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drawings/drawing3.xml" ContentType="application/vnd.openxmlformats-officedocument.drawing+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documenttasks/documenttask3.xml" ContentType="application/vnd.ms-excel.documenttask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myfedex.sharepoint.com/teams/DRIVINGForward/Shared Documents/5 Tooling Workstream/Golden Copies of Tooling Designs/"/>
    </mc:Choice>
  </mc:AlternateContent>
  <xr:revisionPtr revIDLastSave="0" documentId="8_{2EA07751-DEE4-4F5B-975F-549F8C82E85F}" xr6:coauthVersionLast="47" xr6:coauthVersionMax="47" xr10:uidLastSave="{00000000-0000-0000-0000-000000000000}"/>
  <bookViews>
    <workbookView xWindow="-110" yWindow="-110" windowWidth="38620" windowHeight="21100" tabRatio="562" firstSheet="10" activeTab="10" xr2:uid="{00000000-000D-0000-FFFF-FFFF00000000}"/>
  </bookViews>
  <sheets>
    <sheet name="ReadME" sheetId="18" r:id="rId1"/>
    <sheet name="Open Stakeholder Questions" sheetId="38" r:id="rId2"/>
    <sheet name="Config_Strategic_Program" sheetId="2" state="hidden" r:id="rId3"/>
    <sheet name="Work Hierarchy" sheetId="29" r:id="rId4"/>
    <sheet name="View - Attributes by Screen" sheetId="16" r:id="rId5"/>
    <sheet name="View- Task &amp; Risk Attributes" sheetId="24" r:id="rId6"/>
    <sheet name="Strategic Req_historical" sheetId="23" state="hidden" r:id="rId7"/>
    <sheet name="Pivot" sheetId="31" r:id="rId8"/>
    <sheet name="Config Req_Consolidated" sheetId="3" r:id="rId9"/>
    <sheet name="VALUES_DropDowns_Mappings_2024" sheetId="14" state="hidden" r:id="rId10"/>
    <sheet name="Migration_Transformation_Tracke" sheetId="39" r:id="rId11"/>
    <sheet name="Transform_Logic_Prod_LEGACY" sheetId="26" r:id="rId12"/>
    <sheet name="SBA Empty attributes" sheetId="35" r:id="rId13"/>
    <sheet name="Flow Type Logic" sheetId="27" r:id="rId14"/>
    <sheet name="VALUES_DropDowns_Mappings_2026" sheetId="15" r:id="rId15"/>
    <sheet name="Prod Fields" sheetId="12" r:id="rId16"/>
    <sheet name="SBA Fields" sheetId="33" r:id="rId17"/>
    <sheet name="Dev Fields" sheetId="13" r:id="rId18"/>
    <sheet name="Rosetta_Stone_columns" sheetId="32" r:id="rId19"/>
    <sheet name="Roles Alignment" sheetId="19" r:id="rId20"/>
    <sheet name="Redesigned Movement Fields" sheetId="25" r:id="rId21"/>
    <sheet name="Data Migration Artifacts" sheetId="21" r:id="rId22"/>
    <sheet name="Reference_Strategic_Program" sheetId="4" state="hidden" r:id="rId23"/>
    <sheet name="Reference_Tech_Enabled" sheetId="5" state="hidden" r:id="rId24"/>
    <sheet name="Ref_nonabrid_Tech_Enabled" sheetId="17" state="hidden" r:id="rId25"/>
    <sheet name="Entity_Mapping" sheetId="6" state="hidden" r:id="rId26"/>
    <sheet name="Data Extraction Status" sheetId="28" r:id="rId27"/>
    <sheet name="Business_Rules" sheetId="8" state="hidden" r:id="rId28"/>
    <sheet name="Lifecycle_Step_Index" sheetId="9" r:id="rId29"/>
    <sheet name="View - Mock 1 Attributes" sheetId="20" r:id="rId30"/>
  </sheets>
  <externalReferences>
    <externalReference r:id="rId31"/>
  </externalReferences>
  <definedNames>
    <definedName name="_xlnm._FilterDatabase" localSheetId="27" hidden="1">Business_Rules!$A$1:$L$46</definedName>
    <definedName name="_xlnm._FilterDatabase" localSheetId="8" hidden="1">'Config Req_Consolidated'!$A$2:$AR$302</definedName>
    <definedName name="_xlnm._FilterDatabase" localSheetId="2" hidden="1">Config_Strategic_Program!$A$1:$M$207</definedName>
    <definedName name="_xlnm._FilterDatabase" localSheetId="25" hidden="1">Entity_Mapping!$A$1:$I$12</definedName>
    <definedName name="_xlnm._FilterDatabase" localSheetId="28" hidden="1">Lifecycle_Step_Index!$A$1:$F$74</definedName>
    <definedName name="_xlnm._FilterDatabase" localSheetId="22" hidden="1">Reference_Strategic_Program!$A$1:$AB$207</definedName>
    <definedName name="_xlnm._FilterDatabase" localSheetId="23" hidden="1">Reference_Tech_Enabled!$A$1:$AB$128</definedName>
    <definedName name="_xlnm._FilterDatabase" localSheetId="9" hidden="1">VALUES_DropDowns_Mappings_2024!$DE$5:$DE$19</definedName>
    <definedName name="Approval_ApproversSL4_SL5" localSheetId="18">#REF!</definedName>
    <definedName name="Approval_ApproversSL4_SL5" localSheetId="16">#REF!</definedName>
    <definedName name="Approval_ApproversSL4_SL5">'[1]Strategy Attributes'!#REF!</definedName>
    <definedName name="AttributeRange" localSheetId="18">#REF!</definedName>
    <definedName name="AttributeRange" localSheetId="16">#REF!</definedName>
    <definedName name="AttributeRange">[1]!Input_Requirements[[#All],[Attribute]]</definedName>
    <definedName name="FlowType_Step1">Transform_Logic_Prod_LEGACY!$M$13</definedName>
    <definedName name="HeaderRange" localSheetId="17">'Dev Fields'!$A$1:$L$1</definedName>
    <definedName name="HeaderRange" localSheetId="15">'Prod Fields'!$A$1:$N$1</definedName>
    <definedName name="HeaderRange" localSheetId="16">'SBA Fields'!$A$1:$G$1</definedName>
    <definedName name="Prod_WorkType">Transform_Logic_Prod_LEGACY!$M$20</definedName>
    <definedName name="VAL_DeferedRisk" localSheetId="18">#REF!</definedName>
    <definedName name="VAL_DeferedRisk" localSheetId="16">#REF!</definedName>
    <definedName name="VAL_DeferedRisk">VAL_RiskLevel[]</definedName>
    <definedName name="VAL_DefferedRisk" localSheetId="18">#REF!</definedName>
    <definedName name="VAL_DefferedRisk" localSheetId="16">#REF!</definedName>
    <definedName name="VAL_DefferedRisk">VAL_RiskLevel[]</definedName>
    <definedName name="VAL_ValueFramework" localSheetId="18">#REF!</definedName>
    <definedName name="VAL_ValueFramework" localSheetId="16">#REF!</definedName>
    <definedName name="VAL_ValueFramework">VAL_ValueFramework1[]</definedName>
    <definedName name="WAVE_InScope">#REF!</definedName>
    <definedName name="WR53_DemandSubType">Transform_Logic_Prod_LEGACY!$M$50</definedName>
  </definedNames>
  <calcPr calcId="191028"/>
  <pivotCaches>
    <pivotCache cacheId="691"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Z1" i="15" l="1"/>
  <c r="FZ12" i="15" s="1"/>
  <c r="GA1" i="15"/>
  <c r="GA12" i="15" s="1"/>
  <c r="GB1" i="15"/>
  <c r="GB12" i="15" s="1"/>
  <c r="GC1" i="15"/>
  <c r="GC12" i="15" s="1"/>
  <c r="GD1" i="15"/>
  <c r="GD12" i="15" s="1"/>
  <c r="GE1" i="15"/>
  <c r="GE12" i="15" s="1"/>
  <c r="GF1" i="15"/>
  <c r="GF12" i="15" s="1"/>
  <c r="GG1" i="15"/>
  <c r="GG12" i="15" s="1"/>
  <c r="GH1" i="15"/>
  <c r="GH12" i="15" s="1"/>
  <c r="GI1" i="15"/>
  <c r="GI12" i="15" s="1"/>
  <c r="GJ1" i="15"/>
  <c r="GJ12" i="15" s="1"/>
  <c r="GK1" i="15"/>
  <c r="GK12" i="15" s="1"/>
  <c r="FQ1" i="15"/>
  <c r="FQ12" i="15" s="1"/>
  <c r="FR1" i="15"/>
  <c r="FR12" i="15" s="1"/>
  <c r="FS1" i="15"/>
  <c r="FS12" i="15" s="1"/>
  <c r="FT1" i="15"/>
  <c r="FT12" i="15" s="1"/>
  <c r="FU1" i="15"/>
  <c r="FU12" i="15" s="1"/>
  <c r="FV1" i="15"/>
  <c r="FV12" i="15" s="1"/>
  <c r="FW1" i="15"/>
  <c r="FW12" i="15" s="1"/>
  <c r="FX1" i="15"/>
  <c r="FX12" i="15" s="1"/>
  <c r="FY1" i="15"/>
  <c r="FY12" i="15" s="1"/>
  <c r="FL1" i="15"/>
  <c r="FL12" i="15" s="1"/>
  <c r="FM1" i="15"/>
  <c r="FM12" i="15" s="1"/>
  <c r="FN1" i="15"/>
  <c r="FN12" i="15" s="1"/>
  <c r="FO1" i="15"/>
  <c r="FO12" i="15" s="1"/>
  <c r="FP1" i="15"/>
  <c r="FP12" i="15" s="1"/>
  <c r="FK1" i="15"/>
  <c r="FK12" i="15" s="1"/>
  <c r="FJ1" i="15"/>
  <c r="FJ12" i="15" s="1"/>
  <c r="B1448" i="12"/>
  <c r="AK264" i="3" l="1"/>
  <c r="AK26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 i="3"/>
  <c r="F79" i="26"/>
  <c r="H79" i="26"/>
  <c r="F80" i="26"/>
  <c r="H80" i="26"/>
  <c r="F81" i="26"/>
  <c r="H81" i="26"/>
  <c r="F82" i="26"/>
  <c r="H82" i="26"/>
  <c r="F83" i="26"/>
  <c r="H83" i="26"/>
  <c r="AC302" i="3"/>
  <c r="AE302" i="3" s="1"/>
  <c r="Z302" i="3"/>
  <c r="L302" i="3"/>
  <c r="AC301" i="3"/>
  <c r="AE301" i="3" s="1"/>
  <c r="Z301" i="3"/>
  <c r="L301" i="3"/>
  <c r="AK245" i="3"/>
  <c r="H42" i="26"/>
  <c r="H43" i="26"/>
  <c r="H44" i="26"/>
  <c r="H45" i="26"/>
  <c r="F42" i="26"/>
  <c r="F43" i="26"/>
  <c r="F44" i="26"/>
  <c r="F45" i="26"/>
  <c r="H34" i="26"/>
  <c r="F34" i="26"/>
  <c r="H30" i="26"/>
  <c r="H31" i="26"/>
  <c r="H32" i="26"/>
  <c r="H33" i="26"/>
  <c r="F30" i="26"/>
  <c r="F31" i="26"/>
  <c r="F32" i="26"/>
  <c r="F33" i="26"/>
  <c r="H35" i="26"/>
  <c r="H46" i="26"/>
  <c r="H47" i="26"/>
  <c r="H48" i="26"/>
  <c r="H49" i="26"/>
  <c r="H50" i="26"/>
  <c r="H51" i="26"/>
  <c r="H52" i="26"/>
  <c r="F35" i="26"/>
  <c r="F46" i="26"/>
  <c r="F47" i="26"/>
  <c r="F48" i="26"/>
  <c r="F49" i="26"/>
  <c r="F50" i="26"/>
  <c r="F51" i="26"/>
  <c r="F52" i="26"/>
  <c r="F29" i="26"/>
  <c r="H29" i="26"/>
  <c r="F55" i="26"/>
  <c r="B2" i="33"/>
  <c r="B3" i="33"/>
  <c r="B4" i="33"/>
  <c r="B5" i="33"/>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B168" i="33"/>
  <c r="B169" i="33"/>
  <c r="B170" i="33"/>
  <c r="B171" i="33"/>
  <c r="B172" i="33"/>
  <c r="B173" i="33"/>
  <c r="B174" i="33"/>
  <c r="B175" i="33"/>
  <c r="B176" i="33"/>
  <c r="B177" i="33"/>
  <c r="B178" i="33"/>
  <c r="B179" i="33"/>
  <c r="B180" i="33"/>
  <c r="B181" i="33"/>
  <c r="B182" i="33"/>
  <c r="B183" i="33"/>
  <c r="B184" i="33"/>
  <c r="B185" i="33"/>
  <c r="B186" i="33"/>
  <c r="B187" i="33"/>
  <c r="B188" i="33"/>
  <c r="B189" i="33"/>
  <c r="B190" i="33"/>
  <c r="B191" i="33"/>
  <c r="B192" i="33"/>
  <c r="B193" i="33"/>
  <c r="B194" i="33"/>
  <c r="B195" i="33"/>
  <c r="B196" i="33"/>
  <c r="B197" i="33"/>
  <c r="B198"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7" i="33"/>
  <c r="B228" i="33"/>
  <c r="B229" i="33"/>
  <c r="B230" i="33"/>
  <c r="B231" i="33"/>
  <c r="B232" i="33"/>
  <c r="B233" i="33"/>
  <c r="B234" i="33"/>
  <c r="B235" i="33"/>
  <c r="B236" i="33"/>
  <c r="B237" i="33"/>
  <c r="B238" i="33"/>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B300" i="33"/>
  <c r="B301" i="33"/>
  <c r="B302" i="33"/>
  <c r="B303" i="33"/>
  <c r="B304" i="33"/>
  <c r="B305" i="33"/>
  <c r="B306" i="33"/>
  <c r="B307" i="33"/>
  <c r="B308" i="33"/>
  <c r="B309" i="33"/>
  <c r="B310" i="33"/>
  <c r="B311" i="33"/>
  <c r="B312" i="33"/>
  <c r="B313" i="33"/>
  <c r="B314" i="33"/>
  <c r="B315" i="33"/>
  <c r="B316" i="33"/>
  <c r="B317" i="33"/>
  <c r="B318" i="33"/>
  <c r="B319" i="33"/>
  <c r="B320" i="33"/>
  <c r="B321" i="33"/>
  <c r="B322" i="33"/>
  <c r="B323" i="33"/>
  <c r="B324" i="33"/>
  <c r="B325" i="33"/>
  <c r="B326" i="33"/>
  <c r="B327" i="33"/>
  <c r="B328" i="33"/>
  <c r="B329" i="33"/>
  <c r="B330" i="33"/>
  <c r="B331" i="33"/>
  <c r="B332" i="33"/>
  <c r="B333" i="33"/>
  <c r="B334" i="33"/>
  <c r="B335" i="33"/>
  <c r="B336" i="33"/>
  <c r="B337" i="33"/>
  <c r="B338" i="33"/>
  <c r="B339" i="33"/>
  <c r="B340" i="33"/>
  <c r="B341" i="33"/>
  <c r="B342" i="33"/>
  <c r="B343" i="33"/>
  <c r="B344" i="33"/>
  <c r="B345" i="33"/>
  <c r="B346" i="33"/>
  <c r="B347" i="33"/>
  <c r="B348" i="33"/>
  <c r="B349" i="33"/>
  <c r="B350" i="33"/>
  <c r="B351" i="33"/>
  <c r="B352" i="33"/>
  <c r="B353" i="33"/>
  <c r="B354" i="33"/>
  <c r="B355" i="33"/>
  <c r="B356" i="33"/>
  <c r="B357" i="33"/>
  <c r="B358" i="33"/>
  <c r="B359" i="33"/>
  <c r="B360" i="33"/>
  <c r="B361" i="33"/>
  <c r="B362" i="33"/>
  <c r="B363" i="33"/>
  <c r="B364" i="33"/>
  <c r="B365" i="33"/>
  <c r="B366" i="33"/>
  <c r="B367" i="33"/>
  <c r="B368" i="33"/>
  <c r="B369" i="33"/>
  <c r="B370" i="33"/>
  <c r="B371" i="33"/>
  <c r="B372" i="33"/>
  <c r="B373" i="33"/>
  <c r="B374" i="33"/>
  <c r="B375" i="33"/>
  <c r="B376" i="33"/>
  <c r="B377" i="33"/>
  <c r="B378" i="33"/>
  <c r="B379" i="33"/>
  <c r="B380" i="33"/>
  <c r="B381" i="33"/>
  <c r="B382" i="33"/>
  <c r="B383" i="33"/>
  <c r="B384" i="33"/>
  <c r="B385" i="33"/>
  <c r="B386" i="33"/>
  <c r="B387" i="33"/>
  <c r="B388" i="33"/>
  <c r="B389" i="33"/>
  <c r="B390" i="33"/>
  <c r="B391" i="33"/>
  <c r="B392" i="33"/>
  <c r="B393" i="33"/>
  <c r="B394" i="33"/>
  <c r="B395" i="33"/>
  <c r="B396" i="33"/>
  <c r="B397" i="33"/>
  <c r="B398" i="33"/>
  <c r="B399" i="33"/>
  <c r="B400" i="33"/>
  <c r="B401" i="33"/>
  <c r="B402" i="33"/>
  <c r="B403" i="33"/>
  <c r="B404" i="33"/>
  <c r="B405" i="33"/>
  <c r="B406" i="33"/>
  <c r="B407" i="33"/>
  <c r="B408" i="33"/>
  <c r="B409" i="33"/>
  <c r="B410" i="33"/>
  <c r="B411" i="33"/>
  <c r="B412" i="33"/>
  <c r="B413" i="33"/>
  <c r="B414" i="33"/>
  <c r="B415" i="33"/>
  <c r="B416" i="33"/>
  <c r="B417" i="33"/>
  <c r="B418" i="33"/>
  <c r="B419" i="33"/>
  <c r="B420" i="33"/>
  <c r="B421" i="33"/>
  <c r="B422" i="33"/>
  <c r="B423" i="33"/>
  <c r="B424" i="33"/>
  <c r="B425" i="33"/>
  <c r="B426" i="33"/>
  <c r="B427" i="33"/>
  <c r="B428" i="33"/>
  <c r="B429" i="33"/>
  <c r="B430" i="33"/>
  <c r="B431" i="33"/>
  <c r="B432" i="33"/>
  <c r="B433" i="33"/>
  <c r="B434" i="33"/>
  <c r="B435" i="33"/>
  <c r="B436" i="33"/>
  <c r="B437" i="33"/>
  <c r="B438" i="33"/>
  <c r="B439" i="33"/>
  <c r="B440" i="33"/>
  <c r="B441" i="33"/>
  <c r="B442" i="33"/>
  <c r="B443" i="33"/>
  <c r="B444" i="33"/>
  <c r="B445" i="33"/>
  <c r="B446" i="33"/>
  <c r="B447" i="33"/>
  <c r="B448" i="33"/>
  <c r="B449" i="33"/>
  <c r="B450" i="33"/>
  <c r="B451" i="33"/>
  <c r="B452" i="33"/>
  <c r="B453" i="33"/>
  <c r="B454" i="33"/>
  <c r="B455" i="33"/>
  <c r="B456" i="33"/>
  <c r="B457" i="33"/>
  <c r="B458" i="33"/>
  <c r="B459" i="33"/>
  <c r="B460" i="33"/>
  <c r="B461" i="33"/>
  <c r="B462" i="33"/>
  <c r="B463" i="33"/>
  <c r="B464" i="33"/>
  <c r="B465" i="33"/>
  <c r="B466" i="33"/>
  <c r="B467" i="33"/>
  <c r="B468" i="33"/>
  <c r="B469" i="33"/>
  <c r="B470" i="33"/>
  <c r="B471" i="33"/>
  <c r="B472" i="33"/>
  <c r="B473" i="33"/>
  <c r="B474" i="33"/>
  <c r="B475" i="33"/>
  <c r="B476" i="33"/>
  <c r="B477" i="33"/>
  <c r="B478" i="33"/>
  <c r="B479" i="33"/>
  <c r="B480" i="33"/>
  <c r="B481" i="33"/>
  <c r="B482" i="33"/>
  <c r="B483" i="33"/>
  <c r="B484" i="33"/>
  <c r="B485" i="33"/>
  <c r="B486" i="33"/>
  <c r="B487" i="33"/>
  <c r="B488" i="33"/>
  <c r="B489" i="33"/>
  <c r="B490" i="33"/>
  <c r="B491" i="33"/>
  <c r="B492" i="33"/>
  <c r="B493" i="33"/>
  <c r="B494" i="33"/>
  <c r="B495" i="33"/>
  <c r="B496" i="33"/>
  <c r="B497" i="33"/>
  <c r="B498" i="33"/>
  <c r="B499" i="33"/>
  <c r="B500" i="33"/>
  <c r="B501" i="33"/>
  <c r="B502" i="33"/>
  <c r="B503" i="33"/>
  <c r="B504" i="33"/>
  <c r="B505" i="33"/>
  <c r="B506" i="33"/>
  <c r="B507" i="33"/>
  <c r="B508" i="33"/>
  <c r="B509" i="33"/>
  <c r="B510" i="33"/>
  <c r="B511" i="33"/>
  <c r="B512" i="33"/>
  <c r="B513" i="33"/>
  <c r="B514" i="33"/>
  <c r="B515" i="33"/>
  <c r="B516" i="33"/>
  <c r="B517" i="33"/>
  <c r="B518" i="33"/>
  <c r="B519" i="33"/>
  <c r="B520" i="33"/>
  <c r="B521" i="33"/>
  <c r="B522" i="33"/>
  <c r="B523" i="33"/>
  <c r="B524" i="33"/>
  <c r="B525" i="33"/>
  <c r="B526" i="33"/>
  <c r="B527" i="33"/>
  <c r="B528" i="33"/>
  <c r="B529" i="33"/>
  <c r="B530" i="33"/>
  <c r="B531" i="33"/>
  <c r="B532" i="33"/>
  <c r="B533" i="33"/>
  <c r="B534" i="33"/>
  <c r="B535" i="33"/>
  <c r="B536" i="33"/>
  <c r="B537" i="33"/>
  <c r="B538" i="33"/>
  <c r="B539" i="33"/>
  <c r="B540" i="33"/>
  <c r="B541" i="33"/>
  <c r="B542" i="33"/>
  <c r="B543" i="33"/>
  <c r="B544" i="33"/>
  <c r="B545" i="33"/>
  <c r="B546" i="33"/>
  <c r="B547" i="33"/>
  <c r="B548" i="33"/>
  <c r="B549" i="33"/>
  <c r="B550" i="33"/>
  <c r="B551" i="33"/>
  <c r="B552" i="33"/>
  <c r="B553" i="33"/>
  <c r="B554" i="33"/>
  <c r="B555" i="33"/>
  <c r="B556" i="33"/>
  <c r="B557" i="33"/>
  <c r="B558" i="33"/>
  <c r="B559" i="33"/>
  <c r="B560" i="33"/>
  <c r="B561" i="33"/>
  <c r="B562" i="33"/>
  <c r="B563" i="33"/>
  <c r="B564" i="33"/>
  <c r="B565" i="33"/>
  <c r="B566" i="33"/>
  <c r="B567" i="33"/>
  <c r="B568" i="33"/>
  <c r="B569" i="33"/>
  <c r="B570" i="33"/>
  <c r="B571" i="33"/>
  <c r="B572" i="33"/>
  <c r="B573" i="33"/>
  <c r="B574" i="33"/>
  <c r="B575" i="33"/>
  <c r="B576" i="33"/>
  <c r="B577" i="33"/>
  <c r="B578" i="33"/>
  <c r="B579" i="33"/>
  <c r="B580" i="33"/>
  <c r="B581" i="33"/>
  <c r="B582" i="33"/>
  <c r="B583" i="33"/>
  <c r="B584" i="33"/>
  <c r="B585" i="33"/>
  <c r="B586" i="33"/>
  <c r="B587" i="33"/>
  <c r="B588" i="33"/>
  <c r="B589" i="33"/>
  <c r="B590" i="33"/>
  <c r="B591" i="33"/>
  <c r="B592" i="33"/>
  <c r="B593" i="33"/>
  <c r="B594" i="33"/>
  <c r="B595" i="33"/>
  <c r="B596" i="33"/>
  <c r="B597" i="33"/>
  <c r="B598" i="33"/>
  <c r="B599" i="33"/>
  <c r="B600" i="33"/>
  <c r="B601" i="33"/>
  <c r="B602" i="33"/>
  <c r="B603" i="33"/>
  <c r="B604" i="33"/>
  <c r="B605" i="33"/>
  <c r="B606" i="33"/>
  <c r="B607" i="33"/>
  <c r="B608" i="33"/>
  <c r="B609" i="33"/>
  <c r="B610" i="33"/>
  <c r="B611" i="33"/>
  <c r="B612" i="33"/>
  <c r="B613" i="33"/>
  <c r="B614" i="33"/>
  <c r="B615" i="33"/>
  <c r="B616" i="33"/>
  <c r="B617" i="33"/>
  <c r="B618" i="33"/>
  <c r="B619" i="33"/>
  <c r="B620" i="33"/>
  <c r="B621" i="33"/>
  <c r="B622" i="33"/>
  <c r="B623" i="33"/>
  <c r="B624" i="33"/>
  <c r="B625" i="33"/>
  <c r="B626" i="33"/>
  <c r="B627" i="33"/>
  <c r="B628" i="33"/>
  <c r="B629" i="33"/>
  <c r="B630" i="33"/>
  <c r="B631" i="33"/>
  <c r="B632" i="33"/>
  <c r="B633" i="33"/>
  <c r="B634" i="33"/>
  <c r="B635" i="33"/>
  <c r="B636" i="33"/>
  <c r="B637" i="33"/>
  <c r="B638" i="33"/>
  <c r="B639" i="33"/>
  <c r="B640" i="33"/>
  <c r="B641" i="33"/>
  <c r="B642" i="33"/>
  <c r="B643" i="33"/>
  <c r="B644" i="33"/>
  <c r="B645" i="33"/>
  <c r="B646" i="33"/>
  <c r="B647" i="33"/>
  <c r="B648" i="33"/>
  <c r="B649" i="33"/>
  <c r="B650" i="33"/>
  <c r="B651" i="33"/>
  <c r="B652" i="33"/>
  <c r="B653" i="33"/>
  <c r="B654" i="33"/>
  <c r="B655" i="33"/>
  <c r="B656" i="33"/>
  <c r="B657" i="33"/>
  <c r="B658" i="33"/>
  <c r="B659" i="33"/>
  <c r="B660" i="33"/>
  <c r="B661" i="33"/>
  <c r="B662" i="33"/>
  <c r="B663" i="33"/>
  <c r="B664" i="33"/>
  <c r="B665" i="33"/>
  <c r="B666" i="33"/>
  <c r="B667" i="33"/>
  <c r="B668" i="33"/>
  <c r="B669" i="33"/>
  <c r="B670" i="33"/>
  <c r="B671" i="33"/>
  <c r="B672" i="33"/>
  <c r="B673" i="33"/>
  <c r="B674" i="33"/>
  <c r="B675" i="33"/>
  <c r="B676" i="33"/>
  <c r="B677" i="33"/>
  <c r="B678" i="33"/>
  <c r="B679" i="33"/>
  <c r="B680" i="33"/>
  <c r="B681" i="33"/>
  <c r="B682" i="33"/>
  <c r="B683" i="33"/>
  <c r="B684" i="33"/>
  <c r="B685" i="33"/>
  <c r="B686" i="33"/>
  <c r="B687" i="33"/>
  <c r="B688" i="33"/>
  <c r="B689" i="33"/>
  <c r="B690" i="33"/>
  <c r="B691" i="33"/>
  <c r="B692" i="33"/>
  <c r="B693" i="33"/>
  <c r="B694" i="33"/>
  <c r="B695" i="33"/>
  <c r="B696" i="33"/>
  <c r="B697" i="33"/>
  <c r="B698" i="33"/>
  <c r="B699" i="33"/>
  <c r="B700" i="33"/>
  <c r="B701" i="33"/>
  <c r="B702" i="33"/>
  <c r="B703" i="33"/>
  <c r="B704" i="33"/>
  <c r="B705" i="33"/>
  <c r="B706" i="33"/>
  <c r="B707" i="33"/>
  <c r="B708" i="33"/>
  <c r="B709" i="33"/>
  <c r="B710" i="33"/>
  <c r="B711" i="33"/>
  <c r="B712" i="33"/>
  <c r="B713" i="33"/>
  <c r="B714" i="33"/>
  <c r="B715" i="33"/>
  <c r="B716" i="33"/>
  <c r="B717" i="33"/>
  <c r="B718" i="33"/>
  <c r="B719" i="33"/>
  <c r="B720" i="33"/>
  <c r="B721" i="33"/>
  <c r="B722" i="33"/>
  <c r="B723" i="33"/>
  <c r="B724" i="33"/>
  <c r="B725" i="33"/>
  <c r="B726" i="33"/>
  <c r="B727" i="33"/>
  <c r="B728" i="33"/>
  <c r="B729" i="33"/>
  <c r="B730" i="33"/>
  <c r="B731" i="33"/>
  <c r="B732" i="33"/>
  <c r="B733" i="33"/>
  <c r="B734" i="33"/>
  <c r="B735" i="33"/>
  <c r="B736" i="33"/>
  <c r="B737" i="33"/>
  <c r="B738" i="33"/>
  <c r="B739" i="33"/>
  <c r="B740" i="33"/>
  <c r="B741" i="33"/>
  <c r="B742" i="33"/>
  <c r="B743" i="33"/>
  <c r="B744" i="33"/>
  <c r="B745" i="33"/>
  <c r="B746" i="33"/>
  <c r="B747" i="33"/>
  <c r="B748" i="33"/>
  <c r="B749" i="33"/>
  <c r="B750" i="33"/>
  <c r="B751" i="33"/>
  <c r="B752" i="33"/>
  <c r="B753" i="33"/>
  <c r="B754" i="33"/>
  <c r="B755" i="33"/>
  <c r="B756" i="33"/>
  <c r="B757" i="33"/>
  <c r="B758" i="33"/>
  <c r="B759" i="33"/>
  <c r="B760" i="33"/>
  <c r="B761" i="33"/>
  <c r="B762" i="33"/>
  <c r="B763" i="33"/>
  <c r="B764" i="33"/>
  <c r="B765" i="33"/>
  <c r="B766" i="33"/>
  <c r="B767" i="33"/>
  <c r="B768" i="33"/>
  <c r="B769" i="33"/>
  <c r="B770" i="33"/>
  <c r="B771" i="33"/>
  <c r="B772" i="33"/>
  <c r="B773" i="33"/>
  <c r="B774" i="33"/>
  <c r="B775" i="33"/>
  <c r="B776" i="33"/>
  <c r="B777" i="33"/>
  <c r="B778" i="33"/>
  <c r="B779" i="33"/>
  <c r="B780" i="33"/>
  <c r="B781" i="33"/>
  <c r="B782" i="33"/>
  <c r="B783" i="33"/>
  <c r="B784" i="33"/>
  <c r="B785" i="33"/>
  <c r="B786" i="33"/>
  <c r="B787" i="33"/>
  <c r="B788" i="33"/>
  <c r="B789" i="33"/>
  <c r="B790" i="33"/>
  <c r="B791" i="33"/>
  <c r="B792" i="33"/>
  <c r="B793" i="33"/>
  <c r="B794" i="33"/>
  <c r="B795" i="33"/>
  <c r="B796" i="33"/>
  <c r="B797" i="33"/>
  <c r="B798" i="33"/>
  <c r="B799" i="33"/>
  <c r="B800" i="33"/>
  <c r="B801" i="33"/>
  <c r="B802" i="33"/>
  <c r="B803" i="33"/>
  <c r="B804" i="33"/>
  <c r="B805" i="33"/>
  <c r="B806" i="33"/>
  <c r="B807" i="33"/>
  <c r="B808" i="33"/>
  <c r="B809" i="33"/>
  <c r="B810" i="33"/>
  <c r="B811" i="33"/>
  <c r="B812" i="33"/>
  <c r="B813" i="33"/>
  <c r="B814" i="33"/>
  <c r="B815" i="33"/>
  <c r="B816" i="33"/>
  <c r="B817" i="33"/>
  <c r="B818" i="33"/>
  <c r="B819" i="33"/>
  <c r="B820" i="33"/>
  <c r="B821" i="33"/>
  <c r="B822" i="33"/>
  <c r="B823" i="33"/>
  <c r="B824" i="33"/>
  <c r="B825" i="33"/>
  <c r="B826" i="33"/>
  <c r="B827" i="33"/>
  <c r="B828" i="33"/>
  <c r="B829" i="33"/>
  <c r="B830" i="33"/>
  <c r="B831" i="33"/>
  <c r="B832" i="33"/>
  <c r="B833" i="33"/>
  <c r="B834" i="33"/>
  <c r="B835" i="33"/>
  <c r="B836" i="33"/>
  <c r="B837" i="33"/>
  <c r="B838" i="33"/>
  <c r="B839" i="33"/>
  <c r="B840" i="33"/>
  <c r="B841" i="33"/>
  <c r="B842" i="33"/>
  <c r="B843" i="33"/>
  <c r="B844" i="33"/>
  <c r="B845" i="33"/>
  <c r="B846" i="33"/>
  <c r="B847" i="33"/>
  <c r="B848" i="33"/>
  <c r="B849" i="33"/>
  <c r="B850" i="33"/>
  <c r="B851" i="33"/>
  <c r="B852" i="33"/>
  <c r="B853" i="33"/>
  <c r="B854" i="33"/>
  <c r="B855" i="33"/>
  <c r="B856" i="33"/>
  <c r="B857" i="33"/>
  <c r="B858" i="33"/>
  <c r="B859" i="33"/>
  <c r="B860" i="33"/>
  <c r="B861" i="33"/>
  <c r="B862" i="33"/>
  <c r="B863" i="33"/>
  <c r="B864" i="33"/>
  <c r="B865" i="33"/>
  <c r="B866" i="33"/>
  <c r="B867" i="33"/>
  <c r="B868" i="33"/>
  <c r="B869" i="33"/>
  <c r="B870" i="33"/>
  <c r="B871" i="33"/>
  <c r="B872" i="33"/>
  <c r="B873" i="33"/>
  <c r="B874" i="33"/>
  <c r="B875" i="33"/>
  <c r="B876" i="33"/>
  <c r="B877" i="33"/>
  <c r="B878" i="33"/>
  <c r="B879" i="33"/>
  <c r="B880" i="33"/>
  <c r="B881" i="33"/>
  <c r="B882" i="33"/>
  <c r="B883" i="33"/>
  <c r="B884" i="33"/>
  <c r="B885" i="33"/>
  <c r="B886" i="33"/>
  <c r="B887" i="33"/>
  <c r="B888" i="33"/>
  <c r="B889" i="33"/>
  <c r="B890" i="33"/>
  <c r="B891" i="33"/>
  <c r="B892" i="33"/>
  <c r="B893" i="33"/>
  <c r="B894" i="33"/>
  <c r="B895" i="33"/>
  <c r="B896" i="33"/>
  <c r="B897" i="33"/>
  <c r="B898" i="33"/>
  <c r="B899" i="33"/>
  <c r="B900" i="33"/>
  <c r="B901" i="33"/>
  <c r="B902" i="33"/>
  <c r="B903" i="33"/>
  <c r="B904" i="33"/>
  <c r="B905" i="33"/>
  <c r="B906" i="33"/>
  <c r="B907" i="33"/>
  <c r="B908" i="33"/>
  <c r="B909" i="33"/>
  <c r="B910" i="33"/>
  <c r="B911" i="33"/>
  <c r="B912" i="33"/>
  <c r="B913" i="33"/>
  <c r="B914" i="33"/>
  <c r="B915" i="33"/>
  <c r="B916" i="33"/>
  <c r="B917" i="33"/>
  <c r="B918" i="33"/>
  <c r="B919" i="33"/>
  <c r="B920" i="33"/>
  <c r="B921" i="33"/>
  <c r="B922" i="33"/>
  <c r="B923" i="33"/>
  <c r="B924" i="33"/>
  <c r="B925" i="33"/>
  <c r="B926" i="33"/>
  <c r="B927" i="33"/>
  <c r="B928" i="33"/>
  <c r="B929" i="33"/>
  <c r="B930" i="33"/>
  <c r="B931" i="33"/>
  <c r="B932" i="33"/>
  <c r="B933" i="33"/>
  <c r="B934" i="33"/>
  <c r="B935" i="33"/>
  <c r="B936" i="33"/>
  <c r="B937" i="33"/>
  <c r="B938" i="33"/>
  <c r="B939" i="33"/>
  <c r="B940" i="33"/>
  <c r="B941" i="33"/>
  <c r="B942" i="33"/>
  <c r="B943" i="33"/>
  <c r="B944" i="33"/>
  <c r="B945" i="33"/>
  <c r="B946" i="33"/>
  <c r="B947" i="33"/>
  <c r="B948" i="33"/>
  <c r="B949" i="33"/>
  <c r="B950" i="33"/>
  <c r="B951" i="33"/>
  <c r="B952" i="33"/>
  <c r="B953" i="33"/>
  <c r="B954" i="33"/>
  <c r="B955" i="33"/>
  <c r="B956" i="33"/>
  <c r="B957" i="33"/>
  <c r="B958" i="33"/>
  <c r="B959" i="33"/>
  <c r="B960" i="33"/>
  <c r="B961" i="33"/>
  <c r="B962" i="33"/>
  <c r="B963" i="33"/>
  <c r="B964" i="33"/>
  <c r="B965" i="33"/>
  <c r="B966" i="33"/>
  <c r="B967" i="33"/>
  <c r="B968" i="33"/>
  <c r="B969" i="33"/>
  <c r="B970" i="33"/>
  <c r="B971" i="33"/>
  <c r="B972" i="33"/>
  <c r="B973" i="33"/>
  <c r="B974" i="33"/>
  <c r="B975" i="33"/>
  <c r="B976" i="33"/>
  <c r="B977" i="33"/>
  <c r="B978" i="33"/>
  <c r="B979" i="33"/>
  <c r="B980" i="33"/>
  <c r="B981" i="33"/>
  <c r="B982" i="33"/>
  <c r="B983" i="33"/>
  <c r="B984" i="33"/>
  <c r="B985" i="33"/>
  <c r="B986" i="33"/>
  <c r="B987" i="33"/>
  <c r="B988" i="33"/>
  <c r="B989" i="33"/>
  <c r="B990" i="33"/>
  <c r="B991" i="33"/>
  <c r="B992" i="33"/>
  <c r="B993" i="33"/>
  <c r="B994" i="33"/>
  <c r="B995" i="33"/>
  <c r="B996" i="33"/>
  <c r="B997" i="33"/>
  <c r="B998" i="33"/>
  <c r="B999" i="33"/>
  <c r="B1000" i="33"/>
  <c r="B1001" i="33"/>
  <c r="B1002" i="33"/>
  <c r="B1003" i="33"/>
  <c r="B1004" i="33"/>
  <c r="B1005" i="33"/>
  <c r="B1006" i="33"/>
  <c r="B1007" i="33"/>
  <c r="B1008" i="33"/>
  <c r="B1009" i="33"/>
  <c r="B1010" i="33"/>
  <c r="B1011" i="33"/>
  <c r="B1012" i="33"/>
  <c r="B1013" i="33"/>
  <c r="B1014" i="33"/>
  <c r="B1015" i="33"/>
  <c r="B1016" i="33"/>
  <c r="B1017" i="33"/>
  <c r="B1018" i="33"/>
  <c r="B1019" i="33"/>
  <c r="B1020" i="33"/>
  <c r="B1021" i="33"/>
  <c r="B1022" i="33"/>
  <c r="B1023" i="33"/>
  <c r="B1024" i="33"/>
  <c r="B1025" i="33"/>
  <c r="B1026" i="33"/>
  <c r="B1027" i="33"/>
  <c r="B1028" i="33"/>
  <c r="B1029" i="33"/>
  <c r="B1030" i="33"/>
  <c r="B1031" i="33"/>
  <c r="B1032" i="33"/>
  <c r="B1033" i="33"/>
  <c r="B1034" i="33"/>
  <c r="B1035" i="33"/>
  <c r="B1036" i="33"/>
  <c r="B1037" i="33"/>
  <c r="B1038" i="33"/>
  <c r="B1039" i="33"/>
  <c r="B1040" i="33"/>
  <c r="B1041" i="33"/>
  <c r="B1042" i="33"/>
  <c r="B1043" i="33"/>
  <c r="B1044" i="33"/>
  <c r="B1045" i="33"/>
  <c r="B1046" i="33"/>
  <c r="B1047" i="33"/>
  <c r="B1048" i="33"/>
  <c r="B1049" i="33"/>
  <c r="B1050" i="33"/>
  <c r="B1051" i="33"/>
  <c r="B1052" i="33"/>
  <c r="B1053" i="33"/>
  <c r="B1054" i="33"/>
  <c r="B1055" i="33"/>
  <c r="B1056" i="33"/>
  <c r="B1057" i="33"/>
  <c r="B1058" i="33"/>
  <c r="B1059" i="33"/>
  <c r="B1060" i="33"/>
  <c r="B1061" i="33"/>
  <c r="B1062" i="33"/>
  <c r="B1063" i="33"/>
  <c r="B1064" i="33"/>
  <c r="B1065" i="33"/>
  <c r="B1066" i="33"/>
  <c r="B1067" i="33"/>
  <c r="B1068" i="33"/>
  <c r="B1069" i="33"/>
  <c r="B1070" i="33"/>
  <c r="B1071" i="33"/>
  <c r="B1072" i="33"/>
  <c r="B1073" i="33"/>
  <c r="B1074" i="33"/>
  <c r="B1075" i="33"/>
  <c r="B1076" i="33"/>
  <c r="B1077" i="33"/>
  <c r="B1078" i="33"/>
  <c r="B1079" i="33"/>
  <c r="B1080" i="33"/>
  <c r="B1081" i="33"/>
  <c r="B1082" i="33"/>
  <c r="B1083" i="33"/>
  <c r="B1084" i="33"/>
  <c r="B1085" i="33"/>
  <c r="B1086" i="33"/>
  <c r="B1087" i="33"/>
  <c r="B1088" i="33"/>
  <c r="B1089" i="33"/>
  <c r="B1090" i="33"/>
  <c r="B1091" i="33"/>
  <c r="B1092" i="33"/>
  <c r="B1093" i="33"/>
  <c r="B1094" i="33"/>
  <c r="B1095" i="33"/>
  <c r="B1096" i="33"/>
  <c r="B1097" i="33"/>
  <c r="B1098" i="33"/>
  <c r="B1099" i="33"/>
  <c r="B1100" i="33"/>
  <c r="B1101" i="33"/>
  <c r="B1102" i="33"/>
  <c r="B1103" i="33"/>
  <c r="B1104" i="33"/>
  <c r="B1105" i="33"/>
  <c r="B1106" i="33"/>
  <c r="B1107" i="33"/>
  <c r="B1108" i="33"/>
  <c r="B1109" i="33"/>
  <c r="B1110" i="33"/>
  <c r="B1111" i="33"/>
  <c r="B1112" i="33"/>
  <c r="B1113" i="33"/>
  <c r="B1114" i="33"/>
  <c r="B1115" i="33"/>
  <c r="B1116" i="33"/>
  <c r="B1117" i="33"/>
  <c r="B1118" i="33"/>
  <c r="B1119" i="33"/>
  <c r="B1120" i="33"/>
  <c r="B1121" i="33"/>
  <c r="B1122" i="33"/>
  <c r="B1123" i="33"/>
  <c r="B1124" i="33"/>
  <c r="B1125" i="33"/>
  <c r="B1126" i="33"/>
  <c r="B1127" i="33"/>
  <c r="B1128" i="33"/>
  <c r="B1129" i="33"/>
  <c r="B1130" i="33"/>
  <c r="B1131" i="33"/>
  <c r="B1132" i="33"/>
  <c r="B1133" i="33"/>
  <c r="B1134" i="33"/>
  <c r="B1135" i="33"/>
  <c r="B1136" i="33"/>
  <c r="B1137" i="33"/>
  <c r="B1138" i="33"/>
  <c r="B1139" i="33"/>
  <c r="B1140" i="33"/>
  <c r="B1141" i="33"/>
  <c r="B1142" i="33"/>
  <c r="B1143" i="33"/>
  <c r="B1144" i="33"/>
  <c r="B1145" i="33"/>
  <c r="B1146" i="33"/>
  <c r="B1147" i="33"/>
  <c r="B1148" i="33"/>
  <c r="B1149" i="33"/>
  <c r="B1150" i="33"/>
  <c r="B1151" i="33"/>
  <c r="B1152" i="33"/>
  <c r="B1153" i="33"/>
  <c r="B1154" i="33"/>
  <c r="B1155" i="33"/>
  <c r="B1156" i="33"/>
  <c r="B1157" i="33"/>
  <c r="B1158" i="33"/>
  <c r="B1159" i="33"/>
  <c r="B1160" i="33"/>
  <c r="B1161" i="33"/>
  <c r="B1162" i="33"/>
  <c r="B1163" i="33"/>
  <c r="B1164" i="33"/>
  <c r="B1165" i="33"/>
  <c r="B1166" i="33"/>
  <c r="B1167" i="33"/>
  <c r="B1168" i="33"/>
  <c r="B1169" i="33"/>
  <c r="B1170" i="33"/>
  <c r="B1171" i="33"/>
  <c r="B1172" i="33"/>
  <c r="B1173" i="33"/>
  <c r="B1174" i="33"/>
  <c r="B1175" i="33"/>
  <c r="B1176" i="33"/>
  <c r="B1177" i="33"/>
  <c r="B1178" i="33"/>
  <c r="B1179" i="33"/>
  <c r="B1180" i="33"/>
  <c r="B1181" i="33"/>
  <c r="B1182" i="33"/>
  <c r="B1183" i="33"/>
  <c r="B1184" i="33"/>
  <c r="B1185" i="33"/>
  <c r="B1186" i="33"/>
  <c r="B1187" i="33"/>
  <c r="B1188" i="33"/>
  <c r="B1189" i="33"/>
  <c r="B1190" i="33"/>
  <c r="B1191" i="33"/>
  <c r="B1192" i="33"/>
  <c r="B1193" i="33"/>
  <c r="B1194" i="33"/>
  <c r="B1195" i="33"/>
  <c r="B1196" i="33"/>
  <c r="B1197" i="33"/>
  <c r="B1198" i="33"/>
  <c r="B1199" i="33"/>
  <c r="B1200" i="33"/>
  <c r="B1201" i="33"/>
  <c r="B1202" i="33"/>
  <c r="B1203" i="33"/>
  <c r="B1204" i="33"/>
  <c r="B1205" i="33"/>
  <c r="B1206" i="33"/>
  <c r="B1207" i="33"/>
  <c r="B1208" i="33"/>
  <c r="B1209" i="33"/>
  <c r="B1210" i="33"/>
  <c r="B1211" i="33"/>
  <c r="B1212" i="33"/>
  <c r="B1213" i="33"/>
  <c r="B1214" i="33"/>
  <c r="B1215" i="33"/>
  <c r="B1216" i="33"/>
  <c r="B1217" i="33"/>
  <c r="B1218" i="33"/>
  <c r="B1219" i="33"/>
  <c r="B1220" i="33"/>
  <c r="B1221" i="33"/>
  <c r="B1222" i="33"/>
  <c r="B1223" i="33"/>
  <c r="B1224" i="33"/>
  <c r="B1225" i="33"/>
  <c r="B1226" i="33"/>
  <c r="B1227" i="33"/>
  <c r="B1228" i="33"/>
  <c r="B1229" i="33"/>
  <c r="B1230" i="33"/>
  <c r="B1231" i="33"/>
  <c r="B1232" i="33"/>
  <c r="B1233" i="33"/>
  <c r="B1234" i="33"/>
  <c r="B1235" i="33"/>
  <c r="B1236" i="33"/>
  <c r="B1237" i="33"/>
  <c r="B1238" i="33"/>
  <c r="B1239" i="33"/>
  <c r="B1240" i="33"/>
  <c r="B1241" i="33"/>
  <c r="B1242" i="33"/>
  <c r="B1243" i="33"/>
  <c r="B1244" i="33"/>
  <c r="B1245" i="33"/>
  <c r="B1246" i="33"/>
  <c r="B1247" i="33"/>
  <c r="B1248" i="33"/>
  <c r="B1249" i="33"/>
  <c r="B1250" i="33"/>
  <c r="B1251" i="33"/>
  <c r="B1252" i="33"/>
  <c r="B1253" i="33"/>
  <c r="B1254" i="33"/>
  <c r="B1255" i="33"/>
  <c r="B1256" i="33"/>
  <c r="B1257" i="33"/>
  <c r="B1258" i="33"/>
  <c r="B1259" i="33"/>
  <c r="B1260" i="33"/>
  <c r="B1261" i="33"/>
  <c r="B1262" i="33"/>
  <c r="B1263" i="33"/>
  <c r="B1264" i="33"/>
  <c r="B1265" i="33"/>
  <c r="B1266" i="33"/>
  <c r="B1267" i="33"/>
  <c r="B1268" i="33"/>
  <c r="B1269" i="33"/>
  <c r="B1270" i="33"/>
  <c r="B1271" i="33"/>
  <c r="B1272" i="33"/>
  <c r="B1273" i="33"/>
  <c r="B1274" i="33"/>
  <c r="B1275" i="33"/>
  <c r="B1276" i="33"/>
  <c r="B1277" i="33"/>
  <c r="B1278" i="33"/>
  <c r="B1279" i="33"/>
  <c r="B1280" i="33"/>
  <c r="B1281" i="33"/>
  <c r="B1282" i="33"/>
  <c r="B1283" i="33"/>
  <c r="B1284" i="33"/>
  <c r="B1285" i="33"/>
  <c r="B1286" i="33"/>
  <c r="B1287" i="33"/>
  <c r="B1288" i="33"/>
  <c r="B1289" i="33"/>
  <c r="B1290" i="33"/>
  <c r="B1291" i="33"/>
  <c r="B1292" i="33"/>
  <c r="B1293" i="33"/>
  <c r="B1294" i="33"/>
  <c r="B1295" i="33"/>
  <c r="B1296" i="33"/>
  <c r="B1297" i="33"/>
  <c r="B1298" i="33"/>
  <c r="B1299" i="33"/>
  <c r="B1300" i="33"/>
  <c r="B1301" i="33"/>
  <c r="B1302" i="33"/>
  <c r="B1303" i="33"/>
  <c r="B1304" i="33"/>
  <c r="B1305" i="33"/>
  <c r="B1306" i="33"/>
  <c r="B1307" i="33"/>
  <c r="B1308" i="33"/>
  <c r="B1309" i="33"/>
  <c r="B1310" i="33"/>
  <c r="B1311" i="33"/>
  <c r="B1312" i="33"/>
  <c r="B1313" i="33"/>
  <c r="B1314" i="33"/>
  <c r="B1315" i="33"/>
  <c r="B1316" i="33"/>
  <c r="B1317" i="33"/>
  <c r="B1318" i="33"/>
  <c r="B1319" i="33"/>
  <c r="B1320" i="33"/>
  <c r="B1321" i="33"/>
  <c r="B1322" i="33"/>
  <c r="B1323" i="33"/>
  <c r="B1324" i="33"/>
  <c r="B1325" i="33"/>
  <c r="B1326" i="33"/>
  <c r="B1327" i="33"/>
  <c r="B1328" i="33"/>
  <c r="B1329" i="33"/>
  <c r="B1330" i="33"/>
  <c r="B1331" i="33"/>
  <c r="B1332" i="33"/>
  <c r="B1333" i="33"/>
  <c r="B1334" i="33"/>
  <c r="B1335" i="33"/>
  <c r="B1336" i="33"/>
  <c r="B1337" i="33"/>
  <c r="B1338" i="33"/>
  <c r="B1339" i="33"/>
  <c r="B1340" i="33"/>
  <c r="B1341" i="33"/>
  <c r="B1342" i="33"/>
  <c r="B1343" i="33"/>
  <c r="B1344" i="33"/>
  <c r="B1345" i="33"/>
  <c r="B1346" i="33"/>
  <c r="B1347" i="33"/>
  <c r="B1348" i="33"/>
  <c r="B1349" i="33"/>
  <c r="B1350" i="33"/>
  <c r="B1351" i="33"/>
  <c r="B1352" i="33"/>
  <c r="B1353" i="33"/>
  <c r="B1354" i="33"/>
  <c r="B1355" i="33"/>
  <c r="B1356" i="33"/>
  <c r="B1357" i="33"/>
  <c r="B1358" i="33"/>
  <c r="B1359" i="33"/>
  <c r="B1360" i="33"/>
  <c r="B1361" i="33"/>
  <c r="B1362" i="33"/>
  <c r="B1363" i="33"/>
  <c r="B1364" i="33"/>
  <c r="B1365" i="33"/>
  <c r="B1366" i="33"/>
  <c r="B1367" i="33"/>
  <c r="B1368" i="33"/>
  <c r="B1369" i="33"/>
  <c r="B1370" i="33"/>
  <c r="B1371" i="33"/>
  <c r="B1372" i="33"/>
  <c r="B1373" i="33"/>
  <c r="B1374" i="33"/>
  <c r="B1375" i="33"/>
  <c r="B1376" i="33"/>
  <c r="B1377" i="33"/>
  <c r="B1378" i="33"/>
  <c r="B1379" i="33"/>
  <c r="B1380" i="33"/>
  <c r="B1381" i="33"/>
  <c r="B1382" i="33"/>
  <c r="B1383" i="33"/>
  <c r="B1384" i="33"/>
  <c r="B1385" i="33"/>
  <c r="B1386" i="33"/>
  <c r="B1387" i="33"/>
  <c r="B1388" i="33"/>
  <c r="B1389" i="33"/>
  <c r="B1390" i="33"/>
  <c r="B1391" i="33"/>
  <c r="B1392" i="33"/>
  <c r="B1393" i="33"/>
  <c r="B1394" i="33"/>
  <c r="B1395" i="33"/>
  <c r="B1396" i="33"/>
  <c r="B1397" i="33"/>
  <c r="B1398" i="33"/>
  <c r="B1399" i="33"/>
  <c r="B1400" i="33"/>
  <c r="B1401" i="33"/>
  <c r="B1402" i="33"/>
  <c r="B1403" i="33"/>
  <c r="B1404" i="33"/>
  <c r="B1405" i="33"/>
  <c r="B1406" i="33"/>
  <c r="B1407" i="33"/>
  <c r="B1408" i="33"/>
  <c r="B1409" i="33"/>
  <c r="B1410" i="33"/>
  <c r="B1411" i="33"/>
  <c r="B1412" i="33"/>
  <c r="B1413" i="33"/>
  <c r="B1414" i="33"/>
  <c r="B1415" i="33"/>
  <c r="B1416" i="33"/>
  <c r="B1417" i="33"/>
  <c r="B1418" i="33"/>
  <c r="B1419" i="33"/>
  <c r="B1420" i="33"/>
  <c r="B1421" i="33"/>
  <c r="B1422" i="33"/>
  <c r="B1423" i="33"/>
  <c r="B1424" i="33"/>
  <c r="B1425" i="33"/>
  <c r="B1426" i="33"/>
  <c r="B1427" i="33"/>
  <c r="B1428" i="33"/>
  <c r="B1429" i="33"/>
  <c r="B1430" i="33"/>
  <c r="B1431" i="33"/>
  <c r="B1432" i="33"/>
  <c r="B1433" i="33"/>
  <c r="B1434" i="33"/>
  <c r="B1435" i="33"/>
  <c r="B1436" i="33"/>
  <c r="B1437" i="33"/>
  <c r="B1438" i="33"/>
  <c r="B1439" i="33"/>
  <c r="B1440" i="33"/>
  <c r="B1441" i="33"/>
  <c r="B1442" i="33"/>
  <c r="B1443" i="33"/>
  <c r="B1444" i="33"/>
  <c r="B1445" i="33"/>
  <c r="B1446" i="33"/>
  <c r="B1447" i="33"/>
  <c r="B1448" i="33"/>
  <c r="B1449" i="33"/>
  <c r="B1450" i="33"/>
  <c r="B1451" i="33"/>
  <c r="B1452" i="33"/>
  <c r="B1453" i="33"/>
  <c r="B1454" i="33"/>
  <c r="B1455" i="33"/>
  <c r="B1456" i="33"/>
  <c r="B1457" i="33"/>
  <c r="B1458" i="33"/>
  <c r="B1459" i="33"/>
  <c r="B1460" i="33"/>
  <c r="B1461" i="33"/>
  <c r="B1462" i="33"/>
  <c r="B1463" i="33"/>
  <c r="B1464" i="33"/>
  <c r="B1465" i="33"/>
  <c r="B1466" i="33"/>
  <c r="B1467" i="33"/>
  <c r="B1468" i="33"/>
  <c r="B1469" i="33"/>
  <c r="B1470" i="33"/>
  <c r="B1471" i="33"/>
  <c r="B1472" i="33"/>
  <c r="B1473" i="33"/>
  <c r="B1474" i="33"/>
  <c r="B1475" i="33"/>
  <c r="B1476" i="33"/>
  <c r="B1477" i="33"/>
  <c r="B1478" i="33"/>
  <c r="B1479" i="33"/>
  <c r="B1480" i="33"/>
  <c r="B1481" i="33"/>
  <c r="B1482" i="33"/>
  <c r="B1483" i="33"/>
  <c r="B1484" i="33"/>
  <c r="B1485" i="33"/>
  <c r="B1486" i="33"/>
  <c r="B1487" i="33"/>
  <c r="B1488" i="33"/>
  <c r="B1489" i="33"/>
  <c r="B1490" i="33"/>
  <c r="B1491" i="33"/>
  <c r="B1492" i="33"/>
  <c r="B1493" i="33"/>
  <c r="B1494" i="33"/>
  <c r="B1495" i="33"/>
  <c r="B1496" i="33"/>
  <c r="B1497" i="33"/>
  <c r="B1498" i="33"/>
  <c r="B1499" i="33"/>
  <c r="B1500" i="33"/>
  <c r="B1501" i="33"/>
  <c r="B1502" i="33"/>
  <c r="B1503" i="33"/>
  <c r="B1504" i="33"/>
  <c r="B1505" i="33"/>
  <c r="B1506" i="33"/>
  <c r="B1507" i="33"/>
  <c r="B1508" i="33"/>
  <c r="B1509" i="33"/>
  <c r="B1510" i="33"/>
  <c r="B1511" i="33"/>
  <c r="B1512" i="33"/>
  <c r="B1513" i="33"/>
  <c r="B1514" i="33"/>
  <c r="B1515" i="33"/>
  <c r="B1516" i="33"/>
  <c r="B1517" i="33"/>
  <c r="B1518" i="33"/>
  <c r="B1519" i="33"/>
  <c r="B1520" i="33"/>
  <c r="B1521" i="33"/>
  <c r="B1522" i="33"/>
  <c r="B1523" i="33"/>
  <c r="B1524" i="33"/>
  <c r="B1525" i="33"/>
  <c r="B1526" i="33"/>
  <c r="B1527" i="33"/>
  <c r="B1528" i="33"/>
  <c r="B1529" i="33"/>
  <c r="B1530" i="33"/>
  <c r="B1531" i="33"/>
  <c r="B1532" i="33"/>
  <c r="B1533" i="33"/>
  <c r="B1534" i="33"/>
  <c r="B1535" i="33"/>
  <c r="B1536" i="33"/>
  <c r="B1537" i="33"/>
  <c r="B1538" i="33"/>
  <c r="B1539" i="33"/>
  <c r="B1540" i="33"/>
  <c r="B1541" i="33"/>
  <c r="B1542" i="33"/>
  <c r="B1543" i="33"/>
  <c r="B1544" i="33"/>
  <c r="B1545" i="33"/>
  <c r="B1546" i="33"/>
  <c r="B1547" i="33"/>
  <c r="B1548" i="33"/>
  <c r="B1549" i="33"/>
  <c r="B1550" i="33"/>
  <c r="B1551" i="33"/>
  <c r="B1552" i="33"/>
  <c r="B1553" i="33"/>
  <c r="B1554" i="33"/>
  <c r="B1555" i="33"/>
  <c r="B1556" i="33"/>
  <c r="B1557" i="33"/>
  <c r="B1558" i="33"/>
  <c r="B1559" i="33"/>
  <c r="B1560" i="33"/>
  <c r="B1561" i="33"/>
  <c r="B1562" i="33"/>
  <c r="B1563" i="33"/>
  <c r="B1564" i="33"/>
  <c r="B1565" i="33"/>
  <c r="B1566" i="33"/>
  <c r="B1567" i="33"/>
  <c r="B1568" i="33"/>
  <c r="B1569" i="33"/>
  <c r="B1570" i="33"/>
  <c r="B1571" i="33"/>
  <c r="B1572" i="33"/>
  <c r="B1573" i="33"/>
  <c r="B1574" i="33"/>
  <c r="B1575" i="33"/>
  <c r="B1576" i="33"/>
  <c r="B1577" i="33"/>
  <c r="B1578" i="33"/>
  <c r="B1579" i="33"/>
  <c r="B1580" i="33"/>
  <c r="B1581" i="33"/>
  <c r="B1582" i="33"/>
  <c r="B1583" i="33"/>
  <c r="B1584" i="33"/>
  <c r="B1585" i="33"/>
  <c r="B1586" i="33"/>
  <c r="B1587" i="33"/>
  <c r="B1588" i="33"/>
  <c r="B1589" i="33"/>
  <c r="B1590" i="33"/>
  <c r="B1591" i="33"/>
  <c r="B1592" i="33"/>
  <c r="B1593" i="33"/>
  <c r="B1594" i="33"/>
  <c r="B1595" i="33"/>
  <c r="B1596" i="33"/>
  <c r="B1597" i="33"/>
  <c r="B1598" i="33"/>
  <c r="B1599" i="33"/>
  <c r="B1600" i="33"/>
  <c r="B1601" i="33"/>
  <c r="B1602" i="33"/>
  <c r="B1603" i="33"/>
  <c r="B1604" i="33"/>
  <c r="B1605" i="33"/>
  <c r="B1606" i="33"/>
  <c r="B1607" i="33"/>
  <c r="B1608" i="33"/>
  <c r="B1609" i="33"/>
  <c r="B1610" i="33"/>
  <c r="B1611" i="33"/>
  <c r="B1612" i="33"/>
  <c r="B1613" i="33"/>
  <c r="B1614" i="33"/>
  <c r="B1615" i="33"/>
  <c r="B1616" i="33"/>
  <c r="B1617" i="33"/>
  <c r="B1618" i="33"/>
  <c r="B1619" i="33"/>
  <c r="B1620" i="33"/>
  <c r="B1621" i="33"/>
  <c r="B1622" i="33"/>
  <c r="B1623" i="33"/>
  <c r="B1624" i="33"/>
  <c r="B1625" i="33"/>
  <c r="B1626" i="33"/>
  <c r="B1627" i="33"/>
  <c r="B1628" i="33"/>
  <c r="B1629" i="33"/>
  <c r="B1630" i="33"/>
  <c r="B1631" i="33"/>
  <c r="B1632" i="33"/>
  <c r="B1633" i="33"/>
  <c r="B1634" i="33"/>
  <c r="B1635" i="33"/>
  <c r="B1636" i="33"/>
  <c r="B1637" i="33"/>
  <c r="B1638" i="33"/>
  <c r="B1639" i="33"/>
  <c r="B1640" i="33"/>
  <c r="B1641" i="33"/>
  <c r="B1642" i="33"/>
  <c r="B1643" i="33"/>
  <c r="B1644" i="33"/>
  <c r="B1645" i="33"/>
  <c r="B1646" i="33"/>
  <c r="B1647" i="33"/>
  <c r="B1648" i="33"/>
  <c r="B1649" i="33"/>
  <c r="B1650" i="33"/>
  <c r="B1651" i="33"/>
  <c r="B1652" i="33"/>
  <c r="B1653" i="33"/>
  <c r="B1654" i="33"/>
  <c r="B1655" i="33"/>
  <c r="B1656" i="33"/>
  <c r="B1657" i="33"/>
  <c r="B1658" i="33"/>
  <c r="B1659" i="33"/>
  <c r="B1660" i="33"/>
  <c r="B1661" i="33"/>
  <c r="B1662" i="33"/>
  <c r="B1663" i="33"/>
  <c r="B1664" i="33"/>
  <c r="B1665" i="33"/>
  <c r="B1666" i="33"/>
  <c r="B1667" i="33"/>
  <c r="B1668" i="33"/>
  <c r="B1669" i="33"/>
  <c r="B1670" i="33"/>
  <c r="B1671" i="33"/>
  <c r="B1672" i="33"/>
  <c r="B1673" i="33"/>
  <c r="B1674" i="33"/>
  <c r="B1675" i="33"/>
  <c r="B1676" i="33"/>
  <c r="B1677" i="33"/>
  <c r="B1678" i="33"/>
  <c r="B1679" i="33"/>
  <c r="B1680" i="33"/>
  <c r="B1681" i="33"/>
  <c r="B1682" i="33"/>
  <c r="B1683" i="33"/>
  <c r="B1684" i="33"/>
  <c r="B1685" i="33"/>
  <c r="B1686" i="33"/>
  <c r="B1687" i="33"/>
  <c r="B1688" i="33"/>
  <c r="B1689" i="33"/>
  <c r="B1690" i="33"/>
  <c r="B1691" i="33"/>
  <c r="B1692" i="33"/>
  <c r="B1693" i="33"/>
  <c r="B1694" i="33"/>
  <c r="B1695" i="33"/>
  <c r="B1696" i="33"/>
  <c r="B1697" i="33"/>
  <c r="B1698" i="33"/>
  <c r="B1699" i="33"/>
  <c r="B1700" i="33"/>
  <c r="B1701" i="33"/>
  <c r="B1702" i="33"/>
  <c r="B1703" i="33"/>
  <c r="B1704" i="33"/>
  <c r="B1705" i="33"/>
  <c r="B1706" i="33"/>
  <c r="B1707" i="33"/>
  <c r="B1708" i="33"/>
  <c r="B1709" i="33"/>
  <c r="B1710" i="33"/>
  <c r="B1711" i="33"/>
  <c r="B1712" i="33"/>
  <c r="B1713" i="33"/>
  <c r="B1714" i="33"/>
  <c r="B1715" i="33"/>
  <c r="B1716" i="33"/>
  <c r="B1717" i="33"/>
  <c r="B1718" i="33"/>
  <c r="B1719" i="33"/>
  <c r="B1720" i="33"/>
  <c r="B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F20" i="26"/>
  <c r="H20" i="26"/>
  <c r="F19" i="26"/>
  <c r="H19" i="26"/>
  <c r="F22" i="26"/>
  <c r="H22" i="26"/>
  <c r="F21" i="26"/>
  <c r="H21" i="26"/>
  <c r="AF302" i="3" l="1"/>
  <c r="AF301" i="3"/>
  <c r="AD301" i="3"/>
  <c r="AD302" i="3"/>
  <c r="F25" i="26"/>
  <c r="H25" i="26"/>
  <c r="I131" i="19"/>
  <c r="H91" i="19"/>
  <c r="H92" i="19"/>
  <c r="F6" i="26"/>
  <c r="H6" i="26"/>
  <c r="H5" i="26"/>
  <c r="F5" i="26"/>
  <c r="H4" i="26"/>
  <c r="F4" i="26"/>
  <c r="F3" i="26"/>
  <c r="H3" i="26"/>
  <c r="H18" i="26"/>
  <c r="F18" i="26"/>
  <c r="F14" i="26"/>
  <c r="F15" i="26"/>
  <c r="F16" i="26"/>
  <c r="F17" i="26"/>
  <c r="H15" i="26"/>
  <c r="H16" i="26"/>
  <c r="H17" i="26"/>
  <c r="H14" i="26"/>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L34" i="29"/>
  <c r="L35" i="29"/>
  <c r="L41" i="29"/>
  <c r="L42" i="29"/>
  <c r="L43" i="29"/>
  <c r="L44" i="29"/>
  <c r="L48" i="29"/>
  <c r="L49" i="29"/>
  <c r="L55" i="29"/>
  <c r="L56" i="29"/>
  <c r="L57" i="29"/>
  <c r="L58" i="29"/>
  <c r="L62" i="29"/>
  <c r="L63" i="29"/>
  <c r="L69" i="29"/>
  <c r="L70" i="29"/>
  <c r="L71" i="29"/>
  <c r="L72" i="29"/>
  <c r="L76" i="29"/>
  <c r="L77" i="29"/>
  <c r="L83" i="29"/>
  <c r="L84" i="29"/>
  <c r="L85" i="29"/>
  <c r="L86" i="29"/>
  <c r="L90" i="29"/>
  <c r="L91" i="29"/>
  <c r="L97" i="29"/>
  <c r="L98" i="29"/>
  <c r="L99" i="29"/>
  <c r="L100" i="29"/>
  <c r="L104" i="29"/>
  <c r="L105" i="29"/>
  <c r="K19" i="29"/>
  <c r="K20" i="29"/>
  <c r="K21" i="29"/>
  <c r="K27" i="29"/>
  <c r="K28" i="29"/>
  <c r="K33" i="29"/>
  <c r="K34" i="29"/>
  <c r="K35" i="29"/>
  <c r="K41" i="29"/>
  <c r="K42" i="29"/>
  <c r="K46" i="29"/>
  <c r="K47" i="29"/>
  <c r="K48" i="29"/>
  <c r="K49" i="29"/>
  <c r="K55" i="29"/>
  <c r="K56" i="29"/>
  <c r="K60" i="29"/>
  <c r="K61" i="29"/>
  <c r="K62" i="29"/>
  <c r="K63" i="29"/>
  <c r="K69" i="29"/>
  <c r="K70" i="29"/>
  <c r="K74" i="29"/>
  <c r="K75" i="29"/>
  <c r="K76" i="29"/>
  <c r="K77" i="29"/>
  <c r="K83" i="29"/>
  <c r="K84" i="29"/>
  <c r="K88" i="29"/>
  <c r="K89" i="29"/>
  <c r="K90" i="29"/>
  <c r="K91" i="29"/>
  <c r="K97" i="29"/>
  <c r="K98" i="29"/>
  <c r="K102" i="29"/>
  <c r="K103" i="29"/>
  <c r="K104" i="29"/>
  <c r="K105" i="29"/>
  <c r="I18" i="29"/>
  <c r="L18" i="29" s="1"/>
  <c r="I19" i="29"/>
  <c r="L19" i="29" s="1"/>
  <c r="I20" i="29"/>
  <c r="L20" i="29" s="1"/>
  <c r="I21" i="29"/>
  <c r="L21" i="29" s="1"/>
  <c r="I22" i="29"/>
  <c r="L22" i="29" s="1"/>
  <c r="I23" i="29"/>
  <c r="L23" i="29" s="1"/>
  <c r="I24" i="29"/>
  <c r="L24" i="29" s="1"/>
  <c r="I25" i="29"/>
  <c r="K25" i="29" s="1"/>
  <c r="I26" i="29"/>
  <c r="K26" i="29" s="1"/>
  <c r="I27" i="29"/>
  <c r="L27" i="29" s="1"/>
  <c r="I28" i="29"/>
  <c r="L28" i="29" s="1"/>
  <c r="I29" i="29"/>
  <c r="K29" i="29" s="1"/>
  <c r="I30" i="29"/>
  <c r="K30" i="29" s="1"/>
  <c r="I31" i="29"/>
  <c r="K31" i="29" s="1"/>
  <c r="I32" i="29"/>
  <c r="K32" i="29" s="1"/>
  <c r="I33" i="29"/>
  <c r="L33" i="29" s="1"/>
  <c r="I34" i="29"/>
  <c r="I35" i="29"/>
  <c r="I36" i="29"/>
  <c r="L36" i="29" s="1"/>
  <c r="I37" i="29"/>
  <c r="L37" i="29" s="1"/>
  <c r="I38" i="29"/>
  <c r="L38" i="29" s="1"/>
  <c r="I39" i="29"/>
  <c r="K39" i="29" s="1"/>
  <c r="I40" i="29"/>
  <c r="K40" i="29" s="1"/>
  <c r="I41" i="29"/>
  <c r="I42" i="29"/>
  <c r="I43" i="29"/>
  <c r="K43" i="29" s="1"/>
  <c r="I44" i="29"/>
  <c r="K44" i="29" s="1"/>
  <c r="I45" i="29"/>
  <c r="K45" i="29" s="1"/>
  <c r="I46" i="29"/>
  <c r="L46" i="29" s="1"/>
  <c r="I47" i="29"/>
  <c r="L47" i="29" s="1"/>
  <c r="I48" i="29"/>
  <c r="I49" i="29"/>
  <c r="I50" i="29"/>
  <c r="L50" i="29" s="1"/>
  <c r="I51" i="29"/>
  <c r="L51" i="29" s="1"/>
  <c r="I52" i="29"/>
  <c r="L52" i="29" s="1"/>
  <c r="I53" i="29"/>
  <c r="K53" i="29" s="1"/>
  <c r="I54" i="29"/>
  <c r="K54" i="29" s="1"/>
  <c r="I55" i="29"/>
  <c r="I56" i="29"/>
  <c r="I57" i="29"/>
  <c r="K57" i="29" s="1"/>
  <c r="I58" i="29"/>
  <c r="K58" i="29" s="1"/>
  <c r="I59" i="29"/>
  <c r="K59" i="29" s="1"/>
  <c r="I60" i="29"/>
  <c r="L60" i="29" s="1"/>
  <c r="I61" i="29"/>
  <c r="L61" i="29" s="1"/>
  <c r="I62" i="29"/>
  <c r="I63" i="29"/>
  <c r="I64" i="29"/>
  <c r="L64" i="29" s="1"/>
  <c r="I65" i="29"/>
  <c r="L65" i="29" s="1"/>
  <c r="I66" i="29"/>
  <c r="L66" i="29" s="1"/>
  <c r="I67" i="29"/>
  <c r="K67" i="29" s="1"/>
  <c r="I68" i="29"/>
  <c r="K68" i="29" s="1"/>
  <c r="I69" i="29"/>
  <c r="I70" i="29"/>
  <c r="I71" i="29"/>
  <c r="K71" i="29" s="1"/>
  <c r="I72" i="29"/>
  <c r="K72" i="29" s="1"/>
  <c r="I73" i="29"/>
  <c r="K73" i="29" s="1"/>
  <c r="I74" i="29"/>
  <c r="L74" i="29" s="1"/>
  <c r="I75" i="29"/>
  <c r="L75" i="29" s="1"/>
  <c r="I76" i="29"/>
  <c r="I77" i="29"/>
  <c r="I78" i="29"/>
  <c r="L78" i="29" s="1"/>
  <c r="I79" i="29"/>
  <c r="L79" i="29" s="1"/>
  <c r="I80" i="29"/>
  <c r="L80" i="29" s="1"/>
  <c r="I81" i="29"/>
  <c r="K81" i="29" s="1"/>
  <c r="I82" i="29"/>
  <c r="K82" i="29" s="1"/>
  <c r="I83" i="29"/>
  <c r="I84" i="29"/>
  <c r="I85" i="29"/>
  <c r="K85" i="29" s="1"/>
  <c r="I86" i="29"/>
  <c r="K86" i="29" s="1"/>
  <c r="I87" i="29"/>
  <c r="K87" i="29" s="1"/>
  <c r="I88" i="29"/>
  <c r="L88" i="29" s="1"/>
  <c r="I89" i="29"/>
  <c r="L89" i="29" s="1"/>
  <c r="I90" i="29"/>
  <c r="I91" i="29"/>
  <c r="I92" i="29"/>
  <c r="L92" i="29" s="1"/>
  <c r="I93" i="29"/>
  <c r="L93" i="29" s="1"/>
  <c r="I94" i="29"/>
  <c r="L94" i="29" s="1"/>
  <c r="I95" i="29"/>
  <c r="K95" i="29" s="1"/>
  <c r="I96" i="29"/>
  <c r="K96" i="29" s="1"/>
  <c r="I97" i="29"/>
  <c r="I98" i="29"/>
  <c r="I99" i="29"/>
  <c r="K99" i="29" s="1"/>
  <c r="I100" i="29"/>
  <c r="K100" i="29" s="1"/>
  <c r="I101" i="29"/>
  <c r="K101" i="29" s="1"/>
  <c r="I102" i="29"/>
  <c r="L102" i="29" s="1"/>
  <c r="I103" i="29"/>
  <c r="L103" i="29" s="1"/>
  <c r="I104" i="29"/>
  <c r="I105" i="29"/>
  <c r="I106" i="29"/>
  <c r="L106" i="29" s="1"/>
  <c r="I107" i="29"/>
  <c r="L107" i="29" s="1"/>
  <c r="I108" i="29"/>
  <c r="L108" i="29" s="1"/>
  <c r="I109" i="29"/>
  <c r="K109" i="29" s="1"/>
  <c r="I17" i="29"/>
  <c r="K17" i="29" s="1"/>
  <c r="F63" i="26"/>
  <c r="F64" i="26"/>
  <c r="F65" i="26"/>
  <c r="F66" i="26"/>
  <c r="F67" i="26"/>
  <c r="F68" i="26"/>
  <c r="F69" i="26"/>
  <c r="F70" i="26"/>
  <c r="F71" i="26"/>
  <c r="F72" i="26"/>
  <c r="F73" i="26"/>
  <c r="F74" i="26"/>
  <c r="F75" i="26"/>
  <c r="F76" i="26"/>
  <c r="F77" i="26"/>
  <c r="F78"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H63" i="26"/>
  <c r="H64" i="26"/>
  <c r="H65" i="26"/>
  <c r="H66" i="26"/>
  <c r="H67" i="26"/>
  <c r="H68" i="26"/>
  <c r="H69" i="26"/>
  <c r="H70" i="26"/>
  <c r="H71" i="26"/>
  <c r="H72" i="26"/>
  <c r="H73" i="26"/>
  <c r="H74" i="26"/>
  <c r="H75" i="26"/>
  <c r="H76" i="26"/>
  <c r="H77" i="26"/>
  <c r="H78"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F62" i="26"/>
  <c r="H62" i="26"/>
  <c r="AC199" i="3"/>
  <c r="AE199" i="3" s="1"/>
  <c r="Z199" i="3"/>
  <c r="L199" i="3"/>
  <c r="AC200" i="3"/>
  <c r="AE200" i="3" s="1"/>
  <c r="Z200" i="3"/>
  <c r="L200" i="3"/>
  <c r="AC201" i="3"/>
  <c r="AE201" i="3" s="1"/>
  <c r="Z201" i="3"/>
  <c r="L201" i="3"/>
  <c r="H12" i="26"/>
  <c r="AF200" i="3" l="1"/>
  <c r="AF199" i="3"/>
  <c r="AF201" i="3"/>
  <c r="K108" i="29"/>
  <c r="K94" i="29"/>
  <c r="K80" i="29"/>
  <c r="K66" i="29"/>
  <c r="K52" i="29"/>
  <c r="K38" i="29"/>
  <c r="K24" i="29"/>
  <c r="K107" i="29"/>
  <c r="K93" i="29"/>
  <c r="K79" i="29"/>
  <c r="K65" i="29"/>
  <c r="K51" i="29"/>
  <c r="K37" i="29"/>
  <c r="K23" i="29"/>
  <c r="L32" i="29"/>
  <c r="K106" i="29"/>
  <c r="K92" i="29"/>
  <c r="K78" i="29"/>
  <c r="K64" i="29"/>
  <c r="K50" i="29"/>
  <c r="K36" i="29"/>
  <c r="K22" i="29"/>
  <c r="L101" i="29"/>
  <c r="L87" i="29"/>
  <c r="L73" i="29"/>
  <c r="L59" i="29"/>
  <c r="L45" i="29"/>
  <c r="L31" i="29"/>
  <c r="L30" i="29"/>
  <c r="L29" i="29"/>
  <c r="K18" i="29"/>
  <c r="L26" i="29"/>
  <c r="L25" i="29"/>
  <c r="L17" i="29"/>
  <c r="L54" i="29"/>
  <c r="L109" i="29"/>
  <c r="L95" i="29"/>
  <c r="L81" i="29"/>
  <c r="L67" i="29"/>
  <c r="L53" i="29"/>
  <c r="L39" i="29"/>
  <c r="L96" i="29"/>
  <c r="L82" i="29"/>
  <c r="L68" i="29"/>
  <c r="L40" i="29"/>
  <c r="AD201" i="3"/>
  <c r="AD199" i="3"/>
  <c r="AD200" i="3"/>
  <c r="F24" i="26"/>
  <c r="H24" i="26"/>
  <c r="F23" i="26"/>
  <c r="H23" i="26"/>
  <c r="F10" i="26" l="1"/>
  <c r="H10" i="26"/>
  <c r="H2" i="26"/>
  <c r="H8" i="26"/>
  <c r="H9" i="26"/>
  <c r="H11" i="26"/>
  <c r="H56" i="26"/>
  <c r="H57" i="26"/>
  <c r="H13" i="26"/>
  <c r="H26" i="26"/>
  <c r="H28" i="26"/>
  <c r="H53" i="26"/>
  <c r="H60" i="26"/>
  <c r="H54" i="26"/>
  <c r="H27" i="26"/>
  <c r="H58" i="26"/>
  <c r="H61" i="26"/>
  <c r="F2" i="26"/>
  <c r="F8" i="26"/>
  <c r="F9" i="26"/>
  <c r="F11" i="26"/>
  <c r="F56" i="26"/>
  <c r="F57" i="26"/>
  <c r="F59" i="26"/>
  <c r="F13" i="26"/>
  <c r="F26" i="26"/>
  <c r="F28" i="26"/>
  <c r="F53" i="26"/>
  <c r="F60" i="26"/>
  <c r="F54" i="26"/>
  <c r="F27" i="26"/>
  <c r="F58" i="26"/>
  <c r="H105" i="19" l="1"/>
  <c r="I130" i="19"/>
  <c r="H88" i="19"/>
  <c r="H87" i="19"/>
  <c r="H82" i="19"/>
  <c r="I129" i="19"/>
  <c r="AK90" i="3"/>
  <c r="L97" i="3"/>
  <c r="Z97" i="3"/>
  <c r="AC97" i="3"/>
  <c r="L300" i="3"/>
  <c r="Z300" i="3"/>
  <c r="AC300" i="3"/>
  <c r="L299" i="3"/>
  <c r="Z299" i="3"/>
  <c r="AC299" i="3"/>
  <c r="L298" i="3"/>
  <c r="Z298" i="3"/>
  <c r="AC298" i="3"/>
  <c r="L297" i="3"/>
  <c r="Z297" i="3"/>
  <c r="AC297" i="3"/>
  <c r="L296" i="3"/>
  <c r="Z296" i="3"/>
  <c r="AC296" i="3"/>
  <c r="L295" i="3"/>
  <c r="Z295" i="3"/>
  <c r="AC295" i="3"/>
  <c r="L293" i="3"/>
  <c r="L294" i="3"/>
  <c r="Z293" i="3"/>
  <c r="Z294" i="3"/>
  <c r="AC293" i="3"/>
  <c r="AC294" i="3"/>
  <c r="L292" i="3"/>
  <c r="Z292" i="3"/>
  <c r="AC292" i="3"/>
  <c r="L291" i="3"/>
  <c r="Z291" i="3"/>
  <c r="AC291" i="3"/>
  <c r="L290" i="3"/>
  <c r="Z290" i="3"/>
  <c r="AC290" i="3"/>
  <c r="L289" i="3"/>
  <c r="Z289" i="3"/>
  <c r="AC289" i="3"/>
  <c r="L288" i="3"/>
  <c r="Z288" i="3"/>
  <c r="AC288" i="3"/>
  <c r="L287" i="3"/>
  <c r="Z287" i="3"/>
  <c r="AC287" i="3"/>
  <c r="L286" i="3"/>
  <c r="Z286" i="3"/>
  <c r="AC286" i="3"/>
  <c r="L285" i="3"/>
  <c r="Z285" i="3"/>
  <c r="AC285" i="3"/>
  <c r="AE286" i="3" l="1"/>
  <c r="AF286" i="3"/>
  <c r="AE300" i="3"/>
  <c r="AF300" i="3"/>
  <c r="AE291" i="3"/>
  <c r="AF291" i="3"/>
  <c r="AE296" i="3"/>
  <c r="AF296" i="3"/>
  <c r="AE292" i="3"/>
  <c r="AF292" i="3"/>
  <c r="AE297" i="3"/>
  <c r="AF297" i="3"/>
  <c r="AE97" i="3"/>
  <c r="AF97" i="3"/>
  <c r="AE288" i="3"/>
  <c r="AF288" i="3"/>
  <c r="AE293" i="3"/>
  <c r="AF293" i="3"/>
  <c r="AE298" i="3"/>
  <c r="AF298" i="3"/>
  <c r="AE285" i="3"/>
  <c r="AF285" i="3"/>
  <c r="AE299" i="3"/>
  <c r="AF299" i="3"/>
  <c r="AE295" i="3"/>
  <c r="AF295" i="3"/>
  <c r="AE287" i="3"/>
  <c r="AF287" i="3"/>
  <c r="AE294" i="3"/>
  <c r="AF294" i="3"/>
  <c r="AE289" i="3"/>
  <c r="AF289" i="3"/>
  <c r="AE290" i="3"/>
  <c r="AF290" i="3"/>
  <c r="AD97" i="3"/>
  <c r="AD300" i="3"/>
  <c r="AD299" i="3"/>
  <c r="AD295" i="3"/>
  <c r="AD297" i="3"/>
  <c r="AD298" i="3"/>
  <c r="AD294" i="3"/>
  <c r="AD296" i="3"/>
  <c r="AD293" i="3"/>
  <c r="AD292" i="3"/>
  <c r="AD290" i="3"/>
  <c r="AD291" i="3"/>
  <c r="AD289" i="3"/>
  <c r="AD285" i="3"/>
  <c r="AD287" i="3"/>
  <c r="AD288" i="3"/>
  <c r="AD286" i="3"/>
  <c r="L272" i="3" l="1"/>
  <c r="L273" i="3"/>
  <c r="L274" i="3"/>
  <c r="L275" i="3"/>
  <c r="L276" i="3"/>
  <c r="L277" i="3"/>
  <c r="L278" i="3"/>
  <c r="L279" i="3"/>
  <c r="L280" i="3"/>
  <c r="L281" i="3"/>
  <c r="L282" i="3"/>
  <c r="L283" i="3"/>
  <c r="L284" i="3"/>
  <c r="Z272" i="3"/>
  <c r="Z273" i="3"/>
  <c r="Z274" i="3"/>
  <c r="Z275" i="3"/>
  <c r="Z276" i="3"/>
  <c r="Z277" i="3"/>
  <c r="Z278" i="3"/>
  <c r="Z279" i="3"/>
  <c r="Z280" i="3"/>
  <c r="Z281" i="3"/>
  <c r="Z282" i="3"/>
  <c r="Z283" i="3"/>
  <c r="Z284" i="3"/>
  <c r="AC272" i="3"/>
  <c r="AC273" i="3"/>
  <c r="AC274" i="3"/>
  <c r="AC275" i="3"/>
  <c r="AF275" i="3" s="1"/>
  <c r="AC276" i="3"/>
  <c r="AC277" i="3"/>
  <c r="AF277" i="3" s="1"/>
  <c r="AC278" i="3"/>
  <c r="AC279" i="3"/>
  <c r="AC280" i="3"/>
  <c r="AC281" i="3"/>
  <c r="AC282" i="3"/>
  <c r="AC283" i="3"/>
  <c r="AC284" i="3"/>
  <c r="L271" i="3"/>
  <c r="Z271" i="3"/>
  <c r="AC271" i="3"/>
  <c r="H73" i="19"/>
  <c r="H74" i="19"/>
  <c r="H75" i="19"/>
  <c r="H76" i="19"/>
  <c r="H77" i="19"/>
  <c r="H78" i="19"/>
  <c r="H79" i="19"/>
  <c r="H80" i="19"/>
  <c r="H81" i="19"/>
  <c r="H83" i="19"/>
  <c r="H84" i="19"/>
  <c r="H85" i="19"/>
  <c r="H86" i="19"/>
  <c r="H89" i="19"/>
  <c r="H90" i="19"/>
  <c r="H93" i="19"/>
  <c r="H94" i="19"/>
  <c r="H95" i="19"/>
  <c r="H96" i="19"/>
  <c r="H97" i="19"/>
  <c r="H98" i="19"/>
  <c r="H99" i="19"/>
  <c r="H100" i="19"/>
  <c r="H101" i="19"/>
  <c r="H102" i="19"/>
  <c r="H103" i="19"/>
  <c r="H104" i="19"/>
  <c r="H106" i="19"/>
  <c r="H107" i="19"/>
  <c r="I128" i="19"/>
  <c r="I127" i="19"/>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AK98" i="3"/>
  <c r="I112" i="19"/>
  <c r="I113" i="19"/>
  <c r="I114" i="19"/>
  <c r="I115" i="19"/>
  <c r="I116" i="19"/>
  <c r="I117" i="19"/>
  <c r="I118" i="19"/>
  <c r="I119" i="19"/>
  <c r="I120" i="19"/>
  <c r="I121" i="19"/>
  <c r="I122" i="19"/>
  <c r="I123" i="19"/>
  <c r="I124" i="19"/>
  <c r="I125" i="19"/>
  <c r="I126" i="19"/>
  <c r="AP2" i="23"/>
  <c r="AP3" i="23"/>
  <c r="AP4" i="23"/>
  <c r="AP5" i="23"/>
  <c r="AP6" i="23"/>
  <c r="AP7" i="23"/>
  <c r="AP8" i="23"/>
  <c r="AP9" i="23"/>
  <c r="AP10" i="23"/>
  <c r="AP11" i="23"/>
  <c r="AP12" i="23"/>
  <c r="AP13" i="23"/>
  <c r="AP14" i="23"/>
  <c r="AP15" i="23"/>
  <c r="AP16" i="23"/>
  <c r="AP17" i="23"/>
  <c r="AP18" i="23"/>
  <c r="AP19" i="23"/>
  <c r="AP20" i="23"/>
  <c r="AP21" i="23"/>
  <c r="AP22" i="23"/>
  <c r="AP23" i="23"/>
  <c r="AP24" i="23"/>
  <c r="AP25" i="23"/>
  <c r="AP26" i="23"/>
  <c r="AP27" i="23"/>
  <c r="AP28" i="23"/>
  <c r="AP29" i="23"/>
  <c r="AP30" i="23"/>
  <c r="AP31" i="23"/>
  <c r="AP32" i="23"/>
  <c r="AP33" i="23"/>
  <c r="AP34" i="23"/>
  <c r="AP35" i="23"/>
  <c r="AP36" i="23"/>
  <c r="AP37" i="23"/>
  <c r="AP38" i="23"/>
  <c r="AP39" i="23"/>
  <c r="AP40" i="23"/>
  <c r="AP41" i="23"/>
  <c r="AP42" i="23"/>
  <c r="AP43" i="23"/>
  <c r="AP44" i="23"/>
  <c r="AP45" i="23"/>
  <c r="AP46" i="23"/>
  <c r="AP47" i="23"/>
  <c r="AP48" i="23"/>
  <c r="AP49" i="23"/>
  <c r="AP50" i="23"/>
  <c r="AP51" i="23"/>
  <c r="AP52" i="23"/>
  <c r="AP53" i="23"/>
  <c r="AP54" i="23"/>
  <c r="AP55" i="23"/>
  <c r="AP56" i="23"/>
  <c r="AP57" i="23"/>
  <c r="AP58" i="23"/>
  <c r="AP59" i="23"/>
  <c r="AP60" i="23"/>
  <c r="AP61" i="23"/>
  <c r="AP62" i="23"/>
  <c r="AP63" i="23"/>
  <c r="AP64" i="23"/>
  <c r="AP65" i="23"/>
  <c r="AP66" i="23"/>
  <c r="AP67" i="23"/>
  <c r="AP68" i="23"/>
  <c r="AP69" i="23"/>
  <c r="AP70" i="23"/>
  <c r="AP71" i="23"/>
  <c r="AP72" i="23"/>
  <c r="AP73" i="23"/>
  <c r="AP74" i="23"/>
  <c r="AP75" i="23"/>
  <c r="AP76" i="23"/>
  <c r="AP77" i="23"/>
  <c r="AP78" i="23"/>
  <c r="AP79" i="23"/>
  <c r="AP80" i="23"/>
  <c r="AP81" i="23"/>
  <c r="AP82" i="23"/>
  <c r="AP83" i="23"/>
  <c r="AP84" i="23"/>
  <c r="AP85" i="23"/>
  <c r="AP86" i="23"/>
  <c r="AP87" i="23"/>
  <c r="AP88" i="23"/>
  <c r="AP89" i="23"/>
  <c r="AP90" i="23"/>
  <c r="AP91" i="23"/>
  <c r="AP92" i="23"/>
  <c r="AP93" i="23"/>
  <c r="AP94" i="23"/>
  <c r="AP95" i="23"/>
  <c r="AP96" i="23"/>
  <c r="AP97" i="23"/>
  <c r="AP98" i="23"/>
  <c r="AP99" i="23"/>
  <c r="AP100" i="23"/>
  <c r="AP101" i="23"/>
  <c r="AP102" i="23"/>
  <c r="AP103" i="23"/>
  <c r="AP104" i="23"/>
  <c r="AP105" i="23"/>
  <c r="AP106" i="23"/>
  <c r="AP107" i="23"/>
  <c r="AP108" i="23"/>
  <c r="AP109" i="23"/>
  <c r="AP110" i="23"/>
  <c r="AP111" i="23"/>
  <c r="AP112" i="23"/>
  <c r="AP113" i="23"/>
  <c r="AP114" i="23"/>
  <c r="AP115" i="23"/>
  <c r="AP116" i="23"/>
  <c r="AP117" i="23"/>
  <c r="AP118" i="23"/>
  <c r="AP119" i="23"/>
  <c r="AP120" i="23"/>
  <c r="AP121" i="23"/>
  <c r="AP122" i="23"/>
  <c r="AP123" i="23"/>
  <c r="AP124" i="23"/>
  <c r="AP125" i="23"/>
  <c r="AP126" i="23"/>
  <c r="AP127" i="23"/>
  <c r="AP128" i="23"/>
  <c r="AP129" i="23"/>
  <c r="AP130" i="23"/>
  <c r="AP131" i="23"/>
  <c r="AP132" i="23"/>
  <c r="AP133" i="23"/>
  <c r="AP134" i="23"/>
  <c r="AP135" i="23"/>
  <c r="AP136" i="23"/>
  <c r="AP137" i="23"/>
  <c r="AP138" i="23"/>
  <c r="AP139" i="23"/>
  <c r="AP140" i="23"/>
  <c r="AP141" i="23"/>
  <c r="AP142" i="23"/>
  <c r="AP143" i="23"/>
  <c r="AP144" i="23"/>
  <c r="AP145" i="23"/>
  <c r="AP146" i="23"/>
  <c r="AP147" i="23"/>
  <c r="AP148" i="23"/>
  <c r="AP149" i="23"/>
  <c r="AP150" i="23"/>
  <c r="AP151" i="23"/>
  <c r="AP152" i="23"/>
  <c r="AP153" i="23"/>
  <c r="AP154" i="23"/>
  <c r="AP155" i="23"/>
  <c r="AP156" i="23"/>
  <c r="AP157" i="23"/>
  <c r="AP158" i="23"/>
  <c r="AP159" i="23"/>
  <c r="AP160" i="23"/>
  <c r="AP161" i="23"/>
  <c r="AP162" i="23"/>
  <c r="AP163" i="23"/>
  <c r="AP164" i="23"/>
  <c r="AP165" i="23"/>
  <c r="AP166" i="23"/>
  <c r="AP167" i="23"/>
  <c r="AP168" i="23"/>
  <c r="AP169" i="23"/>
  <c r="AP170" i="23"/>
  <c r="AP171" i="23"/>
  <c r="AP172" i="23"/>
  <c r="AP173" i="23"/>
  <c r="AP174" i="23"/>
  <c r="AP175" i="23"/>
  <c r="AP176" i="23"/>
  <c r="AP177" i="23"/>
  <c r="AP178" i="23"/>
  <c r="AP179" i="23"/>
  <c r="AP180" i="23"/>
  <c r="AP181" i="23"/>
  <c r="AP182" i="23"/>
  <c r="AP183" i="23"/>
  <c r="AP184" i="23"/>
  <c r="AP185" i="23"/>
  <c r="AP186" i="23"/>
  <c r="AP187" i="23"/>
  <c r="AP188" i="23"/>
  <c r="AP189" i="23"/>
  <c r="AP190" i="23"/>
  <c r="AP191" i="23"/>
  <c r="AP192" i="23"/>
  <c r="AP193" i="23"/>
  <c r="AP194" i="23"/>
  <c r="AP195" i="23"/>
  <c r="AP196" i="23"/>
  <c r="AP197" i="23"/>
  <c r="AP198" i="23"/>
  <c r="AP199" i="23"/>
  <c r="AP200" i="23"/>
  <c r="AP201" i="23"/>
  <c r="AP202" i="23"/>
  <c r="AP203" i="23"/>
  <c r="AP204" i="23"/>
  <c r="AP205" i="23"/>
  <c r="AP206" i="23"/>
  <c r="AP207" i="23"/>
  <c r="AP208" i="23"/>
  <c r="AP209" i="23"/>
  <c r="AP210" i="23"/>
  <c r="AP211" i="23"/>
  <c r="AP212" i="23"/>
  <c r="AP213" i="23"/>
  <c r="AP214" i="23"/>
  <c r="AP215" i="23"/>
  <c r="AP216" i="23"/>
  <c r="AP217" i="23"/>
  <c r="AP218" i="23"/>
  <c r="AP219" i="23"/>
  <c r="AP220" i="23"/>
  <c r="AP221" i="23"/>
  <c r="AP222" i="23"/>
  <c r="AP223" i="23"/>
  <c r="AP224" i="23"/>
  <c r="AP225" i="23"/>
  <c r="AP226" i="23"/>
  <c r="AP227" i="23"/>
  <c r="AP228" i="23"/>
  <c r="AP229" i="23"/>
  <c r="AP230" i="23"/>
  <c r="AP231" i="23"/>
  <c r="AO2" i="23"/>
  <c r="AO3" i="23"/>
  <c r="AO4" i="23"/>
  <c r="AO5" i="23"/>
  <c r="AO6" i="23"/>
  <c r="AO7" i="23"/>
  <c r="AO8" i="23"/>
  <c r="AO9" i="23"/>
  <c r="AO10" i="23"/>
  <c r="AO11" i="23"/>
  <c r="AO12" i="23"/>
  <c r="AO13" i="23"/>
  <c r="AO14" i="23"/>
  <c r="AO15" i="23"/>
  <c r="AO16" i="23"/>
  <c r="AO17" i="23"/>
  <c r="AO18" i="23"/>
  <c r="AO19" i="23"/>
  <c r="AO20" i="23"/>
  <c r="AO21" i="23"/>
  <c r="AO22" i="23"/>
  <c r="AO23" i="23"/>
  <c r="AO24" i="23"/>
  <c r="AO25" i="23"/>
  <c r="AO26" i="23"/>
  <c r="AO27" i="23"/>
  <c r="AO28" i="23"/>
  <c r="AO29" i="23"/>
  <c r="AO30" i="23"/>
  <c r="AO31" i="23"/>
  <c r="AO32" i="23"/>
  <c r="AO33" i="23"/>
  <c r="AO34" i="23"/>
  <c r="AO35" i="23"/>
  <c r="AO36" i="23"/>
  <c r="AO37" i="23"/>
  <c r="AO38" i="23"/>
  <c r="AO39" i="23"/>
  <c r="AO40" i="23"/>
  <c r="AO41" i="23"/>
  <c r="AO42" i="23"/>
  <c r="AO43" i="23"/>
  <c r="AO44" i="23"/>
  <c r="AO45" i="23"/>
  <c r="AO46" i="23"/>
  <c r="AO47" i="23"/>
  <c r="AO48" i="23"/>
  <c r="AO49" i="23"/>
  <c r="AO50" i="23"/>
  <c r="AO51" i="23"/>
  <c r="AO52" i="23"/>
  <c r="AO53" i="23"/>
  <c r="AO54" i="23"/>
  <c r="AO55" i="23"/>
  <c r="AO56" i="23"/>
  <c r="AO57" i="23"/>
  <c r="AO58" i="23"/>
  <c r="AO59" i="23"/>
  <c r="AO60" i="23"/>
  <c r="AO61" i="23"/>
  <c r="AO62" i="23"/>
  <c r="AO63" i="23"/>
  <c r="AO64" i="23"/>
  <c r="AO65" i="23"/>
  <c r="AO66" i="23"/>
  <c r="AO67" i="23"/>
  <c r="AO68" i="23"/>
  <c r="AO69" i="23"/>
  <c r="AO70" i="23"/>
  <c r="AO71" i="23"/>
  <c r="AO72" i="23"/>
  <c r="AO73" i="23"/>
  <c r="AO74" i="23"/>
  <c r="AO75" i="23"/>
  <c r="AO76" i="23"/>
  <c r="AO77" i="23"/>
  <c r="AO78" i="23"/>
  <c r="AO79" i="23"/>
  <c r="AO80" i="23"/>
  <c r="AO81" i="23"/>
  <c r="AO82" i="23"/>
  <c r="AO83" i="23"/>
  <c r="AO84" i="23"/>
  <c r="AO85" i="23"/>
  <c r="AO86" i="23"/>
  <c r="AO87" i="23"/>
  <c r="AO88" i="23"/>
  <c r="AO89" i="23"/>
  <c r="AO90" i="23"/>
  <c r="AO91" i="23"/>
  <c r="AO92" i="23"/>
  <c r="AO93" i="23"/>
  <c r="AO94" i="23"/>
  <c r="AO95" i="23"/>
  <c r="AO96" i="23"/>
  <c r="AO97" i="23"/>
  <c r="AO98" i="23"/>
  <c r="AO99" i="23"/>
  <c r="AO100" i="23"/>
  <c r="AO101" i="23"/>
  <c r="AO102" i="23"/>
  <c r="AO103" i="23"/>
  <c r="AO104" i="23"/>
  <c r="AO105" i="23"/>
  <c r="AO106" i="23"/>
  <c r="AO107" i="23"/>
  <c r="AO108" i="23"/>
  <c r="AO109" i="23"/>
  <c r="AO110" i="23"/>
  <c r="AO111" i="23"/>
  <c r="AO112" i="23"/>
  <c r="AO113" i="23"/>
  <c r="AO114" i="23"/>
  <c r="AO115" i="23"/>
  <c r="AO116" i="23"/>
  <c r="AO117" i="23"/>
  <c r="AO118" i="23"/>
  <c r="AO119" i="23"/>
  <c r="AO120" i="23"/>
  <c r="AO121" i="23"/>
  <c r="AO122" i="23"/>
  <c r="AO123" i="23"/>
  <c r="AO124" i="23"/>
  <c r="AO125" i="23"/>
  <c r="AO126" i="23"/>
  <c r="AO127" i="23"/>
  <c r="AO128" i="23"/>
  <c r="AO129" i="23"/>
  <c r="AO130" i="23"/>
  <c r="AO131" i="23"/>
  <c r="AO132" i="23"/>
  <c r="AO133" i="23"/>
  <c r="AO134" i="23"/>
  <c r="AO135" i="23"/>
  <c r="AO136" i="23"/>
  <c r="AO137" i="23"/>
  <c r="AO138" i="23"/>
  <c r="AO139" i="23"/>
  <c r="AO140" i="23"/>
  <c r="AO141" i="23"/>
  <c r="AO142" i="23"/>
  <c r="AO143" i="23"/>
  <c r="AO144" i="23"/>
  <c r="AO145" i="23"/>
  <c r="AO146" i="23"/>
  <c r="AO147" i="23"/>
  <c r="AO148" i="23"/>
  <c r="AO149" i="23"/>
  <c r="AO150" i="23"/>
  <c r="AO151" i="23"/>
  <c r="AO152" i="23"/>
  <c r="AO153" i="23"/>
  <c r="AO154" i="23"/>
  <c r="AO155" i="23"/>
  <c r="AO156" i="23"/>
  <c r="AO157" i="23"/>
  <c r="AO158" i="23"/>
  <c r="AO159" i="23"/>
  <c r="AO160" i="23"/>
  <c r="AO161" i="23"/>
  <c r="AO162" i="23"/>
  <c r="AO163" i="23"/>
  <c r="AO164" i="23"/>
  <c r="AO165" i="23"/>
  <c r="AO166" i="23"/>
  <c r="AO167" i="23"/>
  <c r="AO168" i="23"/>
  <c r="AO169" i="23"/>
  <c r="AO170" i="23"/>
  <c r="AO171" i="23"/>
  <c r="AO172" i="23"/>
  <c r="AO173" i="23"/>
  <c r="AO174" i="23"/>
  <c r="AO175" i="23"/>
  <c r="AO176" i="23"/>
  <c r="AO177" i="23"/>
  <c r="AO178" i="23"/>
  <c r="AO179" i="23"/>
  <c r="AO180" i="23"/>
  <c r="AO181" i="23"/>
  <c r="AO182" i="23"/>
  <c r="AO183" i="23"/>
  <c r="AO184" i="23"/>
  <c r="AO185" i="23"/>
  <c r="AO186" i="23"/>
  <c r="AO187" i="23"/>
  <c r="AO188" i="23"/>
  <c r="AO189" i="23"/>
  <c r="AO190" i="23"/>
  <c r="AO191" i="23"/>
  <c r="AO192" i="23"/>
  <c r="AO193" i="23"/>
  <c r="AO194" i="23"/>
  <c r="AO195" i="23"/>
  <c r="AO196" i="23"/>
  <c r="AO197" i="23"/>
  <c r="AO198" i="23"/>
  <c r="AO199" i="23"/>
  <c r="AO200" i="23"/>
  <c r="AO201" i="23"/>
  <c r="AO202" i="23"/>
  <c r="AO203" i="23"/>
  <c r="AO204" i="23"/>
  <c r="AO205" i="23"/>
  <c r="AO206" i="23"/>
  <c r="AO207" i="23"/>
  <c r="AO208" i="23"/>
  <c r="AO209" i="23"/>
  <c r="AO210" i="23"/>
  <c r="AO211" i="23"/>
  <c r="AO212" i="23"/>
  <c r="AO213" i="23"/>
  <c r="AO214" i="23"/>
  <c r="AO215" i="23"/>
  <c r="AO216" i="23"/>
  <c r="AO217" i="23"/>
  <c r="AO218" i="23"/>
  <c r="AO219" i="23"/>
  <c r="AO220" i="23"/>
  <c r="AO221" i="23"/>
  <c r="AO222" i="23"/>
  <c r="AO223" i="23"/>
  <c r="AO224" i="23"/>
  <c r="AO225" i="23"/>
  <c r="AO226" i="23"/>
  <c r="AO227" i="23"/>
  <c r="AO228" i="23"/>
  <c r="AO229" i="23"/>
  <c r="AO230" i="23"/>
  <c r="AO231" i="23"/>
  <c r="AE270" i="3" l="1"/>
  <c r="AF270" i="3"/>
  <c r="AE228" i="3"/>
  <c r="AF228" i="3"/>
  <c r="AE197" i="3"/>
  <c r="AF197" i="3"/>
  <c r="AE127" i="3"/>
  <c r="AF127" i="3"/>
  <c r="AE163" i="3"/>
  <c r="AF163" i="3"/>
  <c r="AE149" i="3"/>
  <c r="AF149" i="3"/>
  <c r="AE135" i="3"/>
  <c r="AF135" i="3"/>
  <c r="AE121" i="3"/>
  <c r="AF121" i="3"/>
  <c r="AE107" i="3"/>
  <c r="AF107" i="3"/>
  <c r="AE92" i="3"/>
  <c r="AF92" i="3"/>
  <c r="AE78" i="3"/>
  <c r="AF78" i="3"/>
  <c r="AE64" i="3"/>
  <c r="AF64" i="3"/>
  <c r="AE50" i="3"/>
  <c r="AF50" i="3"/>
  <c r="AE36" i="3"/>
  <c r="AF36" i="3"/>
  <c r="AE22" i="3"/>
  <c r="AF22" i="3"/>
  <c r="AE8" i="3"/>
  <c r="AF8" i="3"/>
  <c r="AE281" i="3"/>
  <c r="AF281" i="3"/>
  <c r="AE183" i="3"/>
  <c r="AF183" i="3"/>
  <c r="AE154" i="3"/>
  <c r="AF154" i="3"/>
  <c r="AE27" i="3"/>
  <c r="AF27" i="3"/>
  <c r="AE26" i="3"/>
  <c r="AF26" i="3"/>
  <c r="AE39" i="3"/>
  <c r="AF39" i="3"/>
  <c r="AE38" i="3"/>
  <c r="AF38" i="3"/>
  <c r="AE264" i="3"/>
  <c r="AF264" i="3"/>
  <c r="AE207" i="3"/>
  <c r="AF207" i="3"/>
  <c r="AE175" i="3"/>
  <c r="AF175" i="3"/>
  <c r="AE34" i="3"/>
  <c r="AF34" i="3"/>
  <c r="AE5" i="3"/>
  <c r="AF5" i="3"/>
  <c r="AE278" i="3"/>
  <c r="AF278" i="3"/>
  <c r="AE173" i="3"/>
  <c r="AF173" i="3"/>
  <c r="AE159" i="3"/>
  <c r="AF159" i="3"/>
  <c r="AE145" i="3"/>
  <c r="AF145" i="3"/>
  <c r="AE131" i="3"/>
  <c r="AF131" i="3"/>
  <c r="AE117" i="3"/>
  <c r="AF117" i="3"/>
  <c r="AE103" i="3"/>
  <c r="AF103" i="3"/>
  <c r="AE88" i="3"/>
  <c r="AF88" i="3"/>
  <c r="AE74" i="3"/>
  <c r="AF74" i="3"/>
  <c r="AE60" i="3"/>
  <c r="AF60" i="3"/>
  <c r="AE46" i="3"/>
  <c r="AF46" i="3"/>
  <c r="AE32" i="3"/>
  <c r="AF32" i="3"/>
  <c r="AE18" i="3"/>
  <c r="AF18" i="3"/>
  <c r="AE4" i="3"/>
  <c r="AF4" i="3"/>
  <c r="AE217" i="3"/>
  <c r="AF217" i="3"/>
  <c r="AE203" i="3"/>
  <c r="AF203" i="3"/>
  <c r="AE186" i="3"/>
  <c r="AF186" i="3"/>
  <c r="AE172" i="3"/>
  <c r="AF172" i="3"/>
  <c r="AE158" i="3"/>
  <c r="AF158" i="3"/>
  <c r="AE144" i="3"/>
  <c r="AF144" i="3"/>
  <c r="AE130" i="3"/>
  <c r="AF130" i="3"/>
  <c r="AE116" i="3"/>
  <c r="AF116" i="3"/>
  <c r="AE102" i="3"/>
  <c r="AF102" i="3"/>
  <c r="AE87" i="3"/>
  <c r="AF87" i="3"/>
  <c r="AE73" i="3"/>
  <c r="AF73" i="3"/>
  <c r="AE59" i="3"/>
  <c r="AF59" i="3"/>
  <c r="AE45" i="3"/>
  <c r="AF45" i="3"/>
  <c r="AE31" i="3"/>
  <c r="AF31" i="3"/>
  <c r="AE17" i="3"/>
  <c r="AF17" i="3"/>
  <c r="AE276" i="3"/>
  <c r="AF276" i="3"/>
  <c r="AE129" i="3"/>
  <c r="AF129" i="3"/>
  <c r="AE115" i="3"/>
  <c r="AF115" i="3"/>
  <c r="AE101" i="3"/>
  <c r="AF101" i="3"/>
  <c r="AE86" i="3"/>
  <c r="AF86" i="3"/>
  <c r="AE72" i="3"/>
  <c r="AF72" i="3"/>
  <c r="AE58" i="3"/>
  <c r="AF58" i="3"/>
  <c r="AE44" i="3"/>
  <c r="AF44" i="3"/>
  <c r="AE30" i="3"/>
  <c r="AF30" i="3"/>
  <c r="AE16" i="3"/>
  <c r="AF16" i="3"/>
  <c r="AE256" i="3"/>
  <c r="AF256" i="3"/>
  <c r="AE242" i="3"/>
  <c r="AF242" i="3"/>
  <c r="AE214" i="3"/>
  <c r="AF214" i="3"/>
  <c r="AE169" i="3"/>
  <c r="AF169" i="3"/>
  <c r="AE155" i="3"/>
  <c r="AF155" i="3"/>
  <c r="AE141" i="3"/>
  <c r="AF141" i="3"/>
  <c r="AE113" i="3"/>
  <c r="AF113" i="3"/>
  <c r="AE99" i="3"/>
  <c r="AF99" i="3"/>
  <c r="AE84" i="3"/>
  <c r="AF84" i="3"/>
  <c r="AE70" i="3"/>
  <c r="AF70" i="3"/>
  <c r="AE56" i="3"/>
  <c r="AF56" i="3"/>
  <c r="AE42" i="3"/>
  <c r="AF42" i="3"/>
  <c r="AE28" i="3"/>
  <c r="AF28" i="3"/>
  <c r="AE14" i="3"/>
  <c r="AF14" i="3"/>
  <c r="AE271" i="3"/>
  <c r="AF271" i="3"/>
  <c r="AE273" i="3"/>
  <c r="AF273" i="3"/>
  <c r="AE269" i="3"/>
  <c r="AF269" i="3"/>
  <c r="AE241" i="3"/>
  <c r="AF241" i="3"/>
  <c r="AE227" i="3"/>
  <c r="AF227" i="3"/>
  <c r="AE213" i="3"/>
  <c r="AF213" i="3"/>
  <c r="AE196" i="3"/>
  <c r="AF196" i="3"/>
  <c r="AE182" i="3"/>
  <c r="AF182" i="3"/>
  <c r="AE168" i="3"/>
  <c r="AF168" i="3"/>
  <c r="AE140" i="3"/>
  <c r="AF140" i="3"/>
  <c r="AE126" i="3"/>
  <c r="AF126" i="3"/>
  <c r="AE112" i="3"/>
  <c r="AF112" i="3"/>
  <c r="AE98" i="3"/>
  <c r="AF98" i="3"/>
  <c r="AE83" i="3"/>
  <c r="AF83" i="3"/>
  <c r="AE69" i="3"/>
  <c r="AF69" i="3"/>
  <c r="AE55" i="3"/>
  <c r="AF55" i="3"/>
  <c r="AE41" i="3"/>
  <c r="AF41" i="3"/>
  <c r="AE13" i="3"/>
  <c r="AF13" i="3"/>
  <c r="AE272" i="3"/>
  <c r="AF272" i="3"/>
  <c r="AE268" i="3"/>
  <c r="AF268" i="3"/>
  <c r="AE254" i="3"/>
  <c r="AF254" i="3"/>
  <c r="AE240" i="3"/>
  <c r="AF240" i="3"/>
  <c r="AE226" i="3"/>
  <c r="AF226" i="3"/>
  <c r="AE212" i="3"/>
  <c r="AF212" i="3"/>
  <c r="AE195" i="3"/>
  <c r="AF195" i="3"/>
  <c r="AE181" i="3"/>
  <c r="AF181" i="3"/>
  <c r="AE167" i="3"/>
  <c r="AF167" i="3"/>
  <c r="AE153" i="3"/>
  <c r="AF153" i="3"/>
  <c r="AE139" i="3"/>
  <c r="AF139" i="3"/>
  <c r="AE125" i="3"/>
  <c r="AF125" i="3"/>
  <c r="AE111" i="3"/>
  <c r="AF111" i="3"/>
  <c r="AE96" i="3"/>
  <c r="AF96" i="3"/>
  <c r="AE82" i="3"/>
  <c r="AF82" i="3"/>
  <c r="AE68" i="3"/>
  <c r="AF68" i="3"/>
  <c r="AE54" i="3"/>
  <c r="AF54" i="3"/>
  <c r="AE40" i="3"/>
  <c r="AF40" i="3"/>
  <c r="AE12" i="3"/>
  <c r="AF12" i="3"/>
  <c r="AE267" i="3"/>
  <c r="AF267" i="3"/>
  <c r="AE253" i="3"/>
  <c r="AF253" i="3"/>
  <c r="AE239" i="3"/>
  <c r="AF239" i="3"/>
  <c r="AE225" i="3"/>
  <c r="AF225" i="3"/>
  <c r="AE211" i="3"/>
  <c r="AF211" i="3"/>
  <c r="AE194" i="3"/>
  <c r="AF194" i="3"/>
  <c r="AE180" i="3"/>
  <c r="AF180" i="3"/>
  <c r="AE166" i="3"/>
  <c r="AF166" i="3"/>
  <c r="AE152" i="3"/>
  <c r="AF152" i="3"/>
  <c r="AE138" i="3"/>
  <c r="AF138" i="3"/>
  <c r="AE124" i="3"/>
  <c r="AF124" i="3"/>
  <c r="AE110" i="3"/>
  <c r="AF110" i="3"/>
  <c r="AE95" i="3"/>
  <c r="AF95" i="3"/>
  <c r="AE81" i="3"/>
  <c r="AF81" i="3"/>
  <c r="AE67" i="3"/>
  <c r="AF67" i="3"/>
  <c r="AE53" i="3"/>
  <c r="AF53" i="3"/>
  <c r="AE25" i="3"/>
  <c r="AF25" i="3"/>
  <c r="AE11" i="3"/>
  <c r="AF11" i="3"/>
  <c r="AE284" i="3"/>
  <c r="AF284" i="3"/>
  <c r="AE266" i="3"/>
  <c r="AF266" i="3"/>
  <c r="AE252" i="3"/>
  <c r="AF252" i="3"/>
  <c r="AE238" i="3"/>
  <c r="AF238" i="3"/>
  <c r="AE224" i="3"/>
  <c r="AF224" i="3"/>
  <c r="AE210" i="3"/>
  <c r="AF210" i="3"/>
  <c r="AE193" i="3"/>
  <c r="AF193" i="3"/>
  <c r="AE179" i="3"/>
  <c r="AF179" i="3"/>
  <c r="AE165" i="3"/>
  <c r="AF165" i="3"/>
  <c r="AE151" i="3"/>
  <c r="AF151" i="3"/>
  <c r="AE137" i="3"/>
  <c r="AF137" i="3"/>
  <c r="AE123" i="3"/>
  <c r="AF123" i="3"/>
  <c r="AE109" i="3"/>
  <c r="AF109" i="3"/>
  <c r="AE94" i="3"/>
  <c r="AF94" i="3"/>
  <c r="AE80" i="3"/>
  <c r="AF80" i="3"/>
  <c r="AE66" i="3"/>
  <c r="AF66" i="3"/>
  <c r="AE52" i="3"/>
  <c r="AF52" i="3"/>
  <c r="AE24" i="3"/>
  <c r="AF24" i="3"/>
  <c r="AE10" i="3"/>
  <c r="AF10" i="3"/>
  <c r="AE283" i="3"/>
  <c r="AF283" i="3"/>
  <c r="AE265" i="3"/>
  <c r="AF265" i="3"/>
  <c r="AE251" i="3"/>
  <c r="AF251" i="3"/>
  <c r="AE237" i="3"/>
  <c r="AF237" i="3"/>
  <c r="AE223" i="3"/>
  <c r="AF223" i="3"/>
  <c r="AE209" i="3"/>
  <c r="AF209" i="3"/>
  <c r="AE192" i="3"/>
  <c r="AF192" i="3"/>
  <c r="AE178" i="3"/>
  <c r="AF178" i="3"/>
  <c r="AE164" i="3"/>
  <c r="AF164" i="3"/>
  <c r="AE150" i="3"/>
  <c r="AF150" i="3"/>
  <c r="AE136" i="3"/>
  <c r="AF136" i="3"/>
  <c r="AE122" i="3"/>
  <c r="AF122" i="3"/>
  <c r="AE108" i="3"/>
  <c r="AF108" i="3"/>
  <c r="AE93" i="3"/>
  <c r="AF93" i="3"/>
  <c r="AE79" i="3"/>
  <c r="AF79" i="3"/>
  <c r="AE65" i="3"/>
  <c r="AF65" i="3"/>
  <c r="AE51" i="3"/>
  <c r="AF51" i="3"/>
  <c r="AE37" i="3"/>
  <c r="AF37" i="3"/>
  <c r="AE23" i="3"/>
  <c r="AF23" i="3"/>
  <c r="AE9" i="3"/>
  <c r="AF9" i="3"/>
  <c r="AE282" i="3"/>
  <c r="AF282" i="3"/>
  <c r="AE250" i="3"/>
  <c r="AF250" i="3"/>
  <c r="AE236" i="3"/>
  <c r="AF236" i="3"/>
  <c r="AE222" i="3"/>
  <c r="AF222" i="3"/>
  <c r="AE208" i="3"/>
  <c r="AF208" i="3"/>
  <c r="AE191" i="3"/>
  <c r="AF191" i="3"/>
  <c r="AE177" i="3"/>
  <c r="AF177" i="3"/>
  <c r="AE263" i="3"/>
  <c r="AF263" i="3"/>
  <c r="AE249" i="3"/>
  <c r="AF249" i="3"/>
  <c r="AE235" i="3"/>
  <c r="AF235" i="3"/>
  <c r="AE221" i="3"/>
  <c r="AF221" i="3"/>
  <c r="AE190" i="3"/>
  <c r="AF190" i="3"/>
  <c r="AE176" i="3"/>
  <c r="AF176" i="3"/>
  <c r="AE162" i="3"/>
  <c r="AF162" i="3"/>
  <c r="AE148" i="3"/>
  <c r="AF148" i="3"/>
  <c r="AE134" i="3"/>
  <c r="AF134" i="3"/>
  <c r="AE120" i="3"/>
  <c r="AF120" i="3"/>
  <c r="AE106" i="3"/>
  <c r="AF106" i="3"/>
  <c r="AE91" i="3"/>
  <c r="AF91" i="3"/>
  <c r="AE77" i="3"/>
  <c r="AF77" i="3"/>
  <c r="AE63" i="3"/>
  <c r="AF63" i="3"/>
  <c r="AE49" i="3"/>
  <c r="AF49" i="3"/>
  <c r="AE35" i="3"/>
  <c r="AF35" i="3"/>
  <c r="AE21" i="3"/>
  <c r="AF21" i="3"/>
  <c r="AE7" i="3"/>
  <c r="AF7" i="3"/>
  <c r="AE280" i="3"/>
  <c r="AF280" i="3"/>
  <c r="AE262" i="3"/>
  <c r="AF262" i="3"/>
  <c r="AE248" i="3"/>
  <c r="AF248" i="3"/>
  <c r="AE234" i="3"/>
  <c r="AF234" i="3"/>
  <c r="AE220" i="3"/>
  <c r="AF220" i="3"/>
  <c r="AE206" i="3"/>
  <c r="AF206" i="3"/>
  <c r="AE189" i="3"/>
  <c r="AF189" i="3"/>
  <c r="AE161" i="3"/>
  <c r="AF161" i="3"/>
  <c r="AE147" i="3"/>
  <c r="AF147" i="3"/>
  <c r="AE133" i="3"/>
  <c r="AF133" i="3"/>
  <c r="AE119" i="3"/>
  <c r="AF119" i="3"/>
  <c r="AE105" i="3"/>
  <c r="AF105" i="3"/>
  <c r="AE90" i="3"/>
  <c r="AF90" i="3"/>
  <c r="AE76" i="3"/>
  <c r="AF76" i="3"/>
  <c r="AE62" i="3"/>
  <c r="AF62" i="3"/>
  <c r="AE48" i="3"/>
  <c r="AF48" i="3"/>
  <c r="AE20" i="3"/>
  <c r="AF20" i="3"/>
  <c r="AE6" i="3"/>
  <c r="AF6" i="3"/>
  <c r="AE279" i="3"/>
  <c r="AF279" i="3"/>
  <c r="AE261" i="3"/>
  <c r="AF261" i="3"/>
  <c r="AE247" i="3"/>
  <c r="AF247" i="3"/>
  <c r="AE233" i="3"/>
  <c r="AF233" i="3"/>
  <c r="AE219" i="3"/>
  <c r="AF219" i="3"/>
  <c r="AE205" i="3"/>
  <c r="AF205" i="3"/>
  <c r="AE188" i="3"/>
  <c r="AF188" i="3"/>
  <c r="AE174" i="3"/>
  <c r="AF174" i="3"/>
  <c r="AE160" i="3"/>
  <c r="AF160" i="3"/>
  <c r="AE146" i="3"/>
  <c r="AF146" i="3"/>
  <c r="AE132" i="3"/>
  <c r="AF132" i="3"/>
  <c r="AE118" i="3"/>
  <c r="AF118" i="3"/>
  <c r="AE104" i="3"/>
  <c r="AF104" i="3"/>
  <c r="AE89" i="3"/>
  <c r="AF89" i="3"/>
  <c r="AE75" i="3"/>
  <c r="AF75" i="3"/>
  <c r="AE61" i="3"/>
  <c r="AF61" i="3"/>
  <c r="AE47" i="3"/>
  <c r="AF47" i="3"/>
  <c r="AE33" i="3"/>
  <c r="AF33" i="3"/>
  <c r="AE19" i="3"/>
  <c r="AF19" i="3"/>
  <c r="AE260" i="3"/>
  <c r="AF260" i="3"/>
  <c r="AE246" i="3"/>
  <c r="AF246" i="3"/>
  <c r="AE232" i="3"/>
  <c r="AF232" i="3"/>
  <c r="AE218" i="3"/>
  <c r="AF218" i="3"/>
  <c r="AE204" i="3"/>
  <c r="AF204" i="3"/>
  <c r="AE187" i="3"/>
  <c r="AF187" i="3"/>
  <c r="AE259" i="3"/>
  <c r="AF259" i="3"/>
  <c r="AE245" i="3"/>
  <c r="AF245" i="3"/>
  <c r="AE231" i="3"/>
  <c r="AF231" i="3"/>
  <c r="AE258" i="3"/>
  <c r="AF258" i="3"/>
  <c r="AE244" i="3"/>
  <c r="AF244" i="3"/>
  <c r="AE230" i="3"/>
  <c r="AF230" i="3"/>
  <c r="AE216" i="3"/>
  <c r="AF216" i="3"/>
  <c r="AE202" i="3"/>
  <c r="AF202" i="3"/>
  <c r="AE185" i="3"/>
  <c r="AF185" i="3"/>
  <c r="AE171" i="3"/>
  <c r="AF171" i="3"/>
  <c r="AE157" i="3"/>
  <c r="AF157" i="3"/>
  <c r="AE143" i="3"/>
  <c r="AF143" i="3"/>
  <c r="AE257" i="3"/>
  <c r="AF257" i="3"/>
  <c r="AE243" i="3"/>
  <c r="AF243" i="3"/>
  <c r="AE229" i="3"/>
  <c r="AF229" i="3"/>
  <c r="AE215" i="3"/>
  <c r="AF215" i="3"/>
  <c r="AE198" i="3"/>
  <c r="AF198" i="3"/>
  <c r="AE184" i="3"/>
  <c r="AF184" i="3"/>
  <c r="AE170" i="3"/>
  <c r="AF170" i="3"/>
  <c r="AE156" i="3"/>
  <c r="AF156" i="3"/>
  <c r="AE142" i="3"/>
  <c r="AF142" i="3"/>
  <c r="AE128" i="3"/>
  <c r="AF128" i="3"/>
  <c r="AE114" i="3"/>
  <c r="AF114" i="3"/>
  <c r="AE100" i="3"/>
  <c r="AF100" i="3"/>
  <c r="AE85" i="3"/>
  <c r="AF85" i="3"/>
  <c r="AE71" i="3"/>
  <c r="AF71" i="3"/>
  <c r="AE57" i="3"/>
  <c r="AF57" i="3"/>
  <c r="AE43" i="3"/>
  <c r="AF43" i="3"/>
  <c r="AE29" i="3"/>
  <c r="AF29" i="3"/>
  <c r="AE15" i="3"/>
  <c r="AF15" i="3"/>
  <c r="AE274" i="3"/>
  <c r="AF274" i="3"/>
  <c r="AE255" i="3"/>
  <c r="AF255" i="3"/>
  <c r="AD167" i="3"/>
  <c r="AD153" i="3"/>
  <c r="AD139" i="3"/>
  <c r="AD125" i="3"/>
  <c r="AD111" i="3"/>
  <c r="AD96" i="3"/>
  <c r="AD82" i="3"/>
  <c r="AD68" i="3"/>
  <c r="AD54" i="3"/>
  <c r="AD40" i="3"/>
  <c r="AD26" i="3"/>
  <c r="AD12" i="3"/>
  <c r="AD22" i="3"/>
  <c r="AD257" i="3"/>
  <c r="AD233" i="3"/>
  <c r="AD219" i="3"/>
  <c r="AD92" i="3"/>
  <c r="AD78" i="3"/>
  <c r="AD64" i="3"/>
  <c r="AD50" i="3"/>
  <c r="AD36" i="3"/>
  <c r="AD8" i="3"/>
  <c r="AD178" i="3"/>
  <c r="AD150" i="3"/>
  <c r="AD136" i="3"/>
  <c r="AD122" i="3"/>
  <c r="AD93" i="3"/>
  <c r="AD79" i="3"/>
  <c r="AD65" i="3"/>
  <c r="AD51" i="3"/>
  <c r="AD37" i="3"/>
  <c r="AD23" i="3"/>
  <c r="AD9" i="3"/>
  <c r="AD80" i="3"/>
  <c r="AD66" i="3"/>
  <c r="AD52" i="3"/>
  <c r="AD38" i="3"/>
  <c r="AD24" i="3"/>
  <c r="AD94" i="3"/>
  <c r="AD190" i="3"/>
  <c r="AD165" i="3"/>
  <c r="AD151" i="3"/>
  <c r="AD137" i="3"/>
  <c r="AD123" i="3"/>
  <c r="AD109" i="3"/>
  <c r="AD108" i="3"/>
  <c r="AD10" i="3"/>
  <c r="AD192" i="3"/>
  <c r="AD259" i="3"/>
  <c r="AD245" i="3"/>
  <c r="AD235" i="3"/>
  <c r="AD221" i="3"/>
  <c r="AD260" i="3"/>
  <c r="AD246" i="3"/>
  <c r="AD236" i="3"/>
  <c r="AD222" i="3"/>
  <c r="AD179" i="3"/>
  <c r="AD164" i="3"/>
  <c r="AD176" i="3"/>
  <c r="AD193" i="3"/>
  <c r="AD262" i="3"/>
  <c r="AD248" i="3"/>
  <c r="AD238" i="3"/>
  <c r="AD224" i="3"/>
  <c r="AD210" i="3"/>
  <c r="AD195" i="3"/>
  <c r="AD181" i="3"/>
  <c r="AD270" i="3"/>
  <c r="AD256" i="3"/>
  <c r="AD232" i="3"/>
  <c r="AD218" i="3"/>
  <c r="AD141" i="3"/>
  <c r="AD127" i="3"/>
  <c r="AD113" i="3"/>
  <c r="AD99" i="3"/>
  <c r="AD84" i="3"/>
  <c r="AD70" i="3"/>
  <c r="AD56" i="3"/>
  <c r="AD42" i="3"/>
  <c r="AD28" i="3"/>
  <c r="AD14" i="3"/>
  <c r="AD162" i="3"/>
  <c r="AD148" i="3"/>
  <c r="AD134" i="3"/>
  <c r="AD120" i="3"/>
  <c r="AD106" i="3"/>
  <c r="AD91" i="3"/>
  <c r="AD77" i="3"/>
  <c r="AD63" i="3"/>
  <c r="AD49" i="3"/>
  <c r="AD35" i="3"/>
  <c r="AD21" i="3"/>
  <c r="AD7" i="3"/>
  <c r="AD205" i="3"/>
  <c r="AD188" i="3"/>
  <c r="AD174" i="3"/>
  <c r="AD160" i="3"/>
  <c r="AD146" i="3"/>
  <c r="AD132" i="3"/>
  <c r="AD118" i="3"/>
  <c r="AD104" i="3"/>
  <c r="AD89" i="3"/>
  <c r="AD75" i="3"/>
  <c r="AD61" i="3"/>
  <c r="AD47" i="3"/>
  <c r="AD33" i="3"/>
  <c r="AD19" i="3"/>
  <c r="AD5" i="3"/>
  <c r="AD269" i="3"/>
  <c r="AD231" i="3"/>
  <c r="AD217" i="3"/>
  <c r="AD255" i="3"/>
  <c r="AD267" i="3"/>
  <c r="AD253" i="3"/>
  <c r="AD243" i="3"/>
  <c r="AD229" i="3"/>
  <c r="AD215" i="3"/>
  <c r="AD203" i="3"/>
  <c r="AD186" i="3"/>
  <c r="AD172" i="3"/>
  <c r="AD158" i="3"/>
  <c r="AD144" i="3"/>
  <c r="AD130" i="3"/>
  <c r="AD116" i="3"/>
  <c r="AD102" i="3"/>
  <c r="AD87" i="3"/>
  <c r="AD73" i="3"/>
  <c r="AD59" i="3"/>
  <c r="AD45" i="3"/>
  <c r="AD31" i="3"/>
  <c r="AD17" i="3"/>
  <c r="AD263" i="3"/>
  <c r="AD249" i="3"/>
  <c r="AD239" i="3"/>
  <c r="AD225" i="3"/>
  <c r="AD211" i="3"/>
  <c r="AD196" i="3"/>
  <c r="AD182" i="3"/>
  <c r="AD168" i="3"/>
  <c r="AD154" i="3"/>
  <c r="AD140" i="3"/>
  <c r="AD126" i="3"/>
  <c r="AD112" i="3"/>
  <c r="AD98" i="3"/>
  <c r="AD83" i="3"/>
  <c r="AD69" i="3"/>
  <c r="AD55" i="3"/>
  <c r="AD41" i="3"/>
  <c r="AD27" i="3"/>
  <c r="AD13" i="3"/>
  <c r="AD204" i="3"/>
  <c r="AD197" i="3"/>
  <c r="AD183" i="3"/>
  <c r="AD169" i="3"/>
  <c r="AD155" i="3"/>
  <c r="AD277" i="3"/>
  <c r="AD276" i="3"/>
  <c r="AD187" i="3"/>
  <c r="AD173" i="3"/>
  <c r="AD159" i="3"/>
  <c r="AD145" i="3"/>
  <c r="AD131" i="3"/>
  <c r="AD117" i="3"/>
  <c r="AD103" i="3"/>
  <c r="AD88" i="3"/>
  <c r="AD74" i="3"/>
  <c r="AD60" i="3"/>
  <c r="AD46" i="3"/>
  <c r="AD32" i="3"/>
  <c r="AD18" i="3"/>
  <c r="AD4" i="3"/>
  <c r="AD268" i="3"/>
  <c r="AD254" i="3"/>
  <c r="AD230" i="3"/>
  <c r="AD216" i="3"/>
  <c r="AD273" i="3"/>
  <c r="AD202" i="3"/>
  <c r="AD185" i="3"/>
  <c r="AD171" i="3"/>
  <c r="AD157" i="3"/>
  <c r="AD143" i="3"/>
  <c r="AD129" i="3"/>
  <c r="AD115" i="3"/>
  <c r="AD101" i="3"/>
  <c r="AD86" i="3"/>
  <c r="AD72" i="3"/>
  <c r="AD58" i="3"/>
  <c r="AD44" i="3"/>
  <c r="AD30" i="3"/>
  <c r="AD16" i="3"/>
  <c r="AD271" i="3"/>
  <c r="AD281" i="3"/>
  <c r="AD280" i="3"/>
  <c r="AD279" i="3"/>
  <c r="AD278" i="3"/>
  <c r="AD274" i="3"/>
  <c r="AD284" i="3"/>
  <c r="AD283" i="3"/>
  <c r="AD191" i="3"/>
  <c r="AD177" i="3"/>
  <c r="AD163" i="3"/>
  <c r="AD149" i="3"/>
  <c r="AD135" i="3"/>
  <c r="AD121" i="3"/>
  <c r="AD107" i="3"/>
  <c r="AD282" i="3"/>
  <c r="AD275" i="3"/>
  <c r="AD272" i="3"/>
  <c r="AD258" i="3"/>
  <c r="AD244" i="3"/>
  <c r="AD234" i="3"/>
  <c r="AE275" i="3"/>
  <c r="AD266" i="3"/>
  <c r="AD252" i="3"/>
  <c r="AD242" i="3"/>
  <c r="AD228" i="3"/>
  <c r="AD214" i="3"/>
  <c r="AD207" i="3"/>
  <c r="AD265" i="3"/>
  <c r="AD251" i="3"/>
  <c r="AD241" i="3"/>
  <c r="AD227" i="3"/>
  <c r="AD213" i="3"/>
  <c r="AD198" i="3"/>
  <c r="AD184" i="3"/>
  <c r="AD170" i="3"/>
  <c r="AD156" i="3"/>
  <c r="AD142" i="3"/>
  <c r="AD128" i="3"/>
  <c r="AD114" i="3"/>
  <c r="AD100" i="3"/>
  <c r="AD85" i="3"/>
  <c r="AD71" i="3"/>
  <c r="AD57" i="3"/>
  <c r="AD43" i="3"/>
  <c r="AD29" i="3"/>
  <c r="AD15" i="3"/>
  <c r="AD208" i="3"/>
  <c r="AE277" i="3"/>
  <c r="AD264" i="3"/>
  <c r="AD250" i="3"/>
  <c r="AD240" i="3"/>
  <c r="AD226" i="3"/>
  <c r="AD212" i="3"/>
  <c r="AD206" i="3"/>
  <c r="AD189" i="3"/>
  <c r="AD175" i="3"/>
  <c r="AD161" i="3"/>
  <c r="AD147" i="3"/>
  <c r="AD133" i="3"/>
  <c r="AD119" i="3"/>
  <c r="AD105" i="3"/>
  <c r="AD90" i="3"/>
  <c r="AD76" i="3"/>
  <c r="AD62" i="3"/>
  <c r="AD48" i="3"/>
  <c r="AD34" i="3"/>
  <c r="AD20" i="3"/>
  <c r="AD6" i="3"/>
  <c r="AD220" i="3"/>
  <c r="AD261" i="3"/>
  <c r="AD247" i="3"/>
  <c r="AD237" i="3"/>
  <c r="AD223" i="3"/>
  <c r="AD209" i="3"/>
  <c r="AD194" i="3"/>
  <c r="AD180" i="3"/>
  <c r="AD166" i="3"/>
  <c r="AD152" i="3"/>
  <c r="AD138" i="3"/>
  <c r="AD124" i="3"/>
  <c r="AD110" i="3"/>
  <c r="AD95" i="3"/>
  <c r="AD81" i="3"/>
  <c r="AD67" i="3"/>
  <c r="AD53" i="3"/>
  <c r="AD39" i="3"/>
  <c r="AD25" i="3"/>
  <c r="AD11" i="3"/>
  <c r="AQ162" i="23"/>
  <c r="AQ148" i="23"/>
  <c r="AQ134" i="23"/>
  <c r="AQ120" i="23"/>
  <c r="AQ106" i="23"/>
  <c r="AQ93" i="23"/>
  <c r="AQ80" i="23"/>
  <c r="AQ66" i="23"/>
  <c r="AQ52" i="23"/>
  <c r="AQ38" i="23"/>
  <c r="AQ24" i="23"/>
  <c r="AQ217" i="23"/>
  <c r="AQ147" i="23"/>
  <c r="AQ105" i="23"/>
  <c r="AQ9" i="23"/>
  <c r="AQ230" i="23"/>
  <c r="AQ216" i="23"/>
  <c r="AQ202" i="23"/>
  <c r="AQ188" i="23"/>
  <c r="AQ174" i="23"/>
  <c r="AQ160" i="23"/>
  <c r="AQ146" i="23"/>
  <c r="AQ132" i="23"/>
  <c r="AQ118" i="23"/>
  <c r="AQ104" i="23"/>
  <c r="AQ91" i="23"/>
  <c r="AQ78" i="23"/>
  <c r="AQ64" i="23"/>
  <c r="AQ50" i="23"/>
  <c r="AQ36" i="23"/>
  <c r="AQ22" i="23"/>
  <c r="AQ8" i="23"/>
  <c r="AQ189" i="23"/>
  <c r="AQ175" i="23"/>
  <c r="AQ65" i="23"/>
  <c r="AQ173" i="23"/>
  <c r="AQ231" i="23"/>
  <c r="AQ161" i="23"/>
  <c r="AQ119" i="23"/>
  <c r="AQ79" i="23"/>
  <c r="AQ37" i="23"/>
  <c r="AQ203" i="23"/>
  <c r="AQ133" i="23"/>
  <c r="AQ92" i="23"/>
  <c r="AQ51" i="23"/>
  <c r="AQ23" i="23"/>
  <c r="AQ226" i="23"/>
  <c r="AQ212" i="23"/>
  <c r="AQ198" i="23"/>
  <c r="AQ184" i="23"/>
  <c r="AQ170" i="23"/>
  <c r="AQ156" i="23"/>
  <c r="AQ142" i="23"/>
  <c r="AQ128" i="23"/>
  <c r="AQ114" i="23"/>
  <c r="AQ100" i="23"/>
  <c r="AQ87" i="23"/>
  <c r="AQ74" i="23"/>
  <c r="AQ60" i="23"/>
  <c r="AQ46" i="23"/>
  <c r="AQ32" i="23"/>
  <c r="AQ18" i="23"/>
  <c r="AQ4" i="23"/>
  <c r="AQ165" i="23"/>
  <c r="AQ137" i="23"/>
  <c r="AQ109" i="23"/>
  <c r="AQ96" i="23"/>
  <c r="AQ83" i="23"/>
  <c r="AQ69" i="23"/>
  <c r="AQ55" i="23"/>
  <c r="AQ41" i="23"/>
  <c r="AQ27" i="23"/>
  <c r="AQ221" i="23"/>
  <c r="AQ190" i="23"/>
  <c r="AQ204" i="23"/>
  <c r="AQ176" i="23"/>
  <c r="AQ193" i="23"/>
  <c r="AQ13" i="23"/>
  <c r="AQ123" i="23"/>
  <c r="AQ179" i="23"/>
  <c r="AQ207" i="23"/>
  <c r="AQ151" i="23"/>
  <c r="AQ218" i="23"/>
  <c r="AQ10" i="23"/>
  <c r="AQ159" i="23"/>
  <c r="AQ145" i="23"/>
  <c r="AQ131" i="23"/>
  <c r="AQ117" i="23"/>
  <c r="AQ103" i="23"/>
  <c r="AQ90" i="23"/>
  <c r="AQ77" i="23"/>
  <c r="AQ63" i="23"/>
  <c r="AQ49" i="23"/>
  <c r="AQ35" i="23"/>
  <c r="AQ21" i="23"/>
  <c r="AQ7" i="23"/>
  <c r="AQ228" i="23"/>
  <c r="AQ214" i="23"/>
  <c r="AQ172" i="23"/>
  <c r="AQ158" i="23"/>
  <c r="AQ144" i="23"/>
  <c r="AQ130" i="23"/>
  <c r="AQ116" i="23"/>
  <c r="AQ102" i="23"/>
  <c r="AQ89" i="23"/>
  <c r="AQ76" i="23"/>
  <c r="AQ62" i="23"/>
  <c r="AQ48" i="23"/>
  <c r="AQ34" i="23"/>
  <c r="AQ20" i="23"/>
  <c r="AQ6" i="23"/>
  <c r="AQ187" i="23"/>
  <c r="AQ201" i="23"/>
  <c r="AQ200" i="23"/>
  <c r="AQ229" i="23"/>
  <c r="AQ215" i="23"/>
  <c r="AQ186" i="23"/>
  <c r="AQ223" i="23"/>
  <c r="AQ180" i="23"/>
  <c r="AQ166" i="23"/>
  <c r="AQ152" i="23"/>
  <c r="AQ138" i="23"/>
  <c r="AQ124" i="23"/>
  <c r="AQ110" i="23"/>
  <c r="AQ84" i="23"/>
  <c r="AQ70" i="23"/>
  <c r="AQ56" i="23"/>
  <c r="AQ42" i="23"/>
  <c r="AQ28" i="23"/>
  <c r="AQ14" i="23"/>
  <c r="AQ222" i="23"/>
  <c r="AQ194" i="23"/>
  <c r="AQ208" i="23"/>
  <c r="AQ209" i="23"/>
  <c r="AQ195" i="23"/>
  <c r="AQ181" i="23"/>
  <c r="AQ167" i="23"/>
  <c r="AQ153" i="23"/>
  <c r="AQ139" i="23"/>
  <c r="AQ125" i="23"/>
  <c r="AQ111" i="23"/>
  <c r="AQ97" i="23"/>
  <c r="AQ85" i="23"/>
  <c r="AQ71" i="23"/>
  <c r="AQ57" i="23"/>
  <c r="AQ43" i="23"/>
  <c r="AQ29" i="23"/>
  <c r="AQ15" i="23"/>
  <c r="AQ227" i="23"/>
  <c r="AQ213" i="23"/>
  <c r="AQ199" i="23"/>
  <c r="AQ185" i="23"/>
  <c r="AQ171" i="23"/>
  <c r="AQ157" i="23"/>
  <c r="AQ143" i="23"/>
  <c r="AQ129" i="23"/>
  <c r="AQ115" i="23"/>
  <c r="AQ101" i="23"/>
  <c r="AQ88" i="23"/>
  <c r="AQ75" i="23"/>
  <c r="AQ61" i="23"/>
  <c r="AQ47" i="23"/>
  <c r="AQ33" i="23"/>
  <c r="AQ19" i="23"/>
  <c r="AQ5" i="23"/>
  <c r="AQ183" i="23"/>
  <c r="AQ113" i="23"/>
  <c r="AQ73" i="23"/>
  <c r="AQ59" i="23"/>
  <c r="AQ45" i="23"/>
  <c r="AQ31" i="23"/>
  <c r="AQ17" i="23"/>
  <c r="AQ3" i="23"/>
  <c r="AQ224" i="23"/>
  <c r="AQ210" i="23"/>
  <c r="AQ196" i="23"/>
  <c r="AQ182" i="23"/>
  <c r="AQ168" i="23"/>
  <c r="AQ154" i="23"/>
  <c r="AQ140" i="23"/>
  <c r="AQ126" i="23"/>
  <c r="AQ112" i="23"/>
  <c r="AQ98" i="23"/>
  <c r="AQ86" i="23"/>
  <c r="AQ72" i="23"/>
  <c r="AQ58" i="23"/>
  <c r="AQ44" i="23"/>
  <c r="AQ30" i="23"/>
  <c r="AQ16" i="23"/>
  <c r="AQ2" i="23"/>
  <c r="AQ127" i="23"/>
  <c r="AQ225" i="23"/>
  <c r="AQ169" i="23"/>
  <c r="AQ99" i="23"/>
  <c r="AQ206" i="23"/>
  <c r="AQ192" i="23"/>
  <c r="AQ178" i="23"/>
  <c r="AQ164" i="23"/>
  <c r="AQ150" i="23"/>
  <c r="AQ136" i="23"/>
  <c r="AQ122" i="23"/>
  <c r="AQ108" i="23"/>
  <c r="AQ95" i="23"/>
  <c r="AQ82" i="23"/>
  <c r="AQ68" i="23"/>
  <c r="AQ54" i="23"/>
  <c r="AQ40" i="23"/>
  <c r="AQ26" i="23"/>
  <c r="AQ12" i="23"/>
  <c r="AQ197" i="23"/>
  <c r="AQ141" i="23"/>
  <c r="AQ220" i="23"/>
  <c r="AQ205" i="23"/>
  <c r="AQ191" i="23"/>
  <c r="AQ177" i="23"/>
  <c r="AQ163" i="23"/>
  <c r="AQ149" i="23"/>
  <c r="AQ135" i="23"/>
  <c r="AQ121" i="23"/>
  <c r="AQ107" i="23"/>
  <c r="AQ94" i="23"/>
  <c r="AQ81" i="23"/>
  <c r="AQ67" i="23"/>
  <c r="AQ53" i="23"/>
  <c r="AQ39" i="23"/>
  <c r="AQ25" i="23"/>
  <c r="AQ11" i="23"/>
  <c r="AQ211" i="23"/>
  <c r="AQ155" i="23"/>
  <c r="AQ219" i="23"/>
  <c r="AK244" i="3" l="1"/>
  <c r="AK8" i="3"/>
  <c r="AK34" i="3"/>
  <c r="AK223" i="3"/>
  <c r="AK221" i="3"/>
  <c r="AK208" i="3"/>
  <c r="AK206" i="3"/>
  <c r="AK205" i="3"/>
  <c r="AK203" i="3"/>
  <c r="AK202" i="3"/>
  <c r="AK193" i="3"/>
  <c r="AK184" i="3"/>
  <c r="AK181" i="3"/>
  <c r="AK168" i="3"/>
  <c r="AK166" i="3"/>
  <c r="AK159" i="3"/>
  <c r="AK122" i="3"/>
  <c r="AK120" i="3"/>
  <c r="AK119" i="3"/>
  <c r="AK118" i="3"/>
  <c r="AK117" i="3"/>
  <c r="AK116" i="3"/>
  <c r="AK114" i="3"/>
  <c r="AK113" i="3"/>
  <c r="AK105" i="3"/>
  <c r="AK103" i="3"/>
  <c r="AK169" i="3"/>
  <c r="AK170" i="3"/>
  <c r="AK224" i="3"/>
  <c r="AK210" i="3"/>
  <c r="AK163" i="3"/>
  <c r="AK101" i="3"/>
  <c r="AK161" i="3"/>
  <c r="AK99" i="3"/>
  <c r="AK162" i="3"/>
  <c r="AK100" i="3"/>
  <c r="AK160" i="3"/>
  <c r="AK167" i="3"/>
  <c r="AK175" i="3"/>
  <c r="AK174" i="3"/>
  <c r="AK102" i="3"/>
  <c r="AK115" i="3"/>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L3" i="3"/>
  <c r="AK58" i="3"/>
  <c r="AK52" i="3"/>
  <c r="AK47" i="3"/>
  <c r="AK46" i="3"/>
  <c r="AK45" i="3"/>
  <c r="AK44" i="3"/>
  <c r="AK43" i="3"/>
  <c r="AK42" i="3"/>
  <c r="AK40" i="3"/>
  <c r="AK41" i="3"/>
  <c r="AK39" i="3"/>
  <c r="AK38" i="3"/>
  <c r="AK37" i="3"/>
  <c r="AK36" i="3"/>
  <c r="AK33" i="3"/>
  <c r="AK25" i="3"/>
  <c r="AK23" i="3"/>
  <c r="AK19" i="3"/>
  <c r="AK18" i="3"/>
  <c r="AK17" i="3"/>
  <c r="AK16" i="3"/>
  <c r="AK15" i="3"/>
  <c r="AK14" i="3"/>
  <c r="AK11" i="3"/>
  <c r="AK13" i="3"/>
  <c r="AK9" i="3" l="1"/>
  <c r="AK7" i="3"/>
  <c r="AK10" i="3"/>
  <c r="HE37" i="14"/>
  <c r="HE36" i="14"/>
  <c r="HE35" i="14"/>
  <c r="HE34" i="14"/>
  <c r="HE33" i="14"/>
  <c r="BB33" i="14"/>
  <c r="AX33" i="14"/>
  <c r="HE32" i="14"/>
  <c r="AX32" i="14"/>
  <c r="HE31" i="14"/>
  <c r="AX31" i="14"/>
  <c r="HE30" i="14"/>
  <c r="BB30" i="14"/>
  <c r="AX30" i="14"/>
  <c r="HE29" i="14"/>
  <c r="BB29" i="14"/>
  <c r="HE28" i="14"/>
  <c r="HE27" i="14"/>
  <c r="AT27" i="14"/>
  <c r="HE26" i="14"/>
  <c r="HE25" i="14"/>
  <c r="BB25" i="14"/>
  <c r="HE24" i="14"/>
  <c r="HE23" i="14"/>
  <c r="HE22" i="14"/>
  <c r="HE21" i="14"/>
  <c r="HE20" i="14"/>
  <c r="HE19" i="14"/>
  <c r="HE18" i="14"/>
  <c r="AY18" i="14"/>
  <c r="HE17" i="14"/>
  <c r="GT17" i="14"/>
  <c r="AY17" i="14"/>
  <c r="HE16" i="14"/>
  <c r="GT16" i="14"/>
  <c r="AY16" i="14"/>
  <c r="HE15" i="14"/>
  <c r="GT15" i="14"/>
  <c r="AY15" i="14"/>
  <c r="HE14" i="14"/>
  <c r="GT14" i="14"/>
  <c r="HE13" i="14"/>
  <c r="GT13" i="14"/>
  <c r="AU13" i="14"/>
  <c r="HE12" i="14"/>
  <c r="GT12" i="14"/>
  <c r="AU12" i="14"/>
  <c r="HE11" i="14"/>
  <c r="GT11" i="14"/>
  <c r="AY11" i="14"/>
  <c r="AU11" i="14"/>
  <c r="HE10" i="14"/>
  <c r="GT10" i="14"/>
  <c r="AU10" i="14"/>
  <c r="HE9" i="14"/>
  <c r="GT9" i="14"/>
  <c r="AY9" i="14"/>
  <c r="AU9" i="14"/>
  <c r="HE8" i="14"/>
  <c r="GT8" i="14"/>
  <c r="AY8" i="14"/>
  <c r="AU8" i="14"/>
  <c r="HE7" i="14"/>
  <c r="BE7" i="14"/>
  <c r="AY7" i="14"/>
  <c r="AU7" i="14"/>
  <c r="HE6" i="14"/>
  <c r="GT6" i="14"/>
  <c r="BE6" i="14"/>
  <c r="AY6" i="14"/>
  <c r="AU6" i="14"/>
  <c r="AC3" i="3" l="1"/>
  <c r="Z3" i="3"/>
  <c r="AE3" i="3" l="1"/>
  <c r="AF3" i="3"/>
  <c r="A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tc={76107E25-F3EE-4165-BC19-DFC68E7167A7}</author>
    <author>tc={43F5FEBC-7AE2-440D-BC2C-DDDA26778077}</author>
    <author>tc={68142293-26C0-4D8F-8D6E-5A31E86DD2D4}</author>
    <author>tc={566D2F5F-1562-454D-A72E-10836CFB21D3}</author>
    <author>tc={337015FA-0D54-48D2-8E62-5695A7657647}</author>
    <author>tc={0CE71956-26E0-4EF0-BCC7-0A690307A175}</author>
    <author>tc={EAF1C009-35F3-496B-A3D9-19125D36C4B2}</author>
    <author>tc={9483B36C-3184-4CED-B477-E9BC4CDB4E96}</author>
    <author>tc={E29E22F2-9420-41FC-9CCE-045E5521C495}</author>
    <author>tc={144EEE66-1E03-4F9E-AE20-6F6338AE1C9F}</author>
    <author>tc={5457EC7A-0F1B-48C5-AF86-9C74FA7CDC0E}</author>
    <author>tc={6E9A33AD-DBDF-4E36-8C77-7A7CE719BC5C}</author>
    <author>tc={4199F04A-1C9F-4DB1-AF54-8C9496DC389F}</author>
    <author>tc={4A5FCD30-18CA-4676-B427-7D8018AF5213}</author>
    <author>tc={8388F3E4-1BD6-4C94-82D7-A3D95FD3BECB}</author>
    <author>tc={C0E9758C-7E6D-4AA6-936C-065D4CDA3686}</author>
    <author>tc={9117D047-71B0-4FA2-B060-5198C61D8CED}</author>
    <author>tc={0ABBAF3E-81EE-42E4-B032-DF031D413F41}</author>
    <author>tc={40EEC0D9-043C-4751-A532-40DE94BE80E6}</author>
    <author>tc={696C7AC7-32DC-4C32-BCAF-F3C9456C48E8}</author>
    <author>tc={1A64C916-286A-4331-9CC4-B68850021753}</author>
    <author>tc={EB371DB5-69C9-4F4D-A2A1-F852E2C725FF}</author>
    <author>tc={860A62C9-60BF-4A07-8BEA-B0F82309504F}</author>
    <author>tc={3C7B7F9D-3309-47FD-92B5-487CA3899A95}</author>
    <author>tc={56630D11-050C-485C-9CD1-D242ACC724D7}</author>
    <author>tc={BE5FAB15-F3CE-4FB2-B7D5-2EC8DDF7A33F}</author>
    <author>tc={141F28BA-97F2-4DD6-96C7-990A873F40D4}</author>
    <author>tc={A927F691-3672-4D98-BE93-9A5969103818}</author>
    <author>tc={01A1EAA8-3FEA-4688-976C-FB0BBBE19184}</author>
    <author>tc={5E6C0D6F-4E91-4A13-ADED-4DC703DF9018}</author>
    <author>tc={3358B61C-2257-4E51-A46E-667A347831EA}</author>
    <author>tc={1F8E5DE6-54C7-43AB-BCC9-21F952E5C5E3}</author>
    <author>tc={4EE7E64C-4F35-483C-A0B2-E267056B0E60}</author>
    <author>tc={97036F89-97CD-47E0-9525-4C77F8DED520}</author>
    <author>tc={E5A6ADFC-A9E3-4124-A146-38EF107D8314}</author>
    <author>tc={4EE68731-7F24-4A10-8540-597182881616}</author>
    <author>tc={27F7B144-B22C-4B53-B295-C3E58942BE8A}</author>
    <author>tc={1936CAD2-E229-41A9-BDA4-01B38DEA1D1E}</author>
    <author>tc={7472FCFF-C890-4F43-B2C9-0F778AEC3E75}</author>
  </authors>
  <commentList>
    <comment ref="V9" authorId="0" shapeId="0" xr:uid="{76107E25-F3EE-4165-BC19-DFC68E7167A7}">
      <text>
        <t>[Threaded comment]
Your version of Excel allows you to read this threaded comment; however, any edits to it will get removed if the file is opened in a newer version of Excel. Learn more: https://go.microsoft.com/fwlink/?linkid=870924
Comment:
    @BIBHUSHA KUNWAR  Why is wbs156 crossed out in your golden copy? Note it has been configured in new instance
Reply:
    It was removed later to be replaced by a different question. I will ask Cynthia to start adding zz to these kind of fields. These are very recent changes (like 2 days ago).</t>
      </text>
    </comment>
    <comment ref="O12" authorId="1" shapeId="0" xr:uid="{43F5FEBC-7AE2-440D-BC2C-DDDA26778077}">
      <text>
        <t>[Threaded comment]
Your version of Excel allows you to read this threaded comment; however, any edits to it will get removed if the file is opened in a newer version of Excel. Learn more: https://go.microsoft.com/fwlink/?linkid=870924
Comment:
    @Max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
Reply:
    @BIBHUSHA KUNWAR Sorry to ask, but can you add that field back to this consolidated file. Just add a new row. I apologize for the miss. Hopefully we can avoid those things moving forward now that we’re on a one working file</t>
      </text>
    </comment>
    <comment ref="O26" authorId="2" shapeId="0" xr:uid="{68142293-26C0-4D8F-8D6E-5A31E86DD2D4}">
      <text>
        <t>[Threaded comment]
Your version of Excel allows you to read this threaded comment; however, any edits to it will get removed if the file is opened in a newer version of Excel. Learn more: https://go.microsoft.com/fwlink/?linkid=870924
Comment:
    @Cynthia Propst (OSV) Can you please review for the correct field name
Reply:
    Done
Reply:
    @BIBHUSHA KUNWAR and @Cynthia Propst (OSV) - I will change the configuration status to “Attribute Created”. The target field name in this file will be updated to a match next time I do a download</t>
      </text>
    </comment>
    <comment ref="O27" authorId="3" shapeId="0" xr:uid="{566D2F5F-1562-454D-A72E-10836CFB21D3}">
      <text>
        <t>[Threaded comment]
Your version of Excel allows you to read this threaded comment; however, any edits to it will get removed if the file is opened in a newer version of Excel. Learn more: https://go.microsoft.com/fwlink/?linkid=870924
Comment:
    @Cynthia Propst (OSV) @BIBHUSHA KUNWAR Please review. Padma believes she heard there were supposed to be 3 options. Please dismiss this or update requirements file.
Reply:
    @Cynthia Propst (OSV) , we need Program Value Bundle as an additional Demand Type option.
Reply:
    @BIBHUSHA KUNWAR @Padma Andhe , @Max Weiss (OSV) The 2 values for discretionary and non-discretionary are the only values that should be in this attribute. They are already coded into the logic and should not be changed.
@Jill Bourgeois (OSV) FYI
Reply:
    @BIBHUSHA KUNWAR Please clear this up and change the configuration status to an appropriate status
Reply:
    Program Value Bundle has been added as a Demand Type and I updated the values mapping tab for Demand Type
Reply:
    @BIBHUSHA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
Reply:
    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
      </text>
    </comment>
    <comment ref="S27" authorId="4" shapeId="0" xr:uid="{337015FA-0D54-48D2-8E62-5695A76576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@BIBHUSHA KUNWAR and @Cynthia Propst (OSV)  Is it okay to remove this W2 mapping? For all intensive purposes, WR2 data cannot map. Only the name of the field presides
Reply:
    @Max Weiss (OSV) This would need to be checked by Jill as well. This attributed is already well embedded in the Server3 DEV SB config.
@Jill Bourgeois (OSV)  Please advise.
Reply:
    @Max Weiss (OSV) I agree that the new Demand Type values are completely different. But the old Demand Type attribute is part of the logic defining the new demand type values, in addition to other attributes like ESI, etc. So it is up to you how you want to show the mapping.
Reply:
    @BIBHUSHA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
      </text>
    </comment>
    <comment ref="V28" authorId="5" shapeId="0" xr:uid="{0CE71956-26E0-4EF0-BCC7-0A690307A175}">
      <text>
        <t>[Threaded comment]
Your version of Excel allows you to read this threaded comment; however, any edits to it will get removed if the file is opened in a newer version of Excel. Learn more: https://go.microsoft.com/fwlink/?linkid=870924
Comment:
    @Padma Andhe  Please review why this row was deleted in your version vs the golden copy</t>
      </text>
    </comment>
    <comment ref="O34" authorId="6" shapeId="0" xr:uid="{EAF1C009-35F3-496B-A3D9-19125D36C4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@Padma Andhe Please review why this was removed from your version but was in the golden copy without strikethrough
Reply:
    @Cynthia Propst (OSV) Why is unknown crossed out but still configured? Also keep in mind that orphans the data from prod
Reply:
    @Max Weiss (OSV)  Please know that the gold copies when on SharePoint were still being changed by committee without notification. This is resulting in some of your findings. I will review and adjust as needed.
Reply:
    @Cynthia Propst (OSV)  Understood. This is why hopefully the new methodology for marking the configuration status then also updating comments here and then also adding in the validation tabs will be much more transparent
Reply:
    I removed the Unknown option from dev environment.
Reply:
    @BIBHUSHA KUNWAR Our approach to this field is to nullify any instance of “1: Unknown” during the migration based on this guidance. Should this not be correct, please notify me. Else no need to respond
Reply:
    @Max Weiss (OSV) - we updated the dropdown values to the following. I was going to update it in column AE but you have formulas there so I didn’t want to mess it up.
1: Low = &lt; $1M
2: Medium = $1M &lt; Value &lt; $10M
3: High = &gt; $10M
Reply:
    @BIBHUSHA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
Reply:
    Step 2: Go to columns AV-AY (I like to search for the code in row 2 for navigation) and directly update the values. Blue tables are the validation options. Orange are the mapping. You’ll need to update both
Reply:
    As you can see in AV-AY, Unknown was removed from the drop down options, but the numbering is offset by 1. Can you please correct it? I also suggest you add a comment to let us know it changed.</t>
      </text>
    </comment>
    <comment ref="O35" authorId="7" shapeId="0" xr:uid="{9483B36C-3184-4CED-B477-E9BC4CDB4E96}">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6" authorId="8" shapeId="0" xr:uid="{E29E22F2-9420-41FC-9CCE-045E5521C495}">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7" authorId="9" shapeId="0" xr:uid="{144EEE66-1E03-4F9E-AE20-6F6338AE1C9F}">
      <text>
        <t>[Threaded comment]
Your version of Excel allows you to read this threaded comment; however, any edits to it will get removed if the file is opened in a newer version of Excel. Learn more: https://go.microsoft.com/fwlink/?linkid=870924
Comment:
    @Cynthia Propst (OSV) Please review comments
Reply:
    The field name should be the way it is configured - just “Primary Type of Value Impact”
Reply:
    @BIBHUSHA KUNWAR Feel free to change the field name in column M then the Status in Column N. I updated this time</t>
      </text>
    </comment>
    <comment ref="V38" authorId="10" shapeId="0" xr:uid="{5457EC7A-0F1B-48C5-AF86-9C74FA7CDC0E}">
      <text>
        <t>[Threaded comment]
Your version of Excel allows you to read this threaded comment; however, any edits to it will get removed if the file is opened in a newer version of Excel. Learn more: https://go.microsoft.com/fwlink/?linkid=870924
Comment:
    Maybe source from “Home Domain/Portfolio”</t>
      </text>
    </comment>
    <comment ref="O41" authorId="11" shapeId="0" xr:uid="{6E9A33AD-DBDF-4E36-8C77-7A7CE719BC5C}">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I removed the ? here
Reply:
    @BIBHUSHA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
      </text>
    </comment>
    <comment ref="O45" authorId="12" shapeId="0" xr:uid="{4199F04A-1C9F-4DB1-AF54-8C9496DC389F}">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@Cynthia Propst (OSV) </t>
      </text>
    </comment>
    <comment ref="O50" authorId="13" shapeId="0" xr:uid="{4A5FCD30-18CA-4676-B427-7D8018AF5213}">
      <text>
        <t>[Threaded comment]
Your version of Excel allows you to read this threaded comment; however, any edits to it will get removed if the file is opened in a newer version of Excel. Learn more: https://go.microsoft.com/fwlink/?linkid=870924
Comment:
    @Cynthia Propst (OSV) Please review
Reply:
    These are 2 separate fields (lifecycle roles). Triage will select the Type of Governance = EPG or PEO and select the name for the appropriate lifecycle role and the next step (Request Approval) goes to that role.</t>
      </text>
    </comment>
    <comment ref="O51" authorId="14" shapeId="0" xr:uid="{8388F3E4-1BD6-4C94-82D7-A3D95FD3BECB}">
      <text>
        <t>[Threaded comment]
Your version of Excel allows you to read this threaded comment; however, any edits to it will get removed if the file is opened in a newer version of Excel. Learn more: https://go.microsoft.com/fwlink/?linkid=870924
Comment:
    @Cynthia Propst (OSV) Please review
Reply:
    See comment above</t>
      </text>
    </comment>
    <comment ref="S54" authorId="15" shapeId="0" xr:uid="{C0E9758C-7E6D-4AA6-936C-065D4CDA3686}">
      <text>
        <t>[Threaded comment]
Your version of Excel allows you to read this threaded comment; however, any edits to it will get removed if the file is opened in a newer version of Excel. Learn more: https://go.microsoft.com/fwlink/?linkid=870924
Comment:
    @Charles Porter II Please indicate if we can source the field “Demand Manager” from the “Initiative Owner” role. Else, every project will get STUCK in new instance
@BIBHUSHA KUNWAR  Please also add</t>
      </text>
    </comment>
    <comment ref="T54" authorId="16" shapeId="0" xr:uid="{9117D047-71B0-4FA2-B060-5198C61D8CED}">
      <text>
        <t>[Threaded comment]
Your version of Excel allows you to read this threaded comment; however, any edits to it will get removed if the file is opened in a newer version of Excel. Learn more: https://go.microsoft.com/fwlink/?linkid=870924
Comment:
    This is likely the value bundle manager</t>
      </text>
    </comment>
    <comment ref="T55" authorId="17" shapeId="0" xr:uid="{0ABBAF3E-81EE-42E4-B032-DF031D413F41}">
      <text>
        <t>[Threaded comment]
Your version of Excel allows you to read this threaded comment; however, any edits to it will get removed if the file is opened in a newer version of Excel. Learn more: https://go.microsoft.com/fwlink/?linkid=870924
Comment:
    @BIBHUSHA KUNWAR  Is this in SBA? Please find the right prod name</t>
      </text>
    </comment>
    <comment ref="O58" authorId="18" shapeId="0" xr:uid="{40EEC0D9-043C-4751-A532-40DE94BE80E6}">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AK89" authorId="19" shapeId="0" xr:uid="{696C7AC7-32DC-4C32-BCAF-F3C9456C48E8}">
      <text>
        <t xml:space="preserve">[Threaded comment]
Your version of Excel allows you to read this threaded comment; however, any edits to it will get removed if the file is opened in a newer version of Excel. Learn more: https://go.microsoft.com/fwlink/?linkid=870924
Comment:
    @Cynthia Propst (OSV) How can I look up the validation options for SpsStatus? I didn’t see in ADM04 in either environment
Reply:
    It is in both environments as "Status" under $Strategy entity
SBA:
  Status (SpStRoot) 
    Status: Active (SpSt$Req) 
    Status: Completed (SpSt$Compl) 
    Status: Cancellation Request (SpSt$Cncl) 
    Status: Cancelled (5474) 
    Status: Rejected (SpSt$Dnd) 
    Status: On Hold (SpSt$OnHld) 
Server3 SB1:
  Status (SpStRoot) 
    Status: New (191087) 
    Status: Active (SpSt$Req) 
    Status: Completed (SpSt$Compl) 
    Status: Cancelled (5474) 
    Status: Rejected (SpSt$Dnd) 
    Status: On Hold (SpSt$OnHld) </t>
      </text>
    </comment>
    <comment ref="O106" authorId="20" shapeId="0" xr:uid="{1A64C916-286A-4331-9CC4-B68850021753}">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Ignore the notes that says we might need to split this. This went through several calls and iterations before we got alignment that Finance will the calculated field for now.
Reply:
    @BIBHUSHA KUNWAR Please update column AC that this is a calculated field. Let’s make this entire document not a history, but a target</t>
      </text>
    </comment>
    <comment ref="O107" authorId="21" shapeId="0" xr:uid="{EB371DB5-69C9-4F4D-A2A1-F852E2C725F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See comment above
Reply:
    @BIBHUSHA KUNWAR Please update column AC: Type and then change the column N configuration status</t>
      </text>
    </comment>
    <comment ref="O108" authorId="22" shapeId="0" xr:uid="{860A62C9-60BF-4A07-8BEA-B0F82309504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
Reply:
    Done for this and other financial fields</t>
      </text>
    </comment>
    <comment ref="O109" authorId="23" shapeId="0" xr:uid="{3C7B7F9D-3309-47FD-92B5-487CA3899A95}">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t>
      </text>
    </comment>
    <comment ref="O111" authorId="24" shapeId="0" xr:uid="{56630D11-050C-485C-9CD1-D242ACC724D7}">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113" authorId="25" shapeId="0" xr:uid="{BE5FAB15-F3CE-4FB2-B7D5-2EC8DDF7A33F}">
      <text>
        <t>[Threaded comment]
Your version of Excel allows you to read this threaded comment; however, any edits to it will get removed if the file is opened in a newer version of Excel. Learn more: https://go.microsoft.com/fwlink/?linkid=870924
Comment:
    @Max Weiss (OSV) @T.J. Welter  The Enterprise KPIs values are aligned. The Wrk values align with the Str values.
Reply:
    @Cynthia Propst (OSV)  Which version of the KPI name did you go with for the hyphen between air and road, and revenue and primarily
Reply:
    The strategy entity which is the original from Prod. The work entity attributes were aligned to the strategy attribute values</t>
      </text>
    </comment>
    <comment ref="O129" authorId="26" shapeId="0" xr:uid="{141F28BA-97F2-4DD6-96C7-990A873F40D4}">
      <text>
        <t>[Threaded comment]
Your version of Excel allows you to read this threaded comment; however, any edits to it will get removed if the file is opened in a newer version of Excel. Learn more: https://go.microsoft.com/fwlink/?linkid=870924
Comment:
    @Cynthia Propst (OSV) @BIBHUSHA KUNWAR The golden copy says the field name should be “Target” but the ID indicates it is called “Work Actual Finish”
Reply:
    The field name is "Target" and it's on the Strategy Schedule section. I'll let @Cynthia Propst (OSV) confirm if this is the right attribute ID because I don't see anything when i look for just "Target". And the attribute name for this ID is indeed Work Actual Finish.</t>
      </text>
    </comment>
    <comment ref="O130" authorId="27" shapeId="0" xr:uid="{A927F691-3672-4D98-BE93-9A5969103818}">
      <text>
        <t>[Threaded comment]
Your version of Excel allows you to read this threaded comment; however, any edits to it will get removed if the file is opened in a newer version of Excel. Learn more: https://go.microsoft.com/fwlink/?linkid=870924
Comment:
    @Cynthia Propst (OSV) @BIBHUSHA KUNWAR The golden copy says the field name should be “Target” but the ID indicates it is called “Work Actual Finish”</t>
      </text>
    </comment>
    <comment ref="O168" authorId="28" shapeId="0" xr:uid="{01A1EAA8-3FEA-4688-976C-FB0BBBE19184}">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likely no action
Reply:
    @Max Weiss (OSV)  the values configured are as follows:
SBA:
  Level1: Demand SubType (WR53Root)      Level2: Legal (5254)      Level2: Infosec (Protect Purple) (5255)      Level2: Regulatory (5256)      Level2: None (5257)  
Server3 SB1:
  Level1: Demand SubType (WR53Root)      Level2: Legal (5254)      Level2: Regulatory (5255)      Level2: Infosec (Protect Purple) (191549)      Level2: None (5257)  </t>
      </text>
    </comment>
    <comment ref="U168" authorId="29" shapeId="0" xr:uid="{5E6C0D6F-4E91-4A13-ADED-4DC703DF9018}">
      <text>
        <t>[Threaded comment]
Your version of Excel allows you to read this threaded comment; however, any edits to it will get removed if the file is opened in a newer version of Excel. Learn more: https://go.microsoft.com/fwlink/?linkid=870924
Comment:
    @Max Weiss (OSV) - I just realized this field was wrongly sitting in our requirements file where you copied this from. It no longer exists in the new design. WR53 from current Prod maps to Wbs145 in Dev - and you already have that documented on line 17.</t>
      </text>
    </comment>
    <comment ref="O172" authorId="30" shapeId="0" xr:uid="{3358B61C-2257-4E51-A46E-667A347831EA}">
      <text>
        <t>[Threaded comment]
Your version of Excel allows you to read this threaded comment; however, any edits to it will get removed if the file is opened in a newer version of Excel. Learn more: https://go.microsoft.com/fwlink/?linkid=870924
Comment:
    @Cynthia Propst (OSV) Please provide advice
Reply:
    The epic name is not a field it is a Task line in the plan at PPL+2
Reply:
    @Cynthia Propst (OSV) Is there a generic name of the field then?</t>
      </text>
    </comment>
    <comment ref="O173" authorId="31" shapeId="0" xr:uid="{1F8E5DE6-54C7-43AB-BCC9-21F952E5C5E3}">
      <text>
        <t>[Threaded comment]
Your version of Excel allows you to read this threaded comment; however, any edits to it will get removed if the file is opened in a newer version of Excel. Learn more: https://go.microsoft.com/fwlink/?linkid=870924
Comment:
    @Max Weiss (OSV) No it cannot. The name will be Description across all work. There is not a separate attribute for epic description.
Reply:
    @Cynthia Propst (OSV)  - Closing and renaming to Description
Reply:
    No there is not an attribute name for task rows in the work Plan.</t>
      </text>
    </comment>
    <comment ref="O176" authorId="32" shapeId="0" xr:uid="{4EE7E64C-4F35-483C-A0B2-E267056B0E60}">
      <text>
        <t xml:space="preserve">[Threaded comment]
Your version of Excel allows you to read this threaded comment; however, any edits to it will get removed if the file is opened in a newer version of Excel. Learn more: https://go.microsoft.com/fwlink/?linkid=870924
Comment:
    @Max Weiss (OSV) the attribute already existed with ‘and’. This format was kept. Since this is now the requirements document no other changes will be made.
</t>
      </text>
    </comment>
    <comment ref="O181" authorId="33" shapeId="0" xr:uid="{97036F89-97CD-47E0-9525-4C77F8DED520}">
      <text>
        <t xml:space="preserve">[Threaded comment]
Your version of Excel allows you to read this threaded comment; however, any edits to it will get removed if the file is opened in a newer version of Excel. Learn more: https://go.microsoft.com/fwlink/?linkid=870924
Comment:
    @Max Weiss (OSV)  you will need to get @BIBHUSHA KUNWAR  to weigh in on this one. We are not using Outcomes/Products in the new config. We have a different attribute used for solutions.
Reply:
    Yes, Solutions are part of the Outcome structure in current Prod but will be a multi select alt structure attribute in the new design.
Reply:
    The attribute in Server3 SB1 is:
Epic Solution(s)	Wbs140
</t>
      </text>
    </comment>
    <comment ref="V181" authorId="34" shapeId="0" xr:uid="{E5A6ADFC-A9E3-4124-A146-38EF107D8314}">
      <text>
        <t>[Threaded comment]
Your version of Excel allows you to read this threaded comment; however, any edits to it will get removed if the file is opened in a newer version of Excel. Learn more: https://go.microsoft.com/fwlink/?linkid=870924
Comment:
    @Bert Jansen (OSV) I’ll need some advice on our approach to migrating the product structure as well</t>
      </text>
    </comment>
    <comment ref="M199" authorId="35" shapeId="0" xr:uid="{4EE68731-7F24-4A10-8540-597182881616}">
      <text>
        <t>[Threaded comment]
Your version of Excel allows you to read this threaded comment; however, any edits to it will get removed if the file is opened in a newer version of Excel. Learn more: https://go.microsoft.com/fwlink/?linkid=870924
Comment:
    @Max Weiss (OSV) I created these 3 attributes and added the IDs. I also created tables for them with the drop down values in the Values Mapping tab. I’ll let you write the formula to have the Values column here show those values.</t>
      </text>
    </comment>
    <comment ref="O209" authorId="36" shapeId="0" xr:uid="{27F7B144-B22C-4B53-B295-C3E58942BE8A}">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221" authorId="37" shapeId="0" xr:uid="{1936CAD2-E229-41A9-BDA4-01B38DEA1D1E}">
      <text>
        <t>[Threaded comment]
Your version of Excel allows you to read this threaded comment; however, any edits to it will get removed if the file is opened in a newer version of Excel. Learn more: https://go.microsoft.com/fwlink/?linkid=870924
Comment:
    @Max Weiss (OSV) the requirements providers changed the wording to more generic Work from Demand to accommodate multiple work types.</t>
      </text>
    </comment>
    <comment ref="M260" authorId="38" shapeId="0" xr:uid="{7472FCFF-C890-4F43-B2C9-0F778AEC3E75}">
      <text>
        <t>[Threaded comment]
Your version of Excel allows you to read this threaded comment; however, any edits to it will get removed if the file is opened in a newer version of Excel. Learn more: https://go.microsoft.com/fwlink/?linkid=870924
Comment:
    @Cynthia Propst (OSV) can you please update the actual logbook risk fields here and note the change in the Change Control Comments column?
Reply:
    done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tc={9237BEF4-86F9-4D0A-9CEA-0152AB319836}</author>
    <author>tc={2D01777D-0DF7-4EBA-837A-8F758AEFE3B1}</author>
    <author>tc={7ADDB37E-0907-4216-BDF5-817F90332FF9}</author>
    <author>tc={62D34EE3-E5E7-4C28-ADC9-C69610060406}</author>
    <author>tc={48FA2B31-DB9B-4FEA-99A8-D42913498A5C}</author>
    <author>tc={2FDC4013-2DAD-4AC8-B9F9-A2109ED4C9C5}</author>
    <author>tc={FAC6192C-F8CD-4C37-B5B2-49958864C352}</author>
    <author>tc={A29D0FC9-950C-48DE-8B6B-CC5DB0FB158A}</author>
    <author>tc={49B94AB6-9612-4C96-972A-42F00401A614}</author>
    <author>tc={54EC94F7-3DF8-433F-858F-D07A71A43EC4}</author>
    <author>tc={38E4E629-8AEE-4471-A31A-8CF6005A0FC6}</author>
    <author>tc={ECD8E96E-9EAC-4F13-A16F-DD74A227F7FA}</author>
    <author>tc={3E8FA7DD-B569-473D-BD04-B22C31758B0D}</author>
    <author>tc={2327628C-5351-4DA9-AC52-4ED3936F9B59}</author>
    <author>tc={7F2EB06B-6355-4589-914F-2DDAEF264F53}</author>
    <author>tc={10182108-C3C0-4A31-94A1-5E2AABA305A4}</author>
    <author>tc={1E0709E9-1A7A-4796-9421-3A2C7962E5C6}</author>
    <author>tc={546402F8-7B12-4B42-9A60-DB5C9A9F56E3}</author>
    <author>tc={64C68641-620E-4453-BD45-FD59CD791048}</author>
    <author>tc={B20FEA83-7EDF-4050-BCC9-3B3EF342DA21}</author>
    <author>tc={BC3E5049-898F-4BD7-BF8E-FE2B760F1E5A}</author>
    <author>tc={F8508804-2C7E-4089-9DD3-1C3ABFDAC82B}</author>
  </authors>
  <commentList>
    <comment ref="R5" authorId="0" shapeId="0" xr:uid="{9237BEF4-86F9-4D0A-9CEA-0152AB319836}">
      <text>
        <t>[Threaded comment]
Your version of Excel allows you to read this threaded comment; however, any edits to it will get removed if the file is opened in a newer version of Excel. Learn more: https://go.microsoft.com/fwlink/?linkid=870924
Comment:
    @Diana Zemo @Teresa Holt  - If there are new names for Drive Domains, can you update it here
Reply:
    To be clear, do you need the precise domain names from Wave or do you need the commonly used name used in reporting?
Reply:
    All of the above… If you want the commonly used name used in reporting only then we need a new column for "Drive_Domain_Simplified"</t>
      </text>
    </comment>
    <comment ref="V5" authorId="1" shapeId="0" xr:uid="{2D01777D-0DF7-4EBA-837A-8F758AEFE3B1}">
      <text>
        <t>[Threaded comment]
Your version of Excel allows you to read this threaded comment; however, any edits to it will get removed if the file is opened in a newer version of Excel. Learn more: https://go.microsoft.com/fwlink/?linkid=870924
Comment:
    @Diana Zemo @Teresa Holt  Can you fill this out.  Let us know if we need a financial stakeholder at the domain level or at the Pod level
Reply:
    are these the correct domains?  i thought they were update i.e. surface ops, linehaul?
Reply:
    @Diana Zemo I've updated.  Do we have a main financial stakeholder / TO Finance rep for each domain?</t>
      </text>
    </comment>
    <comment ref="W5" authorId="2" shapeId="0" xr:uid="{7ADDB37E-0907-4216-BDF5-817F90332FF9}">
      <text>
        <t>[Threaded comment]
Your version of Excel allows you to read this threaded comment; however, any edits to it will get removed if the file is opened in a newer version of Excel. Learn more: https://go.microsoft.com/fwlink/?linkid=870924
Comment:
    @Teresa Holt  Can you fill this in?
Reply:
    done</t>
      </text>
    </comment>
    <comment ref="AS5" authorId="3" shapeId="0" xr:uid="{62D34EE3-E5E7-4C28-ADC9-C69610060406}">
      <text>
        <t>[Threaded comment]
Your version of Excel allows you to read this threaded comment; however, any edits to it will get removed if the file is opened in a newer version of Excel. Learn more: https://go.microsoft.com/fwlink/?linkid=870924
Comment:
    @Cassandra Imbeault (OSV) Updated ranges and scores for value Framework Alignment</t>
      </text>
    </comment>
    <comment ref="BT5" authorId="4" shapeId="0" xr:uid="{48FA2B31-DB9B-4FEA-99A8-D42913498A5C}">
      <text>
        <t>[Threaded comment]
Your version of Excel allows you to read this threaded comment; however, any edits to it will get removed if the file is opened in a newer version of Excel. Learn more: https://go.microsoft.com/fwlink/?linkid=870924
Comment:
    @Cassandra Imbeault (OSV) Score will be a calculated based on $$ field for NRB x 0.1 with a max score of 8</t>
      </text>
    </comment>
    <comment ref="CF5" authorId="5" shapeId="0" xr:uid="{2FDC4013-2DAD-4AC8-B9F9-A2109ED4C9C5}">
      <text>
        <t>[Threaded comment]
Your version of Excel allows you to read this threaded comment; however, any edits to it will get removed if the file is opened in a newer version of Excel. Learn more: https://go.microsoft.com/fwlink/?linkid=870924
Comment:
    7/5 - Updated Complexity Scores</t>
      </text>
    </comment>
    <comment ref="CH5" authorId="6" shapeId="0" xr:uid="{FAC6192C-F8CD-4C37-B5B2-49958864C352}">
      <text>
        <t>[Threaded comment]
Your version of Excel allows you to read this threaded comment; however, any edits to it will get removed if the file is opened in a newer version of Excel. Learn more: https://go.microsoft.com/fwlink/?linkid=870924
Comment:
    7/5 - Updated Effort Scores</t>
      </text>
    </comment>
    <comment ref="CO5" authorId="7" shapeId="0" xr:uid="{A29D0FC9-950C-48DE-8B6B-CC5DB0FB158A}">
      <text>
        <t>[Threaded comment]
Your version of Excel allows you to read this threaded comment; however, any edits to it will get removed if the file is opened in a newer version of Excel. Learn more: https://go.microsoft.com/fwlink/?linkid=870924
Comment:
    @Cassandra Imbeault (OSV)  7/5 - Update to scores for Total Cost</t>
      </text>
    </comment>
    <comment ref="FF5" authorId="8" shapeId="0" xr:uid="{49B94AB6-9612-4C96-972A-42F00401A614}">
      <text>
        <t>[Threaded comment]
Your version of Excel allows you to read this threaded comment; however, any edits to it will get removed if the file is opened in a newer version of Excel. Learn more: https://go.microsoft.com/fwlink/?linkid=870924
Comment:
    @Deatrice Gautreaux (OSV) @Lisa Payne  to determine the Epic T-size bins
Reply:
    @Deatrice Gautreaux (OSV) - Any progress?
Reply:
    @T.J. Welter  can you assist?
Reply:
    @Max Weiss (OSV) I'm meeting the architecture team tomorrow to go over this</t>
      </text>
    </comment>
    <comment ref="BC6" authorId="9" shapeId="0" xr:uid="{54EC94F7-3DF8-433F-858F-D07A71A43EC4}">
      <text>
        <t>[Threaded comment]
Your version of Excel allows you to read this threaded comment; however, any edits to it will get removed if the file is opened in a newer version of Excel. Learn more: https://go.microsoft.com/fwlink/?linkid=870924
Comment:
    @Cassandra Imbeault (OSV) ranges and scores for strategic themes updated</t>
      </text>
    </comment>
    <comment ref="BG6" authorId="10" shapeId="0" xr:uid="{38E4E629-8AEE-4471-A31A-8CF6005A0FC6}">
      <text>
        <t>[Threaded comment]
Your version of Excel allows you to read this threaded comment; however, any edits to it will get removed if the file is opened in a newer version of Excel. Learn more: https://go.microsoft.com/fwlink/?linkid=870924
Comment:
    @Cassandra Imbeault (OSV)  updates made to dropdown ranges for Time criticality</t>
      </text>
    </comment>
    <comment ref="V14" authorId="11" shapeId="0" xr:uid="{ECD8E96E-9EAC-4F13-A16F-DD74A227F7FA}">
      <text>
        <t>[Threaded comment]
Your version of Excel allows you to read this threaded comment; however, any edits to it will get removed if the file is opened in a newer version of Excel. Learn more: https://go.microsoft.com/fwlink/?linkid=870924
Comment:
    Freight not included in document provided by Diana - Assumed same as Surface Ops</t>
      </text>
    </comment>
    <comment ref="AT20" authorId="12" shapeId="0" xr:uid="{3E8FA7DD-B569-473D-BD04-B22C31758B0D}">
      <text>
        <t xml:space="preserve">[Threaded comment]
Your version of Excel allows you to read this threaded comment; however, any edits to it will get removed if the file is opened in a newer version of Excel. Learn more: https://go.microsoft.com/fwlink/?linkid=870924
Comment:
    @Cassandra Imbeault (OSV) 7/5 - weights for L0, L1 and L2 have been updated. </t>
      </text>
    </comment>
    <comment ref="U23" authorId="13" shapeId="0" xr:uid="{2327628C-5351-4DA9-AC52-4ED3936F9B59}">
      <text>
        <t>[Threaded comment]
Your version of Excel allows you to read this threaded comment; however, any edits to it will get removed if the file is opened in a newer version of Excel. Learn more: https://go.microsoft.com/fwlink/?linkid=870924
Comment:
    @Cassandra Imbeault (OSV) This Changed too</t>
      </text>
    </comment>
    <comment ref="AS26" authorId="14" shapeId="0" xr:uid="{7F2EB06B-6355-4589-914F-2DDAEF264F53}">
      <text>
        <t>[Threaded comment]
Your version of Excel allows you to read this threaded comment; however, any edits to it will get removed if the file is opened in a newer version of Excel. Learn more: https://go.microsoft.com/fwlink/?linkid=870924
Comment:
    Estimated Annualized Value Range?
Reply:
    @Craig Bair (OSV) Can you ask Cass what she wants?</t>
      </text>
    </comment>
    <comment ref="EC26" authorId="15" shapeId="0" xr:uid="{10182108-C3C0-4A31-94A1-5E2AABA305A4}">
      <text>
        <t>[Threaded comment]
Your version of Excel allows you to read this threaded comment; however, any edits to it will get removed if the file is opened in a newer version of Excel. Learn more: https://go.microsoft.com/fwlink/?linkid=870924
Comment:
    Only if under benefits</t>
      </text>
    </comment>
    <comment ref="EC37" authorId="16" shapeId="0" xr:uid="{1E0709E9-1A7A-4796-9421-3A2C7962E5C6}">
      <text>
        <t>[Threaded comment]
Your version of Excel allows you to read this threaded comment; however, any edits to it will get removed if the file is opened in a newer version of Excel. Learn more: https://go.microsoft.com/fwlink/?linkid=870924
Comment:
    Only if parent is CapEx</t>
      </text>
    </comment>
    <comment ref="AC40" authorId="17" shapeId="0" xr:uid="{546402F8-7B12-4B42-9A60-DB5C9A9F56E3}">
      <text>
        <t>[Threaded comment]
Your version of Excel allows you to read this threaded comment; however, any edits to it will get removed if the file is opened in a newer version of Excel. Learn more: https://go.microsoft.com/fwlink/?linkid=870924
Comment:
    Changing??</t>
      </text>
    </comment>
    <comment ref="AC48" authorId="18" shapeId="0" xr:uid="{64C68641-620E-4453-BD45-FD59CD791048}">
      <text>
        <t>[Threaded comment]
Your version of Excel allows you to read this threaded comment; however, any edits to it will get removed if the file is opened in a newer version of Excel. Learn more: https://go.microsoft.com/fwlink/?linkid=870924
Comment:
    Changing??</t>
      </text>
    </comment>
    <comment ref="AC56" authorId="19" shapeId="0" xr:uid="{B20FEA83-7EDF-4050-BCC9-3B3EF342DA21}">
      <text>
        <t>[Threaded comment]
Your version of Excel allows you to read this threaded comment; however, any edits to it will get removed if the file is opened in a newer version of Excel. Learn more: https://go.microsoft.com/fwlink/?linkid=870924
Comment:
    Ama may be removed</t>
      </text>
    </comment>
    <comment ref="AC74" authorId="20" shapeId="0" xr:uid="{BC3E5049-898F-4BD7-BF8E-FE2B760F1E5A}">
      <text>
        <t>[Threaded comment]
Your version of Excel allows you to read this threaded comment; however, any edits to it will get removed if the file is opened in a newer version of Excel. Learn more: https://go.microsoft.com/fwlink/?linkid=870924
Comment:
    @Cassandra Imbeault (OSV)  this was added as well</t>
      </text>
    </comment>
    <comment ref="AB134" authorId="21" shapeId="0" xr:uid="{F8508804-2C7E-4089-9DD3-1C3ABFDAC82B}">
      <text>
        <t>[Threaded comment]
Your version of Excel allows you to read this threaded comment; however, any edits to it will get removed if the file is opened in a newer version of Excel. Learn more: https://go.microsoft.com/fwlink/?linkid=870924
Comment:
    @BIBHUSHA KUNWAR Please update if you update the tool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tc={3FA32F8D-466A-4D0E-AC37-5B6FFB6A989A}</author>
    <author>tc={993589CD-D0E6-4C8C-9743-3C26B5D44928}</author>
    <author>tc={E2CD2CCA-4226-4AF2-A397-898C3942FFF5}</author>
  </authors>
  <commentList>
    <comment ref="H55" authorId="0" shapeId="0" xr:uid="{3FA32F8D-466A-4D0E-AC37-5B6FFB6A989A}">
      <text>
        <t>[Threaded comment]
Your version of Excel allows you to read this threaded comment; however, any edits to it will get removed if the file is opened in a newer version of Excel. Learn more: https://go.microsoft.com/fwlink/?linkid=870924
Comment:
    Override expected</t>
      </text>
    </comment>
    <comment ref="H59" authorId="1" shapeId="0" xr:uid="{993589CD-D0E6-4C8C-9743-3C26B5D44928}">
      <text>
        <t>[Threaded comment]
Your version of Excel allows you to read this threaded comment; however, any edits to it will get removed if the file is opened in a newer version of Excel. Learn more: https://go.microsoft.com/fwlink/?linkid=870924
Comment:
    Override expected</t>
      </text>
    </comment>
    <comment ref="F61" authorId="2" shapeId="0" xr:uid="{E2CD2CCA-4226-4AF2-A397-898C3942FFF5}">
      <text>
        <t>[Threaded comment]
Your version of Excel allows you to read this threaded comment; however, any edits to it will get removed if the file is opened in a newer version of Excel. Learn more: https://go.microsoft.com/fwlink/?linkid=870924
Comment:
    Override Expected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tc={E5711583-39D0-4F69-ADD0-1512CDE63EF8}</author>
    <author>tc={740AC55A-8F43-4C5E-A5FB-211A79D82D20}</author>
    <author>tc={AEA20DE4-2507-4444-9659-CA0B55DDD8EC}</author>
    <author>tc={88AD8113-0BE2-4C00-99EA-9825942C5252}</author>
    <author>tc={79DEFFC2-D11F-4BC2-A476-F1BE2D079520}</author>
  </authors>
  <commentList>
    <comment ref="C3" authorId="0" shapeId="0" xr:uid="{E5711583-39D0-4F69-ADD0-1512CDE63EF8}">
      <text>
        <t>[Threaded comment]
Your version of Excel allows you to read this threaded comment; however, any edits to it will get removed if the file is opened in a newer version of Excel. Learn more: https://go.microsoft.com/fwlink/?linkid=870924
Comment:
    @Rajinder Gill @Julian Hurtado-Radigan  for Epics that are being elevated to the PPL level, we need to pull from the “Execution Type” column instead of demand type due to quality issues</t>
      </text>
    </comment>
    <comment ref="B4" authorId="1" shapeId="0" xr:uid="{740AC55A-8F43-4C5E-A5FB-211A79D82D2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This logic doesn’t appear to be correct. Please refer to the business rules document. Business only demand is all mapped to a flow type called Business Demand Management. This step is incorrect @Rajinder Gill @Julian Hurtado-Radigan  adding you </t>
      </text>
    </comment>
    <comment ref="C4" authorId="2" shapeId="0" xr:uid="{AEA20DE4-2507-4444-9659-CA0B55DDD8E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Please refer to the Business rules document. This is not the logic provided for LE and LCM epics. Adding @Rajinder Gill and @Julian Hurtado-Radigan for reference</t>
      </text>
    </comment>
    <comment ref="F8" authorId="3" shapeId="0" xr:uid="{88AD8113-0BE2-4C00-99EA-9825942C525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This is incorrect also. Legal/protect purple is not checked for Business continuity. Is this Vital to business Continuity is the Flag to check adding @Julian Hurtado-Radigan @Rajinder Gill 
Reply:
    @Padma Andhe - the logic works per the requirements document. If Yes to being vital, Business Continuity
Reply:
    Then why is demand sub type being populated? How do we use this tab and the other tabs?
Reply:
    @Padma Andhe  I was just covering all the basis of deltas. Yes, I could simplify the line, but first I wanted to be exhaustive. Rows 12-18 make up this whole page
Reply:
    @Padma Andhe The reason why I expanded it out is because the business didn’t think through every single data option. That will hurt us if we don’t anticipate variants. That’s how I discovered business only demand was largely ignored</t>
      </text>
    </comment>
    <comment ref="B12" authorId="4" shapeId="0" xr:uid="{79DEFFC2-D11F-4BC2-A476-F1BE2D07952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 Weiss (OSV) Please refer to the Business rules document. This is not the logic provided for LE and LCM epics. Adding @Rajinder Gill and @Julian Hurtado-Radigan for reference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tc={5D9B4B3E-67D5-45F4-BE84-2700D83BE956}</author>
    <author>tc={89043901-F6C1-4C7E-AC7A-8B8C51617A61}</author>
    <author>tc={F022F7B2-632B-4FF9-A0EF-3208698B33C5}</author>
    <author>tc={C511E3E0-C99A-49ED-966D-D392594A6FEC}</author>
    <author>tc={E8854A07-61BE-4A9B-8446-DDF7681D403A}</author>
    <author>tc={7794C9DD-FF89-4933-9DE2-DFD30C59F194}</author>
    <author>tc={FD39B373-7AF8-4391-8225-B1C6740B92F1}</author>
    <author>tc={0E3D7529-0482-43AC-B0A0-E5C07F952570}</author>
    <author>tc={38AC5B02-3048-4ECE-99BA-66867A23425B}</author>
    <author>tc={BB1D6289-7BAB-48A5-A1DF-22197CD2F45D}</author>
    <author>tc={5D340C17-4EB1-409F-8208-4A612F439C91}</author>
    <author>tc={1908FC10-5085-41BF-8C90-6D86E8CE4C48}</author>
    <author>tc={AC1EDD0E-0111-45BB-9EDE-10D91E836782}</author>
    <author>tc={D1AF60AC-D78A-4452-B446-F5D58CF1A82F}</author>
    <author>tc={1347A562-B18E-4048-A8FF-F3716E19F22B}</author>
    <author>tc={48934174-A96C-4433-82C1-F991C0944632}</author>
    <author>tc={59D97292-EBF2-483D-BCCC-78E7954E7EC8}</author>
    <author>tc={1AE70875-F211-45A9-84FA-DB17BAAF37EE}</author>
    <author>tc={01419D52-520F-4028-B77C-BEE8FBC49B9C}</author>
    <author>tc={A9FF3852-E575-4E62-9167-25E5E179A038}</author>
    <author>tc={432642D1-CBCD-4EE1-BD0E-85DEA272D30A}</author>
    <author>tc={E9DEAB02-16FE-4851-907B-2947E145D30B}</author>
    <author>tc={90AA821E-CE18-4CBD-906E-5697EFD700D3}</author>
    <author>tc={E832071B-221B-4D26-8DB2-42DE58AE4BD8}</author>
  </authors>
  <commentList>
    <comment ref="FF3" authorId="0" shapeId="0" xr:uid="{5D9B4B3E-67D5-45F4-BE84-2700D83BE956}">
      <text>
        <t>[Threaded comment]
Your version of Excel allows you to read this threaded comment; however, any edits to it will get removed if the file is opened in a newer version of Excel. Learn more: https://go.microsoft.com/fwlink/?linkid=870924
Comment:
    @BIBHUSHA KUNWAR Can you take a look if this is able to be fileld by you</t>
      </text>
    </comment>
    <comment ref="FI3" authorId="1" shapeId="0" xr:uid="{89043901-F6C1-4C7E-AC7A-8B8C51617A61}">
      <text>
        <t>[Threaded comment]
Your version of Excel allows you to read this threaded comment; however, any edits to it will get removed if the file is opened in a newer version of Excel. Learn more: https://go.microsoft.com/fwlink/?linkid=870924
Comment:
    @Bert Jansen (OSV) Here is a new table that should be used to fill out many different attributes. Feel free to turn this into a series of 2 attribute mappings</t>
      </text>
    </comment>
    <comment ref="FJ3" authorId="2" shapeId="0" xr:uid="{F022F7B2-632B-4FF9-A0EF-3208698B33C5}">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@Padma Andhe @Julian Hurtado-Radigan </t>
      </text>
    </comment>
    <comment ref="FK3" authorId="3" shapeId="0" xr:uid="{C511E3E0-C99A-49ED-966D-D392594A6FEC}">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FL3" authorId="4" shapeId="0" xr:uid="{E8854A07-61BE-4A9B-8446-DDF7681D403A}">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FM3" authorId="5" shapeId="0" xr:uid="{7794C9DD-FF89-4933-9DE2-DFD30C59F194}">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FN3" authorId="6" shapeId="0" xr:uid="{FD39B373-7AF8-4391-8225-B1C6740B92F1}">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FO3" authorId="7" shapeId="0" xr:uid="{0E3D7529-0482-43AC-B0A0-E5C07F952570}">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@Julian Hurtado-Radigan @Rajinder Gill @Padma Andhe </t>
      </text>
    </comment>
    <comment ref="FP3" authorId="8" shapeId="0" xr:uid="{38AC5B02-3048-4ECE-99BA-66867A23425B}">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FS3" authorId="9" shapeId="0" xr:uid="{BB1D6289-7BAB-48A5-A1DF-22197CD2F45D}">
      <text>
        <t>[Threaded comment]
Your version of Excel allows you to read this threaded comment; however, any edits to it will get removed if the file is opened in a newer version of Excel. Learn more: https://go.microsoft.com/fwlink/?linkid=870924
Comment:
    @Rajinder Gill  @Julian Hurtado-Radigan  Field name changed, same ID</t>
      </text>
    </comment>
    <comment ref="FT3" authorId="10" shapeId="0" xr:uid="{5D340C17-4EB1-409F-8208-4A612F439C91}">
      <text>
        <t>[Threaded comment]
Your version of Excel allows you to read this threaded comment; however, any edits to it will get removed if the file is opened in a newer version of Excel. Learn more: https://go.microsoft.com/fwlink/?linkid=870924
Comment:
    @Rajinder Gill @Julian Hurtado-Radigan @Rajinder Gill  @Julian Hurtado-Radigan  Field name changed, same ID</t>
      </text>
    </comment>
    <comment ref="FU3" authorId="11" shapeId="0" xr:uid="{1908FC10-5085-41BF-8C90-6D86E8CE4C48}">
      <text>
        <t>[Threaded comment]
Your version of Excel allows you to read this threaded comment; however, any edits to it will get removed if the file is opened in a newer version of Excel. Learn more: https://go.microsoft.com/fwlink/?linkid=870924
Comment:
    @Julian Hurtado-Radigan @Rajinder Gill  @Rajinder Gill  @Julian Hurtado-Radigan  Field name changed, same ID</t>
      </text>
    </comment>
    <comment ref="FV3" authorId="12" shapeId="0" xr:uid="{AC1EDD0E-0111-45BB-9EDE-10D91E836782}">
      <text>
        <t>[Threaded comment]
Your version of Excel allows you to read this threaded comment; however, any edits to it will get removed if the file is opened in a newer version of Excel. Learn more: https://go.microsoft.com/fwlink/?linkid=870924
Comment:
    @Rajinder Gill @Julian Hurtado-Radigan @Rajinder Gill  @Julian Hurtado-Radigan  Field name changed, same ID</t>
      </text>
    </comment>
    <comment ref="GF3" authorId="13" shapeId="0" xr:uid="{D1AF60AC-D78A-4452-B446-F5D58CF1A82F}">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GG3" authorId="14" shapeId="0" xr:uid="{1347A562-B18E-4048-A8FF-F3716E19F22B}">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@Padma Andhe </t>
      </text>
    </comment>
    <comment ref="GH3" authorId="15" shapeId="0" xr:uid="{48934174-A96C-4433-82C1-F991C0944632}">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GK3" authorId="16" shapeId="0" xr:uid="{59D97292-EBF2-483D-BCCC-78E7954E7EC8}">
      <text>
        <t xml:space="preserve">[Threaded comment]
Your version of Excel allows you to read this threaded comment; however, any edits to it will get removed if the file is opened in a newer version of Excel. Learn more: https://go.microsoft.com/fwlink/?linkid=870924
Comment:
    Remove this line from the code. It’s now obsolete @Rajinder Gill @Julian Hurtado-Radigan </t>
      </text>
    </comment>
    <comment ref="V4" authorId="17" shapeId="0" xr:uid="{1AE70875-F211-45A9-84FA-DB17BAAF37EE}">
      <text>
        <t>[Threaded comment]
Your version of Excel allows you to read this threaded comment; however, any edits to it will get removed if the file is opened in a newer version of Excel. Learn more: https://go.microsoft.com/fwlink/?linkid=870924
Comment:
    @Padma Andhe Is this part of the business logic? What would be the criteria?</t>
      </text>
    </comment>
    <comment ref="DR7" authorId="18" shapeId="0" xr:uid="{01419D52-520F-4028-B77C-BEE8FBC49B9C}">
      <text>
        <t>[Threaded comment]
Your version of Excel allows you to read this threaded comment; however, any edits to it will get removed if the file is opened in a newer version of Excel. Learn more: https://go.microsoft.com/fwlink/?linkid=870924
Comment:
    @Rajinder Gill Active was found to be in the data source. Added a new row.</t>
      </text>
    </comment>
    <comment ref="AQ8" authorId="19" shapeId="0" xr:uid="{A9FF3852-E575-4E62-9167-25E5E179A038}">
      <text>
        <t>[Threaded comment]
Your version of Excel allows you to read this threaded comment; however, any edits to it will get removed if the file is opened in a newer version of Excel. Learn more: https://go.microsoft.com/fwlink/?linkid=870924
Comment:
    @Rajinder Gill  Data source allowed null entries so added another row to handle it</t>
      </text>
    </comment>
    <comment ref="BJ8" authorId="20" shapeId="0" xr:uid="{432642D1-CBCD-4EE1-BD0E-85DEA272D30A}">
      <text>
        <t>[Threaded comment]
Your version of Excel allows you to read this threaded comment; however, any edits to it will get removed if the file is opened in a newer version of Excel. Learn more: https://go.microsoft.com/fwlink/?linkid=870924
Comment:
    @Rajinder Gill @Padma Andhe @Julian Hurtado-Radigan  I found in the data source these options. Added here and also mentioned in the notes of our tracker</t>
      </text>
    </comment>
    <comment ref="EV8" authorId="21" shapeId="0" xr:uid="{E9DEAB02-16FE-4851-907B-2947E145D30B}">
      <text>
        <t>[Threaded comment]
Your version of Excel allows you to read this threaded comment; however, any edits to it will get removed if the file is opened in a newer version of Excel. Learn more: https://go.microsoft.com/fwlink/?linkid=870924
Comment:
    @Cynthia Propst (OSV)  Why is Data &amp; AI no longer a valid home portfolio</t>
      </text>
    </comment>
    <comment ref="DR13" authorId="22" shapeId="0" xr:uid="{90AA821E-CE18-4CBD-906E-5697EFD700D3}">
      <text>
        <t>[Threaded comment]
Your version of Excel allows you to read this threaded comment; however, any edits to it will get removed if the file is opened in a newer version of Excel. Learn more: https://go.microsoft.com/fwlink/?linkid=870924
Comment:
    @Rajinder Gill Cancellation Request was found to be in the data source. Added a new row.</t>
      </text>
    </comment>
    <comment ref="DR14" authorId="23" shapeId="0" xr:uid="{E832071B-221B-4D26-8DB2-42DE58AE4BD8}">
      <text>
        <t>[Threaded comment]
Your version of Excel allows you to read this threaded comment; however, any edits to it will get removed if the file is opened in a newer version of Excel. Learn more: https://go.microsoft.com/fwlink/?linkid=870924
Comment:
    @Rajinder Gill Updated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tc={22C91A26-ACDD-4C3C-82AD-7163479C4045}</author>
    <author>tc={3935FF54-3E1E-42D8-ABF9-375FF4EFA7A1}</author>
    <author>tc={A48081C2-6E6D-45C9-A0D9-5EF3DFFDFC2E}</author>
  </authors>
  <commentList>
    <comment ref="A75" authorId="0" shapeId="0" xr:uid="{22C91A26-ACDD-4C3C-82AD-7163479C4045}">
      <text>
        <t>[Threaded comment]
Your version of Excel allows you to read this threaded comment; however, any edits to it will get removed if the file is opened in a newer version of Excel. Learn more: https://go.microsoft.com/fwlink/?linkid=870924
Comment:
    Confidential View Only lifecycle role is no longer applicable in the new design since we will not have the need for IOs or equivalent users granting confidential view only access to other users.</t>
      </text>
    </comment>
    <comment ref="G93" authorId="1" shapeId="0" xr:uid="{3935FF54-3E1E-42D8-ABF9-375FF4EFA7A1}">
      <text>
        <t>[Threaded comment]
Your version of Excel allows you to read this threaded comment; however, any edits to it will get removed if the file is opened in a newer version of Excel. Learn more: https://go.microsoft.com/fwlink/?linkid=870924
Comment:
    @BIBHUSHA KUNWAR Can you find the lifcycle admin technical name
Reply:
    According to Jill, the lifecycle admin is automatically generated as the person who created the work.  It can be reassigned if needed.  This person can do things to admin the lifecycle like restart it for example.  
You can put my name on this. I would be interested in seeing how many, if any, get assigned to me in Mock 1 migration.</t>
      </text>
    </comment>
    <comment ref="G94" authorId="2" shapeId="0" xr:uid="{A48081C2-6E6D-45C9-A0D9-5EF3DFFDFC2E}">
      <text>
        <t>[Threaded comment]
Your version of Excel allows you to read this threaded comment; however, any edits to it will get removed if the file is opened in a newer version of Excel. Learn more: https://go.microsoft.com/fwlink/?linkid=870924
Comment:
    @BIBHUSHA KUNWAR Can you find the lifcycle admin technical name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tc={B169C7EA-C788-4BB7-81CC-C3AB60F8F1A6}</author>
  </authors>
  <commentList>
    <comment ref="D1" authorId="0" shapeId="0" xr:uid="{B169C7EA-C788-4BB7-81CC-C3AB60F8F1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tab doesn't seem to be updated with latest rules
Reply:
    @Max Weiss (OSV) 
Reply:
    @Padma Andhe You created this worksheet. I’m not using it</t>
      </text>
    </comment>
  </commentList>
</comments>
</file>

<file path=xl/sharedStrings.xml><?xml version="1.0" encoding="utf-8"?>
<sst xmlns="http://schemas.openxmlformats.org/spreadsheetml/2006/main" count="78222" uniqueCount="9622">
  <si>
    <t>Worksheet Name</t>
  </si>
  <si>
    <t>Usage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</si>
  <si>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</si>
  <si>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</si>
  <si>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Topic</t>
  </si>
  <si>
    <t>Question</t>
  </si>
  <si>
    <t>Owner</t>
  </si>
  <si>
    <t>Answer</t>
  </si>
  <si>
    <t>Status</t>
  </si>
  <si>
    <t>Date Answered</t>
  </si>
  <si>
    <t>Missing Attributes in Work Structure</t>
  </si>
  <si>
    <t>There is no home for the following attributes from Prod in the work hierarchy. Should they be created so we don't lose the data:
-L1 Net Recurring Benefits ($, annualized)-P&amp;L/Hard
-L2 Net Recurring Benefits ($, annualized)-P&amp;L/Hard
-Special Projects
-L1 One-time Benefit ($)-Total
-Initial Net Recurring Benefits ($, annualized)-P&amp;L/Hard
-NRB (Exit Rate) 2028 (Latest Estimate)
-Enterprise Strategic Initiative (ESI)
-Azure Subscription Group
-MS Azure Usage Size</t>
  </si>
  <si>
    <t>Bibhusha</t>
  </si>
  <si>
    <t>Open</t>
  </si>
  <si>
    <t>Flow Type</t>
  </si>
  <si>
    <t>NRB (both exit rate and the L1 field) are used as a mechanism for classifying the flow type; however, the exit rate is allowed to be massively negative. How would we want to treat this in the estimated value range that is consolidated from the 3 fields? Is it Low because it's under $10M, or do we consider this an error in understanding, and so we should take the absolute value of the number</t>
  </si>
  <si>
    <t>Jodi</t>
  </si>
  <si>
    <t>negative values are considered low. We should not do absolute values</t>
  </si>
  <si>
    <t>Addressed in Code</t>
  </si>
  <si>
    <t>Is Flow Type to remain null if it is Business Only Demand?</t>
  </si>
  <si>
    <t>Yes</t>
  </si>
  <si>
    <t>If Initiative is Biz w/ tech but is $&lt;10M and has a t-size of L or XL then what should the flow type be?</t>
  </si>
  <si>
    <t>Addressed in the flow logic now.</t>
  </si>
  <si>
    <t>Mismatch - Domain vs Home Portfolio or Domain</t>
  </si>
  <si>
    <t>"Domain" and "Domain or Home Portfolio" do not match always (~120 records). Which field is most appropriate to  place the demand. Note this is likely most relevant for business demand. Here are the unique options that happened:</t>
  </si>
  <si>
    <t>Jodi and Bibhusha</t>
  </si>
  <si>
    <t>Use Domain, not Home Domain or Portfolio</t>
  </si>
  <si>
    <t>Answered</t>
  </si>
  <si>
    <t>Work Hierarchy</t>
  </si>
  <si>
    <t>In the work hierarchy, are we keeping both "C-" and "P&amp;C-" tree leaves? Does C represent confidential and P&amp;C represents ultra-confidential?</t>
  </si>
  <si>
    <t>Yes, C represents confidential and P&amp;C represents ultra-confidential</t>
  </si>
  <si>
    <t>Attributes</t>
  </si>
  <si>
    <t>Why are both Demand SubType and Risk SubType needed? They are the same dropdown options.</t>
  </si>
  <si>
    <t>Demand Subtype is no longer used in the new design. Risk Subtype is used instead. And this applies only to work going under the Tech Enabled Intake Work Type (aka Discretionary/Non- Discretionary Demand Type)</t>
  </si>
  <si>
    <t>Visibility</t>
  </si>
  <si>
    <t>Can WR56 be made available as a column?</t>
  </si>
  <si>
    <t>Was made available as a column</t>
  </si>
  <si>
    <t>Execution Type</t>
  </si>
  <si>
    <t>Should I be filtering out this "Initiative Milestones &amp; Risks"? It might be a placeholder epic and not really be valuable but it's hard to tell</t>
  </si>
  <si>
    <t>TJ</t>
  </si>
  <si>
    <t>Yes, filter out the execution type initiative milestone &amp; Risks but do not remove its children milestones and tasks</t>
  </si>
  <si>
    <t>Impacted Portfolios</t>
  </si>
  <si>
    <t>In SBA, Impacted Portfolios appears inconsistent with the columns that say "Impact X Portfolio".. Should we just consolidate the Yes's into a new column and ignore "Impacted Portfolios" column</t>
  </si>
  <si>
    <t>Technically, "Impacts X Portfolio" aligns 1:1 with the final Prod attributes so these should be accurately filled. Can you please follow up with business takeholders on the discrepancy in data entered? Please confirm with Christina Dunphy &amp; Eryn Walter for DRIVE bundles. Emilee James &amp; Jodi McDowell for D&amp;T value bundles.
[C Dunphy] - The impacted portfolios are filled in as the information is obtained. We do not have lifecycle steps in SBA so we cannot make every future required field, required in SBA, as they wouldn't be able to save the data upon creation. This data will continue to be populated in SBA as they work their way through L2</t>
  </si>
  <si>
    <t>Missing data in SBA</t>
  </si>
  <si>
    <t>The following attributes in SBA are not filled (all null). Can we just exclude them from the migration scripts? Note the ones that are marked as issues need to be resolved ASAP. See table in worksheet "SBA Empty attributes"</t>
  </si>
  <si>
    <t>Christina</t>
  </si>
  <si>
    <t>Can you remove the Epic fields from that list because Epics are migrated from Prod, not from SBA.
Outside those, if required fields are not filled out, then Christina Dunphy &amp; Eryn Walter are the contacts for DRIVE. Emilee James &amp; Jodi McDowell are the contacts for D&amp;T.</t>
  </si>
  <si>
    <t>New Attribute SBA</t>
  </si>
  <si>
    <t>Can we add a mapping attribute in SBA for the legacy Sequence ID?</t>
  </si>
  <si>
    <t>Cynthia</t>
  </si>
  <si>
    <t>Created</t>
  </si>
  <si>
    <t>What do you want to do about existing Freight demand</t>
  </si>
  <si>
    <t>TJ thinks we might be eliminating these work items</t>
  </si>
  <si>
    <t>In Dev, STR136 has an extra space at the end of the attribute name. Please delete this space</t>
  </si>
  <si>
    <t>TJ--&gt;Jill</t>
  </si>
  <si>
    <t>SBA Cleanup</t>
  </si>
  <si>
    <t>When will the cleanup be done in SBA given the PPL+1 for existing data seems incorrect</t>
  </si>
  <si>
    <t>Logbook Migration</t>
  </si>
  <si>
    <t>Do we have a view of the attributes and their validation options in logbook? What are the codes to migrate?</t>
  </si>
  <si>
    <t>Asnwered in email on 6/1.
Technical IDs translation will be done directly by planview.
TJ to see if we need another attribute custom made for risk owner</t>
  </si>
  <si>
    <t>Prod Cleanup</t>
  </si>
  <si>
    <t>What do we do about the orphaned Epics in the work structure</t>
  </si>
  <si>
    <t>Orphaned epics should not occur and will be handled via data quality cleanup/triage rather than adding migration logic to support them. Own communications + next steps for orphaned epics post-cleanup (publish list of items NOT migrated + exceptions)</t>
  </si>
  <si>
    <t>Removal of Initiative milestones &amp; Risks containers</t>
  </si>
  <si>
    <t>In the work structure, we will not migrate Execution Type where "Initiative Milestones &amp; Risks", regardless of the demand type being business only or Biz w/ Tech.</t>
  </si>
  <si>
    <t>For the milestone containers, we need the milestones but not the containers itself. Max will handle the removal in the final migration step</t>
  </si>
  <si>
    <t>Orphaned Epics</t>
  </si>
  <si>
    <t>Any Biz w/ Tech Epic without a parent Initiative will not be migrated</t>
  </si>
  <si>
    <t>SBA Replacement Attribute format - Strategy</t>
  </si>
  <si>
    <t>I don't think "Previous Strategy Seq. ID" (fdx_a_prev_str_seqid) is meant to be used, right? This is in the strategy structure which doesn't help us</t>
  </si>
  <si>
    <t>Removed</t>
  </si>
  <si>
    <t>SBA Replacement Attribute format - Work</t>
  </si>
  <si>
    <t>Can you rename the field "Previous Work Seq. ID" to "Previous Seq_ID"   (fdx_a_prev_wrk_seqid). Then afterwards, can you fill it with a few examples. Please let me know if there's a scenario where there are multiple and how that format will be added. Also give guidance on how to treat the multiple… Do we wish to combine all the items underneath this one item?</t>
  </si>
  <si>
    <t>Modified the name</t>
  </si>
  <si>
    <t>Milestones/Tasks</t>
  </si>
  <si>
    <t>Do we understand the requirement right? All tasks / milestones will be converted into milestones with no duration and no start date. This applies to all items, business only, LE/LM, biz w/ tech epic. Also what do we want to apply for execution types on the PPL+2 items that are not SBA and not Epics</t>
  </si>
  <si>
    <t>Max misunderstood this. It's not a thing</t>
  </si>
  <si>
    <t>Agility Sync Attributes</t>
  </si>
  <si>
    <t>What does the transformation table need to look like for flipping (IN AGILITY) the previous work ID with the new one from Dev</t>
  </si>
  <si>
    <t>Steven</t>
  </si>
  <si>
    <t>SBA Extract</t>
  </si>
  <si>
    <t>1) Did you pull the right column for its parent Sequence ID? It shouldn't be going to its Value bundle, but rather its execution package
2) Can you share with us the methodology for filtering out the PPL+2 items?
3) If Epics are at the same level as the tasks, wouldn't it be safer for us to just do a main extract of everything at PPL+ 0, then PPL+1 then PPL+2 rather than breaking out the PPL+2 into Epics vs tasks</t>
  </si>
  <si>
    <t>Bert</t>
  </si>
  <si>
    <t>Show on Roadmap</t>
  </si>
  <si>
    <t>Do we want to set "Show on Roadmap" to "Show on Strategy &amp; Project" for all Epics that came from prod?</t>
  </si>
  <si>
    <t>Source Tab</t>
  </si>
  <si>
    <t>Lifecycle Stage</t>
  </si>
  <si>
    <t>Source Demand Type</t>
  </si>
  <si>
    <t>Target Demand Type</t>
  </si>
  <si>
    <t>Target Entity</t>
  </si>
  <si>
    <t>Target Field Name</t>
  </si>
  <si>
    <t>Required</t>
  </si>
  <si>
    <t>Source FDXSANDBOXA ID</t>
  </si>
  <si>
    <t>Target DEV SB ID</t>
  </si>
  <si>
    <t>Type</t>
  </si>
  <si>
    <t>Selection Type</t>
  </si>
  <si>
    <t>Has Dropdown</t>
  </si>
  <si>
    <t>Entity_Flag_Manual_Review</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</si>
  <si>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</si>
  <si>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</si>
  <si>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</si>
  <si>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</si>
  <si>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</si>
  <si>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</si>
  <si>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</si>
  <si>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</si>
  <si>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</si>
  <si>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</si>
  <si>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</si>
  <si>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</si>
  <si>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</si>
  <si>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</si>
  <si>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</si>
  <si>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</si>
  <si>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</si>
  <si>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</si>
  <si>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</si>
  <si>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</si>
  <si>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</si>
  <si>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</si>
  <si>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</si>
  <si>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</si>
  <si>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</si>
  <si>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</si>
  <si>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</si>
  <si>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</si>
  <si>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</si>
  <si>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</si>
  <si>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</si>
  <si>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</si>
  <si>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</si>
  <si>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</si>
  <si>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</si>
  <si>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</si>
  <si>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</si>
  <si>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</si>
  <si>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</si>
  <si>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</si>
  <si>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Primary Type of Value</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</si>
  <si>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</si>
  <si>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</si>
  <si>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</si>
  <si>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</si>
  <si>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</si>
  <si>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</si>
  <si>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</si>
  <si>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</si>
  <si>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</si>
  <si>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</si>
  <si>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</si>
  <si>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</si>
  <si>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</si>
  <si>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</si>
  <si>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</si>
  <si>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</si>
  <si>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</si>
  <si>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</si>
  <si>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</si>
  <si>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</si>
  <si>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</si>
  <si>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</si>
  <si>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</si>
  <si>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</si>
  <si>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</si>
  <si>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</si>
  <si>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</si>
  <si>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</si>
  <si>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</si>
  <si>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</si>
  <si>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</si>
  <si>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</si>
  <si>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</si>
  <si>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</si>
  <si>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</si>
  <si>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</si>
  <si>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</si>
  <si>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</si>
  <si>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</si>
  <si>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</si>
  <si>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</si>
  <si>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</si>
  <si>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</si>
  <si>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</si>
  <si>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</si>
  <si>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</si>
  <si>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</si>
  <si>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</si>
  <si>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</si>
  <si>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</si>
  <si>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</si>
  <si>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</si>
  <si>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</si>
  <si>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</si>
  <si>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</si>
  <si>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</si>
  <si>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</si>
  <si>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</si>
  <si>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</si>
  <si>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</si>
  <si>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</si>
  <si>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</si>
  <si>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</si>
  <si>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</si>
  <si>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</si>
  <si>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</si>
  <si>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</si>
  <si>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</si>
  <si>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</si>
  <si>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</si>
  <si>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</si>
  <si>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</si>
  <si>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</si>
  <si>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</si>
  <si>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</si>
  <si>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</si>
  <si>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</si>
  <si>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Work Type</t>
  </si>
  <si>
    <t>Wbs22</t>
  </si>
  <si>
    <t>Work Name</t>
  </si>
  <si>
    <t xml:space="preserve">Does this work support either of these type of Programs? </t>
  </si>
  <si>
    <t>Wbs174</t>
  </si>
  <si>
    <t>Is this demand Business Only?</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</si>
  <si>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</si>
  <si>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</si>
  <si>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</si>
  <si>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</si>
  <si>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</si>
  <si>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</si>
  <si>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</si>
  <si>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</si>
  <si>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</si>
  <si>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</si>
  <si>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</si>
  <si>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</si>
  <si>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</si>
  <si>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</si>
  <si>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</si>
  <si>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</si>
  <si>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Work Status</t>
  </si>
  <si>
    <t>Wbs20</t>
  </si>
  <si>
    <t>Stage</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</si>
  <si>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</si>
  <si>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</si>
  <si>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</si>
  <si>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</si>
  <si>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</si>
  <si>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</si>
  <si>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</si>
  <si>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</si>
  <si>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</si>
  <si>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</si>
  <si>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</si>
  <si>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</si>
  <si>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</si>
  <si>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</si>
  <si>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</si>
  <si>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</si>
  <si>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</si>
  <si>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</si>
  <si>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</si>
  <si>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</si>
  <si>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</si>
  <si>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</si>
  <si>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</si>
  <si>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</si>
  <si>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</si>
  <si>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</si>
  <si>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</si>
  <si>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</si>
  <si>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</si>
  <si>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</si>
  <si>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</si>
  <si>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</si>
  <si>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</si>
  <si>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</si>
  <si>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</si>
  <si>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</si>
  <si>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</si>
  <si>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</si>
  <si>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</si>
  <si>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</si>
  <si>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</si>
  <si>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</si>
  <si>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</si>
  <si>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</si>
  <si>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</si>
  <si>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</si>
  <si>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</si>
  <si>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</si>
  <si>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</si>
  <si>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</si>
  <si>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</si>
  <si>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</si>
  <si>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</si>
  <si>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</si>
  <si>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</si>
  <si>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</si>
  <si>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</si>
  <si>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</si>
  <si>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</si>
  <si>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</si>
  <si>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</si>
  <si>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</si>
  <si>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</si>
  <si>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</si>
  <si>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</si>
  <si>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</si>
  <si>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</si>
  <si>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</si>
  <si>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</si>
  <si>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</si>
  <si>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</si>
  <si>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</si>
  <si>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</si>
  <si>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</si>
  <si>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</si>
  <si>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</si>
  <si>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</si>
  <si>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</si>
  <si>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</si>
  <si>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</si>
  <si>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</si>
  <si>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</si>
  <si>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</si>
  <si>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</si>
  <si>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</si>
  <si>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</si>
  <si>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</si>
  <si>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</si>
  <si>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</si>
  <si>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</si>
  <si>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 Flag</t>
  </si>
  <si>
    <t>MILESTONE_FLAG</t>
  </si>
  <si>
    <t>Task or Milestone Type</t>
  </si>
  <si>
    <t>Wbs712</t>
  </si>
  <si>
    <t>Schedule Start</t>
  </si>
  <si>
    <t>SCHEDULE_START</t>
  </si>
  <si>
    <t>Duration</t>
  </si>
  <si>
    <t>MW_DURATION</t>
  </si>
  <si>
    <t>Schedule Finish</t>
  </si>
  <si>
    <t>SCHEDULE_FINISH</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</si>
  <si>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</si>
  <si>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</si>
  <si>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</si>
  <si>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</si>
  <si>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</si>
  <si>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</si>
  <si>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</si>
  <si>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</si>
  <si>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</si>
  <si>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</si>
  <si>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</si>
  <si>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</si>
  <si>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</si>
  <si>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</si>
  <si>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</si>
  <si>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</si>
  <si>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</si>
  <si>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</si>
  <si>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</si>
  <si>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</si>
  <si>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</si>
  <si>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</si>
  <si>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</si>
  <si>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</si>
  <si>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</si>
  <si>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</si>
  <si>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</si>
  <si>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</si>
  <si>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</si>
  <si>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</si>
  <si>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ExecType</t>
  </si>
  <si>
    <t>L3 - Execute (BwT VB)</t>
  </si>
  <si>
    <t>L3</t>
  </si>
  <si>
    <t>Home Portfolio</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</si>
  <si>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</si>
  <si>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</si>
  <si>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</si>
  <si>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</si>
  <si>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</si>
  <si>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</si>
  <si>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</si>
  <si>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</si>
  <si>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</si>
  <si>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</si>
  <si>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</si>
  <si>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</si>
  <si>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Associated Program Name</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</si>
  <si>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</si>
  <si>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</si>
  <si>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</si>
  <si>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</si>
  <si>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</si>
  <si>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</si>
  <si>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</si>
  <si>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</si>
  <si>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</si>
  <si>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</si>
  <si>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</si>
  <si>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</si>
  <si>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</si>
  <si>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</si>
  <si>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</si>
  <si>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</si>
  <si>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</si>
  <si>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</si>
  <si>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</si>
  <si>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</si>
  <si>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</si>
  <si>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</si>
  <si>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</si>
  <si>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</si>
  <si>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</si>
  <si>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</si>
  <si>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</si>
  <si>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</si>
  <si>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</si>
  <si>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</si>
  <si>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</si>
  <si>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</si>
  <si>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</si>
  <si>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</si>
  <si>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</si>
  <si>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</si>
  <si>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</si>
  <si>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</si>
  <si>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</si>
  <si>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</si>
  <si>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</si>
  <si>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</si>
  <si>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</si>
  <si>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</si>
  <si>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</si>
  <si>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</si>
  <si>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</si>
  <si>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</si>
  <si>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</si>
  <si>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</si>
  <si>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</si>
  <si>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</si>
  <si>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</si>
  <si>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</si>
  <si>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</si>
  <si>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</si>
  <si>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</si>
  <si>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</si>
  <si>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</si>
  <si>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</si>
  <si>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</si>
  <si>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</si>
  <si>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</si>
  <si>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</si>
  <si>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</si>
  <si>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</si>
  <si>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</si>
  <si>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</si>
  <si>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</si>
  <si>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</si>
  <si>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</si>
  <si>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</si>
  <si>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</si>
  <si>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</si>
  <si>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</si>
  <si>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</si>
  <si>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r>
      <rPr>
        <b/>
        <sz val="12"/>
        <color rgb="FF000000"/>
        <rFont val="Calibri"/>
      </rPr>
      <t>Work</t>
    </r>
    <r>
      <rPr>
        <b/>
        <sz val="12"/>
        <color rgb="FF000000"/>
        <rFont val="Calibri"/>
      </rPr>
      <t xml:space="preserve"> Structure</t>
    </r>
  </si>
  <si>
    <t>Level Names</t>
  </si>
  <si>
    <t>Level</t>
  </si>
  <si>
    <t>Comments and Design Decisions</t>
  </si>
  <si>
    <t>Lvl1:</t>
  </si>
  <si>
    <t/>
  </si>
  <si>
    <t>Lvl2:</t>
  </si>
  <si>
    <t>Lvl3:</t>
  </si>
  <si>
    <t>Lvl4:</t>
  </si>
  <si>
    <t>Lvl5:</t>
  </si>
  <si>
    <t>&gt;</t>
  </si>
  <si>
    <t>&gt;&gt;</t>
  </si>
  <si>
    <t>&gt;&gt;&gt;</t>
  </si>
  <si>
    <t>Structure</t>
  </si>
  <si>
    <t>Column1</t>
  </si>
  <si>
    <t>Column2</t>
  </si>
  <si>
    <t>Column3</t>
  </si>
  <si>
    <t>Column4</t>
  </si>
  <si>
    <t>Consolidated Name</t>
  </si>
  <si>
    <t>Normalized Name</t>
  </si>
  <si>
    <t>Normalized Sequence ID</t>
  </si>
  <si>
    <t>FedEx (PlanRoot)</t>
  </si>
  <si>
    <t>DRIVE (190945)</t>
  </si>
  <si>
    <t>DRIVE (190946)</t>
  </si>
  <si>
    <t>DRIVE (190947)</t>
  </si>
  <si>
    <t>C-DRIVE (190948)</t>
  </si>
  <si>
    <t>P&amp;C-DRIVE (191311)</t>
  </si>
  <si>
    <t>Non-DRIVE (190949)</t>
  </si>
  <si>
    <t>D&amp;T (190950)</t>
  </si>
  <si>
    <t>Tech-Enabled Intake (191086)</t>
  </si>
  <si>
    <t>D&amp;T Cross-Portfolio Demand (190951)</t>
  </si>
  <si>
    <t>C-D&amp;T Cross-Portfolio Demand (191085)</t>
  </si>
  <si>
    <t>P&amp;C-D&amp;T Cross-Portfolio Demand (191312)</t>
  </si>
  <si>
    <t>D&amp;T Strategic Demand (191179)</t>
  </si>
  <si>
    <t>C-D&amp;T Strategic Demand (191180)</t>
  </si>
  <si>
    <t>P&amp;C-D&amp;T Strategic Demand (191313)</t>
  </si>
  <si>
    <t>C-Business Demand (191314)</t>
  </si>
  <si>
    <t>Americas International (191465)</t>
  </si>
  <si>
    <t>APAC (191466)</t>
  </si>
  <si>
    <t>Airline (191467)</t>
  </si>
  <si>
    <t>Commercial (191468)</t>
  </si>
  <si>
    <t>Data and Tech (191469)</t>
  </si>
  <si>
    <t>Dock (191470)</t>
  </si>
  <si>
    <t>Europe (191471)</t>
  </si>
  <si>
    <t>Freight (this one will likely not be included) (191472)</t>
  </si>
  <si>
    <t>Global Air Hubs &amp; Ramps (191473)</t>
  </si>
  <si>
    <t>Global Capabilities Strategy (191474)</t>
  </si>
  <si>
    <t>Global Clearance (191475)</t>
  </si>
  <si>
    <t>Linehaul (191476)</t>
  </si>
  <si>
    <t>MEISA (191477)</t>
  </si>
  <si>
    <t>Network 2.0 (191478)</t>
  </si>
  <si>
    <t>P&amp;D (191479)</t>
  </si>
  <si>
    <t>Robotics/Physical AI (191480)</t>
  </si>
  <si>
    <t>Safety (191481)</t>
  </si>
  <si>
    <t>Service (191482)</t>
  </si>
  <si>
    <t>SG&amp;A (191483)</t>
  </si>
  <si>
    <t>Surface Fleet and Support Equipment (191484)</t>
  </si>
  <si>
    <t>Surface Operations (191485)</t>
  </si>
  <si>
    <t>Tricolor (191486)</t>
  </si>
  <si>
    <t>Revenue Growth (191487)</t>
  </si>
  <si>
    <t>P&amp;C-Business Demand (191315)</t>
  </si>
  <si>
    <t>Americas International (191488)</t>
  </si>
  <si>
    <t>APAC (191489)</t>
  </si>
  <si>
    <t>Airline (191490)</t>
  </si>
  <si>
    <t>Commercial (191491)</t>
  </si>
  <si>
    <t>Data and Tech (191492)</t>
  </si>
  <si>
    <t>Dock (191493)</t>
  </si>
  <si>
    <t>Europe (191494)</t>
  </si>
  <si>
    <t>Freight (this one will likely not be included) (191495)</t>
  </si>
  <si>
    <t>Global Air Hubs &amp; Ramps (191496)</t>
  </si>
  <si>
    <t>Global Capabilities Strategy (191497)</t>
  </si>
  <si>
    <t>Global Clearance (191498)</t>
  </si>
  <si>
    <t>Linehaul (191499)</t>
  </si>
  <si>
    <t>MEISA (191500)</t>
  </si>
  <si>
    <t>Network 2.0 (191501)</t>
  </si>
  <si>
    <t>P&amp;D (191502)</t>
  </si>
  <si>
    <t>Robotics/Physical AI (191503)</t>
  </si>
  <si>
    <t>Safety (191504)</t>
  </si>
  <si>
    <t>Service (191505)</t>
  </si>
  <si>
    <t>SG&amp;A (191506)</t>
  </si>
  <si>
    <t>Surface Fleet and Support Equipment (191507)</t>
  </si>
  <si>
    <t>Surface Operations (191508)</t>
  </si>
  <si>
    <t>Tricolor (191509)</t>
  </si>
  <si>
    <t>Revenue Growth (191510)</t>
  </si>
  <si>
    <t>Business Demand (191464)</t>
  </si>
  <si>
    <t>Americas International (191435)</t>
  </si>
  <si>
    <t>APAC (191436)</t>
  </si>
  <si>
    <t>Airline (191437)</t>
  </si>
  <si>
    <t>Commercial (191438)</t>
  </si>
  <si>
    <t>Data and Tech (191439)</t>
  </si>
  <si>
    <t>Dock (191440)</t>
  </si>
  <si>
    <t>Europe (191441)</t>
  </si>
  <si>
    <t>Freight (likely not be included) (191442)</t>
  </si>
  <si>
    <t>Global Air Hubs &amp; Ramps (191443)</t>
  </si>
  <si>
    <t>Global Capabilities Strategy (191444)</t>
  </si>
  <si>
    <t>Global Clearance (191445)</t>
  </si>
  <si>
    <t>Linehaul (191446)</t>
  </si>
  <si>
    <t>MEISA (191447)</t>
  </si>
  <si>
    <t>Network 2.0 (191448)</t>
  </si>
  <si>
    <t>P&amp;D (191449)</t>
  </si>
  <si>
    <t>Safety (191451)</t>
  </si>
  <si>
    <t>Robotics/Physical AI (191450)</t>
  </si>
  <si>
    <t>Service (191452)</t>
  </si>
  <si>
    <t>SG&amp;A (191453)</t>
  </si>
  <si>
    <t>Surface Fleet and Support Equipment (191454)</t>
  </si>
  <si>
    <t>Surface Operations (191455)</t>
  </si>
  <si>
    <t>Tricolor (191456)</t>
  </si>
  <si>
    <t>Revenue Growth (191457)</t>
  </si>
  <si>
    <t>Archive (2862)</t>
  </si>
  <si>
    <t>Archive (191172)</t>
  </si>
  <si>
    <t>Archive (191173)</t>
  </si>
  <si>
    <t>Templates (2863)</t>
  </si>
  <si>
    <t>Templates (2864)</t>
  </si>
  <si>
    <t>Templates (2865)</t>
  </si>
  <si>
    <t>Order</t>
  </si>
  <si>
    <t>Add New Request Information</t>
  </si>
  <si>
    <t>Business Continuity Assessment</t>
  </si>
  <si>
    <t>Problem Opportunity Statement</t>
  </si>
  <si>
    <t>Triage Validation</t>
  </si>
  <si>
    <t>Request Approval</t>
  </si>
  <si>
    <t>Move Work and Assign Roles and Responsibilities</t>
  </si>
  <si>
    <t>Architecture Alignment</t>
  </si>
  <si>
    <t>Certified Business Case</t>
  </si>
  <si>
    <t>SL3 EPG Approval</t>
  </si>
  <si>
    <t>SL3 Finance Approval</t>
  </si>
  <si>
    <t>Demand Bundle Decomp and Conceptual Architecture</t>
  </si>
  <si>
    <t>Detailed Milestone Refinement</t>
  </si>
  <si>
    <t>EPM Quality Check 1</t>
  </si>
  <si>
    <t>Revised Implementation Plan/Sequence Delivery</t>
  </si>
  <si>
    <t>Epic Approval</t>
  </si>
  <si>
    <t>L3 Epic Solutioning</t>
  </si>
  <si>
    <t>L3 D&amp;T Costing</t>
  </si>
  <si>
    <t>EPM Quality Check 2</t>
  </si>
  <si>
    <t>L3: Execute and Release</t>
  </si>
  <si>
    <t>SL4 Close Demand Bundle Business Finance Approval</t>
  </si>
  <si>
    <t>Evaluate Outcome Achievement</t>
  </si>
  <si>
    <t>Work ID</t>
  </si>
  <si>
    <t xml:space="preserve"> </t>
  </si>
  <si>
    <t>Does this request support a DRIVE strategic program?</t>
  </si>
  <si>
    <t>Does this require Limited Visibility?</t>
  </si>
  <si>
    <t>Does this request support a D&amp;T Digital Transformation Program?</t>
  </si>
  <si>
    <t>Demand Manager</t>
  </si>
  <si>
    <t>VP Sponsor</t>
  </si>
  <si>
    <t>Does this request support a planned application or infrastructure upgrade and/or a routine infrastructure refresh?</t>
  </si>
  <si>
    <t>Risk Subtype (Does this request address a risk or requirement to one of the following?)</t>
  </si>
  <si>
    <t>Risk Level</t>
  </si>
  <si>
    <t>What is the risk of not completing the work?</t>
  </si>
  <si>
    <t>What law or regulation is impacted?</t>
  </si>
  <si>
    <t>Attorney/SME who can attest to risk: Name &amp; FDX ID</t>
  </si>
  <si>
    <t>Is there a manual solution?</t>
  </si>
  <si>
    <t>If there is a manual solution, explain:</t>
  </si>
  <si>
    <t>What is the time criticality?</t>
  </si>
  <si>
    <t>Requested IT completion Date</t>
  </si>
  <si>
    <t>Demand Type</t>
  </si>
  <si>
    <t>RO</t>
  </si>
  <si>
    <t>RW</t>
  </si>
  <si>
    <t>What business problem are you looking to solve?</t>
  </si>
  <si>
    <t>Why is this needed?</t>
  </si>
  <si>
    <t>What is the risk if not done?</t>
  </si>
  <si>
    <t>Business Ability To Statements</t>
  </si>
  <si>
    <t>T-shirt Size</t>
  </si>
  <si>
    <t>Estimated Annualized Value Range</t>
  </si>
  <si>
    <t>Explain how you arrived at the estimated value range above</t>
  </si>
  <si>
    <t>Primary Impacted Portfolio</t>
  </si>
  <si>
    <t>Other Impacted Portfolios</t>
  </si>
  <si>
    <t>What Business Unit does this request support?</t>
  </si>
  <si>
    <t>Submit to Triage</t>
  </si>
  <si>
    <t>Is this non-discretionary demand vital to business continuity?</t>
  </si>
  <si>
    <t>Business Case Requirements</t>
  </si>
  <si>
    <t>Level of Architecture</t>
  </si>
  <si>
    <t>Impacts Value Prop or Risk to Customer?</t>
  </si>
  <si>
    <t>Level of Governance</t>
  </si>
  <si>
    <t>Triage Decision</t>
  </si>
  <si>
    <t>Triage Comments</t>
  </si>
  <si>
    <t>SL3 Approver???</t>
  </si>
  <si>
    <t>EPG Approver</t>
  </si>
  <si>
    <t>PEO Approver</t>
  </si>
  <si>
    <t>Request Approved?</t>
  </si>
  <si>
    <t>Notes on Request Approval Decision</t>
  </si>
  <si>
    <t>Architecture Project Manager</t>
  </si>
  <si>
    <t>Does this work support either of these type of Programs?</t>
  </si>
  <si>
    <t>Drive001</t>
  </si>
  <si>
    <t>Drive002</t>
  </si>
  <si>
    <t>Drive003</t>
  </si>
  <si>
    <t>Drive004</t>
  </si>
  <si>
    <t>Drive005</t>
  </si>
  <si>
    <t>Drive006</t>
  </si>
  <si>
    <t>Drive007</t>
  </si>
  <si>
    <t>Drive009</t>
  </si>
  <si>
    <t>Drive011</t>
  </si>
  <si>
    <t>Drive012</t>
  </si>
  <si>
    <t>Drive013</t>
  </si>
  <si>
    <t>Drive014</t>
  </si>
  <si>
    <t>Drive015</t>
  </si>
  <si>
    <t>Drive016</t>
  </si>
  <si>
    <t>Drive017</t>
  </si>
  <si>
    <t>Drive018</t>
  </si>
  <si>
    <t>Drive019</t>
  </si>
  <si>
    <t>Drive022</t>
  </si>
  <si>
    <t>Drive024</t>
  </si>
  <si>
    <t>Drive026</t>
  </si>
  <si>
    <t>Drive027</t>
  </si>
  <si>
    <t>Drive028</t>
  </si>
  <si>
    <t>Drive029</t>
  </si>
  <si>
    <t>Drive030</t>
  </si>
  <si>
    <t>Drive031</t>
  </si>
  <si>
    <t>Drive032</t>
  </si>
  <si>
    <t>Drive033</t>
  </si>
  <si>
    <t>Drive034</t>
  </si>
  <si>
    <t>Drive035</t>
  </si>
  <si>
    <t>Drive036</t>
  </si>
  <si>
    <t>Drive037</t>
  </si>
  <si>
    <t>Drive038</t>
  </si>
  <si>
    <t>Drive039</t>
  </si>
  <si>
    <t>Drive040</t>
  </si>
  <si>
    <t>Drive041</t>
  </si>
  <si>
    <t>Drive042</t>
  </si>
  <si>
    <t>Drive043</t>
  </si>
  <si>
    <t>SL2 D&amp;T SMO Review</t>
  </si>
  <si>
    <t>Drive044</t>
  </si>
  <si>
    <t>SL2 D&amp;T SMO Review Notes</t>
  </si>
  <si>
    <t>DRIVE045</t>
  </si>
  <si>
    <t>&lt;TEMP-N/A</t>
  </si>
  <si>
    <t>Baseline Fiscal Year of Work Bundle</t>
  </si>
  <si>
    <t>Enterprise KPIs</t>
  </si>
  <si>
    <t>Does this Work impact Customer Experience?</t>
  </si>
  <si>
    <t>Does this Work impact Service?</t>
  </si>
  <si>
    <t>SL3 EPG Approval Notes</t>
  </si>
  <si>
    <t>RSK01</t>
  </si>
  <si>
    <t>RSK02</t>
  </si>
  <si>
    <t>RSK03</t>
  </si>
  <si>
    <t>RSK04</t>
  </si>
  <si>
    <t>Probability</t>
  </si>
  <si>
    <t>RSK05</t>
  </si>
  <si>
    <t>Impact</t>
  </si>
  <si>
    <t>RSK06</t>
  </si>
  <si>
    <t>RSK07</t>
  </si>
  <si>
    <t>Assignee</t>
  </si>
  <si>
    <t>RSK08</t>
  </si>
  <si>
    <t>Due Date</t>
  </si>
  <si>
    <t>RSK09</t>
  </si>
  <si>
    <t>RSK10</t>
  </si>
  <si>
    <t>RSK11</t>
  </si>
  <si>
    <t>RSK001</t>
  </si>
  <si>
    <t>Parent Sequence ID</t>
  </si>
  <si>
    <t>RSK002</t>
  </si>
  <si>
    <t>Parent Work ID</t>
  </si>
  <si>
    <t>Drive050</t>
  </si>
  <si>
    <t>Impacted EAI</t>
  </si>
  <si>
    <t>Drive051</t>
  </si>
  <si>
    <t>Drive052</t>
  </si>
  <si>
    <t>Drive053</t>
  </si>
  <si>
    <t>Drive055</t>
  </si>
  <si>
    <t>Drive056</t>
  </si>
  <si>
    <t>Drive057</t>
  </si>
  <si>
    <t>Drive064</t>
  </si>
  <si>
    <t>Drive069</t>
  </si>
  <si>
    <t>Drive075</t>
  </si>
  <si>
    <t>Drive076</t>
  </si>
  <si>
    <t>Drive084</t>
  </si>
  <si>
    <t>Drive094</t>
  </si>
  <si>
    <t>Target Duration</t>
  </si>
  <si>
    <t>Drive100</t>
  </si>
  <si>
    <t>Drive115</t>
  </si>
  <si>
    <t>Drive127</t>
  </si>
  <si>
    <t>Drive128</t>
  </si>
  <si>
    <t>Drive129</t>
  </si>
  <si>
    <t>Drive130</t>
  </si>
  <si>
    <t>Drive131</t>
  </si>
  <si>
    <t>Drive132</t>
  </si>
  <si>
    <t>Drive150</t>
  </si>
  <si>
    <t>Drive151</t>
  </si>
  <si>
    <t>Drive152</t>
  </si>
  <si>
    <t>Drive153</t>
  </si>
  <si>
    <t>Drive154</t>
  </si>
  <si>
    <t>Drive155</t>
  </si>
  <si>
    <t>Drive158</t>
  </si>
  <si>
    <t>Drive159</t>
  </si>
  <si>
    <t>Drive161</t>
  </si>
  <si>
    <t>SL3 D&amp;T Finance Approval</t>
  </si>
  <si>
    <t>Drive162</t>
  </si>
  <si>
    <t>SL3 D&amp;&amp;T Finance Approval Notes</t>
  </si>
  <si>
    <t>Drive163</t>
  </si>
  <si>
    <t>SL3 DTU Approval</t>
  </si>
  <si>
    <t>Drive164</t>
  </si>
  <si>
    <t>SL3 DTU Approval Notes</t>
  </si>
  <si>
    <t>Drive165</t>
  </si>
  <si>
    <t>SL3 D&amp;T SMO Review</t>
  </si>
  <si>
    <t>Drive166</t>
  </si>
  <si>
    <t>SL3 D&amp;T SMO Review Notes</t>
  </si>
  <si>
    <t>FIN01</t>
  </si>
  <si>
    <t>Account Parent</t>
  </si>
  <si>
    <t>FIN02</t>
  </si>
  <si>
    <t>Account</t>
  </si>
  <si>
    <t>FIN03</t>
  </si>
  <si>
    <t>Legacy OpCo</t>
  </si>
  <si>
    <t>FIN04</t>
  </si>
  <si>
    <t>New P&amp;L</t>
  </si>
  <si>
    <t>FIN05</t>
  </si>
  <si>
    <t>Frequency &amp; Direction (Benefits)</t>
  </si>
  <si>
    <t>FIN06</t>
  </si>
  <si>
    <t>Frequency &amp; Direction (Costs)</t>
  </si>
  <si>
    <t>FIN07</t>
  </si>
  <si>
    <t>Region</t>
  </si>
  <si>
    <t>FIN08</t>
  </si>
  <si>
    <t>Version Name</t>
  </si>
  <si>
    <t>FIN09</t>
  </si>
  <si>
    <t>Entry Type</t>
  </si>
  <si>
    <t>FIN10</t>
  </si>
  <si>
    <t xml:space="preserve">Impact Values @ Monthly Basis </t>
  </si>
  <si>
    <t>FIN11</t>
  </si>
  <si>
    <t>Structural and/or Volume Impacts</t>
  </si>
  <si>
    <t>FIN12</t>
  </si>
  <si>
    <t>Cost Impact Type</t>
  </si>
  <si>
    <t>FIN13</t>
  </si>
  <si>
    <t>CAPEX Impact Type</t>
  </si>
  <si>
    <t>FIN14</t>
  </si>
  <si>
    <t>Revenue Impact Type</t>
  </si>
  <si>
    <t>FIN15</t>
  </si>
  <si>
    <t>**Corp Accounting Only** GAAP/Non-GAAP</t>
  </si>
  <si>
    <t>FIN16</t>
  </si>
  <si>
    <t>Impact #</t>
  </si>
  <si>
    <t>FIN17</t>
  </si>
  <si>
    <t>Activity</t>
  </si>
  <si>
    <t>FIN18</t>
  </si>
  <si>
    <t>Resource Type</t>
  </si>
  <si>
    <t>FIN19</t>
  </si>
  <si>
    <t>Providing Organization</t>
  </si>
  <si>
    <t>FIN20</t>
  </si>
  <si>
    <t>Teams</t>
  </si>
  <si>
    <t>FIN21</t>
  </si>
  <si>
    <t>Resource Role</t>
  </si>
  <si>
    <t>KPI01</t>
  </si>
  <si>
    <t>KPI #</t>
  </si>
  <si>
    <t>KPI02</t>
  </si>
  <si>
    <t>KPI Type</t>
  </si>
  <si>
    <t>KPI03</t>
  </si>
  <si>
    <t>KPI Measure &amp; Unit</t>
  </si>
  <si>
    <t>KPI04</t>
  </si>
  <si>
    <t>Purpose</t>
  </si>
  <si>
    <t>KPI05</t>
  </si>
  <si>
    <t>Aggregation Mode</t>
  </si>
  <si>
    <t>FIN22</t>
  </si>
  <si>
    <t>Unit</t>
  </si>
  <si>
    <t>FIN23</t>
  </si>
  <si>
    <t>Currency</t>
  </si>
  <si>
    <t>FIN24</t>
  </si>
  <si>
    <t>Epic #</t>
  </si>
  <si>
    <t>FIN25</t>
  </si>
  <si>
    <t>Demand Subtype</t>
  </si>
  <si>
    <t>Demand Bundle Work Id
Epic Task Id</t>
  </si>
  <si>
    <t>Solution(s)</t>
  </si>
  <si>
    <t>EPM Review 1</t>
  </si>
  <si>
    <t>EPM Notes</t>
  </si>
  <si>
    <t>Ready for Epic Approval?</t>
  </si>
  <si>
    <t>Epic Approver Notes</t>
  </si>
  <si>
    <t>EPM Review 2</t>
  </si>
  <si>
    <t>Ready to Close: Epic Intent has been met?</t>
  </si>
  <si>
    <t>L3 EPM Review 2 Notes</t>
  </si>
  <si>
    <t>(blank)</t>
  </si>
  <si>
    <t>CLEAR</t>
  </si>
  <si>
    <t>Labor Type</t>
  </si>
  <si>
    <t>Drive183</t>
  </si>
  <si>
    <t>Drive185</t>
  </si>
  <si>
    <t>Drive186</t>
  </si>
  <si>
    <t>Drive187</t>
  </si>
  <si>
    <t>Drive207</t>
  </si>
  <si>
    <t>Drive211</t>
  </si>
  <si>
    <t>Drive212</t>
  </si>
  <si>
    <t>Drive213</t>
  </si>
  <si>
    <t>L3 D&amp;T SMO Review</t>
  </si>
  <si>
    <t>Drive214</t>
  </si>
  <si>
    <t>L3 D&amp;T SMO Review Notes</t>
  </si>
  <si>
    <t>SL4 Close Work Bundle - Business Finance Approval</t>
  </si>
  <si>
    <t>SL4 Close Work Bundle - Business Finance Approval Notes</t>
  </si>
  <si>
    <t>Ready to Close: Work Bundle Intent has been met?</t>
  </si>
  <si>
    <t>Drive221</t>
  </si>
  <si>
    <t>SL4 Close Program - Program Owner Approval</t>
  </si>
  <si>
    <t>Drive222</t>
  </si>
  <si>
    <t>SL4 Close Program - Program Owner Approval Notes</t>
  </si>
  <si>
    <t>Drive223</t>
  </si>
  <si>
    <t>SL4 Close Program - Business Finance Approval</t>
  </si>
  <si>
    <t>Drive224</t>
  </si>
  <si>
    <t>SL4 Close Program - Business Finance Approval Notes</t>
  </si>
  <si>
    <t>Drive225</t>
  </si>
  <si>
    <t>SL4 Close Program - TO Approval</t>
  </si>
  <si>
    <t>Drive226</t>
  </si>
  <si>
    <t>SL4 Close Program - TO Approval Notes</t>
  </si>
  <si>
    <t>Drive227</t>
  </si>
  <si>
    <t>SL4 Close Work Bundle - D&amp;T Finance Approval</t>
  </si>
  <si>
    <t>Drive228</t>
  </si>
  <si>
    <t>SL4 Close Work Bundle - D&amp;T Finance Approval Notes</t>
  </si>
  <si>
    <t>Drive229</t>
  </si>
  <si>
    <t xml:space="preserve">SL4 Close Program - D&amp;T Finance Approval </t>
  </si>
  <si>
    <t>Drive230</t>
  </si>
  <si>
    <t>SL4 Close Program - D&amp;T Finance Approval Notes</t>
  </si>
  <si>
    <t>Drive231</t>
  </si>
  <si>
    <t>SL4 Close Program - DTU Approval</t>
  </si>
  <si>
    <t>Drive232</t>
  </si>
  <si>
    <t>SL4 Close Program - DTU Approval Notes</t>
  </si>
  <si>
    <t>Does this request support a Non Purple Chip Strategy - Strategic Growth and Strategic Effieciency?</t>
  </si>
  <si>
    <t>L3 Demand Bundle Approver</t>
  </si>
  <si>
    <t>T13</t>
  </si>
  <si>
    <t>Baseline Start</t>
  </si>
  <si>
    <t>L2 - Milestone/Plan</t>
  </si>
  <si>
    <t>T01</t>
  </si>
  <si>
    <t>T02</t>
  </si>
  <si>
    <t>T03</t>
  </si>
  <si>
    <t>T04</t>
  </si>
  <si>
    <t>T05</t>
  </si>
  <si>
    <t>T06</t>
  </si>
  <si>
    <t>T07</t>
  </si>
  <si>
    <t>T08</t>
  </si>
  <si>
    <t>T09</t>
  </si>
  <si>
    <t>Milestone/Task Owner</t>
  </si>
  <si>
    <t>T10</t>
  </si>
  <si>
    <t>T11</t>
  </si>
  <si>
    <t>T12</t>
  </si>
  <si>
    <t>T14</t>
  </si>
  <si>
    <t>Baseline Finish</t>
  </si>
  <si>
    <t>T15</t>
  </si>
  <si>
    <t>T16</t>
  </si>
  <si>
    <t>T17</t>
  </si>
  <si>
    <t>T18</t>
  </si>
  <si>
    <t>T19</t>
  </si>
  <si>
    <t>Epic - Task</t>
  </si>
  <si>
    <t>Source PROD ID</t>
  </si>
  <si>
    <t>Prod Source field name</t>
  </si>
  <si>
    <t>Sandbox A field name</t>
  </si>
  <si>
    <t>Epic Name</t>
  </si>
  <si>
    <t>PW_SHORT_NAME</t>
  </si>
  <si>
    <t>pveDescription</t>
  </si>
  <si>
    <t>0-Not Found</t>
  </si>
  <si>
    <t>Work Description</t>
  </si>
  <si>
    <t>WBS712</t>
  </si>
  <si>
    <t>Milestone Type</t>
  </si>
  <si>
    <t>fdx_task_owner</t>
  </si>
  <si>
    <t>BASELINE_START</t>
  </si>
  <si>
    <t>BASELINE_FINISH</t>
  </si>
  <si>
    <t>RISK</t>
  </si>
  <si>
    <t>Rsk31</t>
  </si>
  <si>
    <t>Rsk30</t>
  </si>
  <si>
    <t>Risk Probability</t>
  </si>
  <si>
    <t>CRI8</t>
  </si>
  <si>
    <t>RISK_PLAN</t>
  </si>
  <si>
    <t>fdx_risk_owner</t>
  </si>
  <si>
    <t>CRI_TARGETDATE</t>
  </si>
  <si>
    <t>CRI_OWNER</t>
  </si>
  <si>
    <t>Creator</t>
  </si>
  <si>
    <t>Primary Reviewer</t>
  </si>
  <si>
    <t>Op Model Step</t>
  </si>
  <si>
    <t>1st Lifecycle Step Name</t>
  </si>
  <si>
    <t>Section Name</t>
  </si>
  <si>
    <t>Lifecycle Screen User Role</t>
  </si>
  <si>
    <t>Entity|ID</t>
  </si>
  <si>
    <t>Configuration Status</t>
  </si>
  <si>
    <t>Change Control Comments</t>
  </si>
  <si>
    <t>Notes/Comments</t>
  </si>
  <si>
    <t>Current Attribute in FDXPROD?</t>
  </si>
  <si>
    <t>Current Attribute in FDXSANDBOXA?</t>
  </si>
  <si>
    <t>PROD ID</t>
  </si>
  <si>
    <t>FDXSANDBOXA ID</t>
  </si>
  <si>
    <t>DEV SB ID</t>
  </si>
  <si>
    <t>Data Migration Comments</t>
  </si>
  <si>
    <t>Able to Migrate Mock 1?</t>
  </si>
  <si>
    <t>New instance Target field name</t>
  </si>
  <si>
    <t>Field names Match (prod to new)?</t>
  </si>
  <si>
    <t>Field names Match (Requirement to config)?</t>
  </si>
  <si>
    <t>Value Type</t>
  </si>
  <si>
    <t>Values</t>
  </si>
  <si>
    <t xml:space="preserve">Hover Text or Static Text </t>
  </si>
  <si>
    <t>Options (Req./RO/Opt.)</t>
  </si>
  <si>
    <t>Editable After Submission</t>
  </si>
  <si>
    <t>Permission Options</t>
  </si>
  <si>
    <t>Restrict Permissions Forwarding</t>
  </si>
  <si>
    <t>Needed in Roadmaps?</t>
  </si>
  <si>
    <t>Exists already? (ID)</t>
  </si>
  <si>
    <t>Exists already (Name)</t>
  </si>
  <si>
    <t>Double mismatch?</t>
  </si>
  <si>
    <t>Decision</t>
  </si>
  <si>
    <t>L1: Program Established</t>
  </si>
  <si>
    <t>Add New Strategy</t>
  </si>
  <si>
    <t>Text</t>
  </si>
  <si>
    <t>Name of the strategic program</t>
  </si>
  <si>
    <t>Req.</t>
  </si>
  <si>
    <t>Editable throughout</t>
  </si>
  <si>
    <t>Added</t>
  </si>
  <si>
    <t>Name of the strategic pillar the program is associated with</t>
  </si>
  <si>
    <t>Admin only</t>
  </si>
  <si>
    <t>A short summary (3-5 sentences) outlining the purpose and scope of the demand. Update: Describe how the program supports key organizational goals (e.g., growth, efficiency, compliance), the specific challenge or gap it addresses, and the defined scope of what is included and excluded.</t>
  </si>
  <si>
    <t>Date</t>
  </si>
  <si>
    <t>Target Start of the strategic program</t>
  </si>
  <si>
    <t>Editable up to Step 2</t>
  </si>
  <si>
    <t>Target Finish of the strategic program</t>
  </si>
  <si>
    <t>Assign Roles and Responsibilities</t>
  </si>
  <si>
    <t>Lifecycle Roles do not support Help/Hover text</t>
  </si>
  <si>
    <t>190983</t>
  </si>
  <si>
    <t>dynamic</t>
  </si>
  <si>
    <t>The individual responsible for overseeing the strategy, execution, governance, and outcomes of a program. This role ensures that all work within the program collectively achieves the intended business objectives and deliver measurable value.​</t>
  </si>
  <si>
    <t>190984</t>
  </si>
  <si>
    <t>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t>
  </si>
  <si>
    <t>Drive008</t>
  </si>
  <si>
    <t>190985</t>
  </si>
  <si>
    <t>The designated leader within a strategic program who is accountable for driving the data, technology, and systems‑related components required to achieve program goals. This role ensures that data capabilities, technical solutions, and digital processes are aligned with the program’s strategy, integrated effectively, and able to support long‑term scalability</t>
  </si>
  <si>
    <t>Ignore</t>
  </si>
  <si>
    <t>190986</t>
  </si>
  <si>
    <t>Centralized group that partners with program managers and business owners to guide the planning, alignment, and execution of strategic programs across the organization. They ensure programs are designed, prioritized, and managed in a way that advances enterprise‑level goals.</t>
  </si>
  <si>
    <t>Drive010</t>
  </si>
  <si>
    <t>[CD] - Asked Matt Buxton for assistance with definition
Lifecycle Roles do not support Help/Hover text</t>
  </si>
  <si>
    <t>190987</t>
  </si>
  <si>
    <t>Should not have edit access to financials
Lifecycle Roles do not support Help/Hover text</t>
  </si>
  <si>
    <t>190988</t>
  </si>
  <si>
    <t>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t>
  </si>
  <si>
    <t>3399</t>
  </si>
  <si>
    <t>NA</t>
  </si>
  <si>
    <t>190989</t>
  </si>
  <si>
    <t>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t>
  </si>
  <si>
    <t>4181</t>
  </si>
  <si>
    <t>Matt</t>
  </si>
  <si>
    <t>L1: Desired Business Outcomes and Business Case</t>
  </si>
  <si>
    <t>Initial Light Business Case</t>
  </si>
  <si>
    <t>Decide editability after L0/L1</t>
  </si>
  <si>
    <t>Summarize the why, what, and expected value of the program.</t>
  </si>
  <si>
    <t>Have static text above this saying "**Net Recurring Benefits = CY '29 Exit Rate, Annualized**</t>
  </si>
  <si>
    <t>Net Recurring Benefits = CY28 Exit Rate, Annualized
P&amp;L/Hard = direct impact to the P&amp;L over baseline</t>
  </si>
  <si>
    <t>replace L1 with Initial; Follow up with finance to update definition; decide editability after L0/L1</t>
  </si>
  <si>
    <t>Net Recurring Benefits = CY28 Exit Rate, Annualized
Soft = direct impact to the P&amp;L over baseline. i.e. Cost avoidance, improved productivity</t>
  </si>
  <si>
    <t>1044</t>
  </si>
  <si>
    <t>Net Recurring Benefits = CY28 Exit Rate, Annualized.
Auto-calculation of L1 Hard and Soft Benefits.</t>
  </si>
  <si>
    <t>Total one-time benefits with a direct impact to the P&amp;L</t>
  </si>
  <si>
    <t>Drive020</t>
  </si>
  <si>
    <t>Rationale behind the calculations of value and costs.</t>
  </si>
  <si>
    <t>Drive021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</si>
  <si>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</si>
  <si>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Select the type of value that this demand will drive.
See below for available values to select for this field: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</si>
  <si>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 xml:space="preserve"> Follow up with finance to update definition; decide editability after L0/L1 ; need a separate line to give High, medium, low for CX and similar question for Service. Will also need a "Other Type of Value field</t>
  </si>
  <si>
    <t>Yes
No</t>
  </si>
  <si>
    <t>See below for available values to select for this field:
- Yes
- No</t>
  </si>
  <si>
    <t>Drive023</t>
  </si>
  <si>
    <t>High
Medium
Low</t>
  </si>
  <si>
    <t>Indicate the level of impact the change will have on the selected Primary Type of Value.
See below for available values to select for this field:
- High
- Medium
- Low</t>
  </si>
  <si>
    <t>Indicate the level of impact the change will have on the selected Primary Type of Value.
See below for available values to select for this field:
- Yes
- No</t>
  </si>
  <si>
    <t>Drive025</t>
  </si>
  <si>
    <t>Enter Program OKRs and KPIs</t>
  </si>
  <si>
    <t>Same as Enterprise KPI list we have today, but remove N/A option. Needs to select at least 1.</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</si>
  <si>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</si>
  <si>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Select one or more Enterprise KPI(s) that will be positively impacted by the successful results of this Program.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</si>
  <si>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Similar to dependencies we have today. May need ESPM to do this step due to the need to have RW access to dependent programs to be able to add the dependency</t>
  </si>
  <si>
    <t>Pulls from the existing Strategic Programs</t>
  </si>
  <si>
    <t>Select any dependencies your program has on other programs.</t>
  </si>
  <si>
    <t>Enter Dependencies</t>
  </si>
  <si>
    <t>[CD] - This is resolved and values are in column M</t>
  </si>
  <si>
    <t>US Domestic Parcel
International Parcel
International &amp; US Domestic Freight
Digital Products
Transportation Distribution Products
Warehousing &amp; Distribution and Other Value-Added Services (VAS)
Retail/Returns
Customer Experience
Pricing &amp; New Surcharges</t>
  </si>
  <si>
    <t>Select any commercial dependencies that your program relies on or will impact
See below for available values to select for this field:
- US Domestic Parcel
- International Parcel
- International &amp; US Domestic Freight
- Digital Products
- Transportation Distribution Products
- Warehousing &amp; Distribution and Other Value-Added Services (VAS)
- Retail/Returns
- Customer Experience
- Pricing &amp; New Surcharges</t>
  </si>
  <si>
    <t>Approved
Not Approved - Feedback Requested</t>
  </si>
  <si>
    <t>SL2 Business Finance Approval
See below for available values to select for this field:
- Approved
- Not Approved - Feedback Requested</t>
  </si>
  <si>
    <t>Enter Notes related to the SL2 Business Finance Approval</t>
  </si>
  <si>
    <t>SL2 Program Owner Approval
See below for available values to select for this field:
- Approved
- Not Approved - Feedback Requested</t>
  </si>
  <si>
    <t>Enter Notes related to the Program Owner Approval</t>
  </si>
  <si>
    <t>ESPM Review</t>
  </si>
  <si>
    <t>SL2 ESPM Review
See below for available values to select for this field:
- Approved
- Not Approved - Feedback Requested</t>
  </si>
  <si>
    <t>Enter Notes related to the SL2 ESPM Review</t>
  </si>
  <si>
    <t>Reject notification goes to both Program manager and Program Owner</t>
  </si>
  <si>
    <t>Approved
Not Approved - Feedback Requested
Rejected</t>
  </si>
  <si>
    <t>SL2 TO Approval
See below for available values to select for this field:
- Approved
- Not Approved - Feedback Requested
Rejected</t>
  </si>
  <si>
    <t>Enter Notes related to the SL2 TO Approval</t>
  </si>
  <si>
    <t>Attribute Name is Lifeycle Status
CI - Should we add 'New' for L1? 
[CD] - I don't think there is a need to add "new". Active should be fine
Yes-added 09Apr</t>
  </si>
  <si>
    <t>New
Active
On Hold
Cancelled
Complete
Rejected</t>
  </si>
  <si>
    <t xml:space="preserve">Program's current lifecycle status
See below for available values to select for this field:
- New
- Active
- On Hold
- Cancelled
- Completed
- Rejected
</t>
  </si>
  <si>
    <t>This is to disguish between DRIVE Strategic Program and D&amp;T Program</t>
  </si>
  <si>
    <t>DRIVE Strategic Program
D&amp;T Program</t>
  </si>
  <si>
    <t>See below for available values to select for this field:
- DRIVE Strategic Program
- D&amp;T Program</t>
  </si>
  <si>
    <t>Program Approvals</t>
  </si>
  <si>
    <t>D&amp;T Strategic Program requirement. New attribute</t>
  </si>
  <si>
    <t>Str98</t>
  </si>
  <si>
    <t>fdx_dtsmo_rev_notes</t>
  </si>
  <si>
    <t>L2-Design</t>
  </si>
  <si>
    <t>L2 Confirm Architecture Program Manager</t>
  </si>
  <si>
    <t>Assign Architecture PM</t>
  </si>
  <si>
    <t>Drive045</t>
  </si>
  <si>
    <t>Program|190988</t>
  </si>
  <si>
    <t>Dynamic</t>
  </si>
  <si>
    <t>Emilee, Pat/Macklin</t>
  </si>
  <si>
    <t>L2: Build Architecture (Strategic Design)</t>
  </si>
  <si>
    <t>Strategic Design Architecture Information</t>
  </si>
  <si>
    <t>Drive046</t>
  </si>
  <si>
    <t>Program|Str109</t>
  </si>
  <si>
    <t>Drive047</t>
  </si>
  <si>
    <t>Program|Str111</t>
  </si>
  <si>
    <t>Drive048</t>
  </si>
  <si>
    <t>Program|Str110</t>
  </si>
  <si>
    <t>Drive049</t>
  </si>
  <si>
    <t>Program|Str113</t>
  </si>
  <si>
    <t>Program|fdx_eai</t>
  </si>
  <si>
    <t>Label Chg</t>
  </si>
  <si>
    <t>fdx_eai</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</si>
  <si>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</si>
  <si>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L2 Program Roadmap</t>
  </si>
  <si>
    <t>Add Program Milestones</t>
  </si>
  <si>
    <t>Schedule</t>
  </si>
  <si>
    <t>Program Schedule</t>
  </si>
  <si>
    <t>Program|Field</t>
  </si>
  <si>
    <t>Program|MsTpS</t>
  </si>
  <si>
    <t>Milestone Type:
Change Management
Initiation &amp; Governance
Human Resources
Implementation
Legal / Regulatory
Money Step
Other
Technology</t>
  </si>
  <si>
    <t>Drive054</t>
  </si>
  <si>
    <t>Program|DESCR</t>
  </si>
  <si>
    <t>Name from the Plan task row</t>
  </si>
  <si>
    <t>Program|MsCtS</t>
  </si>
  <si>
    <t>Milestone Category:
Not started
Started
Completed</t>
  </si>
  <si>
    <t>Program|STRAT_WK_ACT_FIN</t>
  </si>
  <si>
    <t>Date/Time</t>
  </si>
  <si>
    <t>(Work Actual Finish) uncertain of accuracy</t>
  </si>
  <si>
    <t>Program|STRAT_WK_SCH_ACT_FIN</t>
  </si>
  <si>
    <t>(Work Actual/Schedule Finish) uncertain of accuracy</t>
  </si>
  <si>
    <t>Add New Work (Value Bundles)</t>
  </si>
  <si>
    <t>Drive058</t>
  </si>
  <si>
    <t>Program|PARENT_DESCR</t>
  </si>
  <si>
    <t>Always select "DRIVE" for Strategic Programs Value Bundles</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</si>
  <si>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</si>
  <si>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Drive059</t>
  </si>
  <si>
    <t>Program|Wbs22</t>
  </si>
  <si>
    <t>[CD] We only want Program Value Bundle to show in this field if able</t>
  </si>
  <si>
    <t xml:space="preserve">Program Value Bundle
Discretionary
Non-Discretionary
Tech-Enabled Request
Business Demand
</t>
  </si>
  <si>
    <t>If creating a Value Bundle under Strategic Program, select "Program Value Bundle". 
If creating a tech enabled non-Program work, select "Demand Bundle".</t>
  </si>
  <si>
    <t>Drive060</t>
  </si>
  <si>
    <t>Enter the name of the work.</t>
  </si>
  <si>
    <t>Drive061</t>
  </si>
  <si>
    <t>Program|Wbs174</t>
  </si>
  <si>
    <t xml:space="preserve">DRIVE Strategic Program (191607) 
D&amp;T Program (191608) 
No (191609)
</t>
  </si>
  <si>
    <t>Drive062</t>
  </si>
  <si>
    <t>Program|Wbs66</t>
  </si>
  <si>
    <t>Business Only means that there is no need for technical/development/architectural resources.
See below for available values to select for this field:
- Yes
- No</t>
  </si>
  <si>
    <t>Drive063</t>
  </si>
  <si>
    <t>Program|Wbs154</t>
  </si>
  <si>
    <t>Is this Limited Visibility?</t>
  </si>
  <si>
    <t>label chg</t>
  </si>
  <si>
    <t>Yes - Workforce
Yes - Non-Workforce
Yes - Privileged &amp; Confidential
No</t>
  </si>
  <si>
    <t>Value Bundle|191003</t>
  </si>
  <si>
    <t>191003</t>
  </si>
  <si>
    <t>Drive065</t>
  </si>
  <si>
    <t>Revisit</t>
  </si>
  <si>
    <t>Drive066</t>
  </si>
  <si>
    <t>Value Bundle|190984</t>
  </si>
  <si>
    <t>Drive067</t>
  </si>
  <si>
    <t>Value Bundle|190985</t>
  </si>
  <si>
    <t>[CD] - Asked Matt Buxton for assistance with definition</t>
  </si>
  <si>
    <t>Drive068</t>
  </si>
  <si>
    <t>Value Bundle|191004</t>
  </si>
  <si>
    <t>Value Bundle|191005</t>
  </si>
  <si>
    <t>191005</t>
  </si>
  <si>
    <t>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t>
  </si>
  <si>
    <t>Drive070</t>
  </si>
  <si>
    <t>Value Bundle|190986</t>
  </si>
  <si>
    <t>Drive071</t>
  </si>
  <si>
    <t>Value Bundle|190987</t>
  </si>
  <si>
    <t>Drive072</t>
  </si>
  <si>
    <t>Value Bundle|190988</t>
  </si>
  <si>
    <t>Applies to Business with Tech Only</t>
  </si>
  <si>
    <t>Drive073</t>
  </si>
  <si>
    <t>Value Bundle|3399</t>
  </si>
  <si>
    <t>Drive074</t>
  </si>
  <si>
    <t>Value Bundle|190989</t>
  </si>
  <si>
    <t>Assign Program &amp; Sub Program</t>
  </si>
  <si>
    <t>Value Bundle|STRATEGY_ALLO</t>
  </si>
  <si>
    <t>This is the associated Program selected by the Program Manager when creating the value bundle</t>
  </si>
  <si>
    <t>Value Bundle|Wbs67</t>
  </si>
  <si>
    <t>Per Christina, this will be unique based on the program and we may not know until the strategic design is done. The program manager will add this when they create the value bundle.
Need to understand how often this will be, since an admin will have to add them.</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</si>
  <si>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</si>
  <si>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See below for available values to select for this field:
- GAF
  - GTM/Commercial Strategy
  - E2E Customer Experience
  - RFQ &amp; Rapid Solutioning
  - P&amp;E/Capacity Planning
  - Single P&amp;L/Operations Org
  - Finance Structure &amp; Costing
  - Technology</t>
  </si>
  <si>
    <t>Demand Shaping</t>
  </si>
  <si>
    <t>Architecture Program Manager / Value Bundle Manager for Business Only</t>
  </si>
  <si>
    <t>Drive077</t>
  </si>
  <si>
    <t>Value Bundle|PE01</t>
  </si>
  <si>
    <t>A short summary (3-5 sentences) outlining the purpose and scope of the demand.</t>
  </si>
  <si>
    <t>N/A</t>
  </si>
  <si>
    <t>Drive078</t>
  </si>
  <si>
    <t>Value Bundle|Wbs20</t>
  </si>
  <si>
    <t>Auto-filled</t>
  </si>
  <si>
    <t xml:space="preserve">New (WBS20$REQT)
Active (WBS20$OPEN)
On Hold (WBS20$HOLD)
Completed/Closed (WBS20$CLOS)
Cancelled (WBS20$CNCL)
Rejected (WBS20$DEND) </t>
  </si>
  <si>
    <t>The status of the work entity.
See below for available values for this field:
- New
- Active
- On Hold
- Completed/Closed
- Cancelled
- Rejected</t>
  </si>
  <si>
    <t>Drive079</t>
  </si>
  <si>
    <t>Value Bundle|Wbs28</t>
  </si>
  <si>
    <t xml:space="preserve">A: L0 (WBS28DEFIN) 
B: SL1 (WBS28JUSTF) 
C: L1 (WBS28SCOPE) 
D: SL2 (9) 
E: L2 (WBS28EXECD) 
F: SL3 (10) 
G: L3 (WBS28DPLOY) 
H: SL4 (11) 
I: L4 (12) 
J: SL5 (4604) 
K: L5 (WBS28ANLBN) </t>
  </si>
  <si>
    <t>See below for available values for this field:
- C: L1
- D: SL2
- E: L2
- F: SL3
- G: L3
- H: SL4
- I: L4
- J: SL5
- K: L5</t>
  </si>
  <si>
    <t>Drive080</t>
  </si>
  <si>
    <t>Value Bundle|fdx_in_scope</t>
  </si>
  <si>
    <t>Areas that are explicitly included from the Value Bundle scope.</t>
  </si>
  <si>
    <t>Drive081</t>
  </si>
  <si>
    <t>Value Bundle|fdx_out_of_scope</t>
  </si>
  <si>
    <t>Areas that are explicitly excluded from the Value Bundle scope.</t>
  </si>
  <si>
    <t>Drive082</t>
  </si>
  <si>
    <t>Value Bundle|fdx_biz_out_work</t>
  </si>
  <si>
    <t>Anticipated results or benefits from the demand completion.</t>
  </si>
  <si>
    <t>Drive083</t>
  </si>
  <si>
    <t>Value Bundle|Str36</t>
  </si>
  <si>
    <t>1: Minimal
2: Low
3: Medium
4: High
5: Maximum</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</si>
  <si>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</si>
  <si>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Never</t>
  </si>
  <si>
    <t>Value Bundle|fdx_biz_impact_work</t>
  </si>
  <si>
    <t>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t>
  </si>
  <si>
    <t>Drive085</t>
  </si>
  <si>
    <t>Value Bundle|Wbs94</t>
  </si>
  <si>
    <t xml:space="preserve">USA (96158) 
Europe (96159) 
Asia/Middle East/India/Africa (AMEA) (96160) 
Canada (96161) 
Latin America (96162) 
International HQ (96163) </t>
  </si>
  <si>
    <t>See below for available values to select for this field:
- USA
- Europe
- Asia/Middle East/India/Africa (AMEA)
- Canada
- Latin America
- International HQ</t>
  </si>
  <si>
    <t>Information from Architecture Alignment</t>
  </si>
  <si>
    <t>Drive087</t>
  </si>
  <si>
    <t>Value Bundle|Str62</t>
  </si>
  <si>
    <t xml:space="preserve">1: XS (3894) 
2: S (3895) 
3: M (3896) 
4: L (3897) 
5: XL (3898) </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</si>
  <si>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</si>
  <si>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Drive088</t>
  </si>
  <si>
    <t>Value Bundle|Str109</t>
  </si>
  <si>
    <t>Drive089</t>
  </si>
  <si>
    <t>Value Bundle|Str111</t>
  </si>
  <si>
    <t>Drive090</t>
  </si>
  <si>
    <t>Value Bundle|Str110</t>
  </si>
  <si>
    <t>Drive091</t>
  </si>
  <si>
    <t>Value Bundle|Str113</t>
  </si>
  <si>
    <t>Drive092</t>
  </si>
  <si>
    <t>Value Bundle|fdx_eai_work</t>
  </si>
  <si>
    <t>Drive093</t>
  </si>
  <si>
    <t>Value Bundle|fdx_epic_archdoc_URL</t>
  </si>
  <si>
    <t>Units</t>
  </si>
  <si>
    <t>Link to any architectural documentation.</t>
  </si>
  <si>
    <t>Value Bundle Estimate</t>
  </si>
  <si>
    <t>Value Bundle|STRAT_TARGET_DUR</t>
  </si>
  <si>
    <t>The Start/End dates for value bundles will have to come from the Plan. It will not have separate Target Start/End dates, unless we are bringing over Target Start/End dates from the associated Program as a Read Only value.</t>
  </si>
  <si>
    <t>STRAT_TARGET_DUR</t>
  </si>
  <si>
    <t>Target Duration of the strategic entity</t>
  </si>
  <si>
    <t>Drive095</t>
  </si>
  <si>
    <t>Value Bundle|AC_START</t>
  </si>
  <si>
    <t>Comes from the Plan</t>
  </si>
  <si>
    <t>The date the work was started if the work entity has started, otherwise, the schedule start date.</t>
  </si>
  <si>
    <t>Drive096</t>
  </si>
  <si>
    <t>Value Bundle|AC_FINISH</t>
  </si>
  <si>
    <t>The actual finish date if the work entity was completed, otherwise, the schedule finish date.</t>
  </si>
  <si>
    <t>L2: Refine Business Case</t>
  </si>
  <si>
    <t>Refine Business Case</t>
  </si>
  <si>
    <t>Drive098</t>
  </si>
  <si>
    <t>Value Bundle|fdx_assump_work</t>
  </si>
  <si>
    <t>Drive099</t>
  </si>
  <si>
    <t>Value Bundle|Str33</t>
  </si>
  <si>
    <t>No need to change to CY just yet per Matt</t>
  </si>
  <si>
    <t xml:space="preserve">FY22 (3360) 
FY23 (3361) 
FY24 (3362) 
FY25 (3363) 
FY26 (3364) </t>
  </si>
  <si>
    <t>Baseline fiscal year of the value bundle's financial plan for fiscal reporting.
See below for available values to select for this field:
- FY22
- FY23
- FY24
- FY25
- FY26</t>
  </si>
  <si>
    <t>Value Bundle|fdx_vbnrb_pnl_exit</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</si>
  <si>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</si>
  <si>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Drive101</t>
  </si>
  <si>
    <t>Value Bundle|fdx_vbnrb_cy27_hard</t>
  </si>
  <si>
    <t xml:space="preserve">This is a separate manually entered financial field. Put static text to say: "Enter in year total value for CY '27"
Note: Create another version of the same field that calculates the subtotal from amounts entered in CY'27 in the Financials screen.
</t>
  </si>
  <si>
    <t>Sum of the amounts entered in the Exit Rate account of the Latest Estimate version of the financial plan for the current year 2027</t>
  </si>
  <si>
    <t>Drive102</t>
  </si>
  <si>
    <t>Value Bundle|fdx_vbnrb_cy28_hard</t>
  </si>
  <si>
    <t xml:space="preserve">This is a separate manually entered financial field. Put static text to say: "Enter in year total value for CY '28"
Note: Create another version of the same field that calculates the subtotal from amounts entered in CY'28  in the Financials screen.
</t>
  </si>
  <si>
    <t>Sum of the amounts entered in the Exit Rate account of the Latest Estimate version of the financial plan for the current year 2028</t>
  </si>
  <si>
    <t>Drive103</t>
  </si>
  <si>
    <t>Value Bundle|fdx_vbnrb_cy29_hard</t>
  </si>
  <si>
    <t xml:space="preserve">This is a separate manually entered financial field. Put static text to say: "Enter in year total value for CY '29"
Note: Create another version of the same field that calculates the subtotal from amounts entered in CY'29  in the Financials screen.
</t>
  </si>
  <si>
    <t>Sum of the amounts entered in the Exit Rate account of the Latest Estimate version of the financial plan for the current year 2029</t>
  </si>
  <si>
    <t>Drive104</t>
  </si>
  <si>
    <t>Value Bundle|fdx_vbnrb_ty26_hard</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</si>
  <si>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</si>
  <si>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Net Recurring Benefits = FY'28 Exit Rate, Annualized
Soft = direct impact to the P&amp;L over baseline (e.g., Cost avoidance, improved productivity)</t>
  </si>
  <si>
    <t>Drive105</t>
  </si>
  <si>
    <t>Value Bundle|fdx_l1_nrb_soft_wrk</t>
  </si>
  <si>
    <t>Net Recurring Benefits = FY'28 Exit Rate, Annualized.
Auto-calculation of L1 Hard and Soft Benefits.</t>
  </si>
  <si>
    <t>Drive106</t>
  </si>
  <si>
    <t>Value Bundle|fdx_vbnrb_total</t>
  </si>
  <si>
    <t>Drive107</t>
  </si>
  <si>
    <t>Value Bundle|fdx_l1_otb_total_wrk</t>
  </si>
  <si>
    <t>This is a separate manually entered financial field. Create another version of the same field that calculates the subtotal from amounts entered  in the Financials screen in the One-time Benefits account.</t>
  </si>
  <si>
    <t>Drive108</t>
  </si>
  <si>
    <t>Value Bundle|Str134</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</si>
  <si>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</si>
  <si>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Please work with your Finance support to select one or more Enterprise KPI(s) that will be positively impacted by the successful results of this value bundle (can be adjusted as needed in L2)
The hover text cannot support 79 lines of values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</si>
  <si>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Drive109</t>
  </si>
  <si>
    <t>Value Bundle|Str119</t>
  </si>
  <si>
    <t>Secondary value type</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</si>
  <si>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</si>
  <si>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Drive110</t>
  </si>
  <si>
    <t>Value Bundle|Str128</t>
  </si>
  <si>
    <t>High (110389)
Medium (110390)
Low (110391)</t>
  </si>
  <si>
    <t>Drive111</t>
  </si>
  <si>
    <t>Value Bundle|Wbs75</t>
  </si>
  <si>
    <t>These questions align to the CCH questions.  CCH will be handled via ESC &amp; EPG meetings. I don’t think they are needed for the Value Bundles (GES)
3/19: Matt confirmed these fields are needed for prioritization.</t>
  </si>
  <si>
    <t>Value Bundle Refinement</t>
  </si>
  <si>
    <t>Drive112</t>
  </si>
  <si>
    <t>Value Bundle|Wbs57</t>
  </si>
  <si>
    <t>Drive113</t>
  </si>
  <si>
    <t>Value Bundle|Wbs76</t>
  </si>
  <si>
    <t>Drive114</t>
  </si>
  <si>
    <t>Value Bundle|Wbs59</t>
  </si>
  <si>
    <t>L2: Build Program Roadmap</t>
  </si>
  <si>
    <t>Program|Str56</t>
  </si>
  <si>
    <t xml:space="preserve">This is tracked at the Program level. Should be part of the checkpoint for VB to move from L2 to L3. </t>
  </si>
  <si>
    <t>Tracy/Cindy?</t>
  </si>
  <si>
    <t>VB Risks &amp; Add Milestones</t>
  </si>
  <si>
    <t>Drive116</t>
  </si>
  <si>
    <t>Logbook</t>
  </si>
  <si>
    <t>Drive117</t>
  </si>
  <si>
    <t>Drive118</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</si>
  <si>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</si>
  <si>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Categorization of the facet of the business that the risk poses a potential threat to.</t>
  </si>
  <si>
    <t>Drive119</t>
  </si>
  <si>
    <t>Risk Probability and Impact</t>
  </si>
  <si>
    <t>Severity: 5 - Critical (Showstopper)
    Severity: 4 - High
    Severity: 3 - Moderate
    Severity: 2 - Low
    Severity: 1 - Very Low</t>
  </si>
  <si>
    <t>Likelihood of the risk becoming realized</t>
  </si>
  <si>
    <t>Drive120</t>
  </si>
  <si>
    <t>Cr18</t>
  </si>
  <si>
    <t xml:space="preserve">5 - Critical (Showstopper) (CRI8MINOR) 
4 - High (CRI8MED) 
3 - Moderate (CRI8MAJOR) 
2 - Low (CRI8CATS) 
1 - Very Low (5065) </t>
  </si>
  <si>
    <t>If the risk becomes realized, what is the Impact on the initiative</t>
  </si>
  <si>
    <t>Drive121</t>
  </si>
  <si>
    <t>Additional remarks on how the risk can be or is being mitigated.</t>
  </si>
  <si>
    <t>Drive122</t>
  </si>
  <si>
    <t>Primary stakeholder responsible for monitoring and mitigating the risk.</t>
  </si>
  <si>
    <t>Drive123</t>
  </si>
  <si>
    <t>For Risks, this is the targeted risk mitigation date.</t>
  </si>
  <si>
    <t>Drive124</t>
  </si>
  <si>
    <t>Drive125</t>
  </si>
  <si>
    <t>Drive126</t>
  </si>
  <si>
    <t>Review Change Management</t>
  </si>
  <si>
    <t>Value Bundle|Str136</t>
  </si>
  <si>
    <t>Put static text above this field:
What is the estimated number of stakeholders affected by this change?</t>
  </si>
  <si>
    <t>10,001+
1,001 - 10,000
101 - 1,000
26 - 100
11 - 25
0 - 10</t>
  </si>
  <si>
    <t>See below for available values to select for this field:
- 10,001+
- 1,001 - 10,000
- 101 - 1,000
- 26 - 100
- 11 - 25
- 0 - 10</t>
  </si>
  <si>
    <t>Value Bundle|Str137</t>
  </si>
  <si>
    <t>Value Bundle|Wbs110</t>
  </si>
  <si>
    <t>US
CA
EU
APAC/AMEA
LAC</t>
  </si>
  <si>
    <t>See below for available values to select for this field:
- US
- CA
- EU
- APAC/AMEA
- LAC</t>
  </si>
  <si>
    <t>Value Bundle|Str139</t>
  </si>
  <si>
    <t>Customer Service
External Vendor(s)
Finance / Accounting
Human Resources
Information Technology
InfoSec
Legal
Operations
Procurement / Supply Chain
Sales</t>
  </si>
  <si>
    <t>See below for available values to select for this field:
- Customer Service
- External Vendor(s)
- Finance / Accounting
- Human Resources
- Information Technology
- InfoSec
- Legal
- Operations
- Procurement / Supply Chain
- Sales</t>
  </si>
  <si>
    <t>Value Bundle|Str95</t>
  </si>
  <si>
    <t>Put static text above this field:
Assess the magnitude and complexity of this change for impacted stakeholders</t>
  </si>
  <si>
    <t>Significant: fundamental shift in ways of working
Moderate change: some shift to ways of working
Basic change: no shift to ways of working</t>
  </si>
  <si>
    <t>How significant will the change be for the colleagues who are affected?
See below for available values to select for this field:
- Significant: fundamental shift in ways of working
- Moderate change: some shift to ways of working
- Basic change: no shift to ways of working</t>
  </si>
  <si>
    <t>Value Bundle|Str96</t>
  </si>
  <si>
    <t>Put static text above this field:
How ready and open are impacted groups to adopt this change?</t>
  </si>
  <si>
    <t>Open to change, but some barriers to overcome
Willing and able to change
Unwilling and/or unable - requires effort</t>
  </si>
  <si>
    <t>To what extent are the people who are affected by this change (likely to be) willing and able to make the change?
See below for available values to select for this field:
- Open to change, but some barriers to overcome
- Willing and able to change
- Unwilling and/or unable - requires effort</t>
  </si>
  <si>
    <t>Tara/Heath</t>
  </si>
  <si>
    <t>Plan</t>
  </si>
  <si>
    <t>Drive133</t>
  </si>
  <si>
    <t>Epic - TASK</t>
  </si>
  <si>
    <t>Value Bundle Milestones (Plan)|PE01</t>
  </si>
  <si>
    <t>Auto filled</t>
  </si>
  <si>
    <t>Drive134</t>
  </si>
  <si>
    <t>Value Bundle Milestones (Plan)|WORK_STRUCTURE_CODE</t>
  </si>
  <si>
    <t>Work or Task Planview generated sequence ID</t>
  </si>
  <si>
    <t>Drive135</t>
  </si>
  <si>
    <t>Value Bundle Milestones (Plan)|Wbs20</t>
  </si>
  <si>
    <t>see comments on values</t>
  </si>
  <si>
    <t>Drive136</t>
  </si>
  <si>
    <t>Value Bundle Milestones (Plan)|Wbs709</t>
  </si>
  <si>
    <t>On Track (4) 
Some Issues (3) 
Attention Needed (2)</t>
  </si>
  <si>
    <t>Tag of the work's current health status, to be updated regularly by the work manager. Any status other than On Track requires Status Rationale to be filled out. 
See below for available values to select for this field:
- On Track
- Some Issues
- Attention Needed
Display setting&gt;Definition: Status Indicator describing the current health of the entity</t>
  </si>
  <si>
    <t>Drive137</t>
  </si>
  <si>
    <t>Epic</t>
  </si>
  <si>
    <t>Value Bundle Epic|fdx_status_work</t>
  </si>
  <si>
    <t>Field used to provide a rationale for the work's status or any relevant comments. You can review the history of what was entered in this field by going to the Work Detail tile and clicking the View History button.</t>
  </si>
  <si>
    <t>Additional comments regarding the Epic</t>
  </si>
  <si>
    <t>Drive138</t>
  </si>
  <si>
    <t>Value Bundle Milestones (Plan)|MILESTONE_FLAG</t>
  </si>
  <si>
    <t>If Yes, the row in the Plan becomes a milestone which has duration of 0 (zero).
This flag marks a required fixed point in time that appears on the integrated roadmap. Previously used as critical path in early WAVE planning, it highlights key deliverables in your work plan.</t>
  </si>
  <si>
    <t>Drive139</t>
  </si>
  <si>
    <t>Value Bundle Milestones (Plan)|Wbs712</t>
  </si>
  <si>
    <t>remove duplicate Implementation option; we may also want to rename Money Step - is that possible to change in the future based on user input?</t>
  </si>
  <si>
    <t xml:space="preserve">Money Step (4262) 
Implementation (22) 
Technology (4264) 
Change Management (19) 
Legal / Regulatory (4261) 
Other (4263) 
Implementation (178628) 
Human Resources (178629) 
Initiation &amp; Governance (178648) </t>
  </si>
  <si>
    <t>Determines the type of Task or Milestone
See below for available values to select for this field:
- Money Step
- Implementation
- Technology
- Change Management
- Legal / Regulatory
- Other
- Human Resources
- Initiation &amp; Governance</t>
  </si>
  <si>
    <t>Drive140</t>
  </si>
  <si>
    <t>Value Bundle Milestones (Plan)|Str109</t>
  </si>
  <si>
    <t>Would like impacted portfolios to be unique attributes so that we can filter on them in the roadmap view
Applies to Business with Tech Only
Need to be editable by impacte PEO user as decomp/ececution continues per Emilee</t>
  </si>
  <si>
    <t>Drive141</t>
  </si>
  <si>
    <t>Value Bundle Milestones (Plan)|Str111</t>
  </si>
  <si>
    <t>Drive142</t>
  </si>
  <si>
    <t>Value Bundle Milestones (Plan)|Str110</t>
  </si>
  <si>
    <t>Drive143</t>
  </si>
  <si>
    <t>Value Bundle Milestones (Plan)|Str113</t>
  </si>
  <si>
    <t>Drive144</t>
  </si>
  <si>
    <t>Value Bundle Milestones (Plan)|SCHEDULE_START</t>
  </si>
  <si>
    <t>This is the planned start date. In Planview Portfolios, the schedule start and schedule finish dates relate to the remaining part of the work. If the work entity was started, its schedule start is usually later than actual start. The schedule start is blank if the work entity is completed.</t>
  </si>
  <si>
    <t>Drive145</t>
  </si>
  <si>
    <t>Value Bundle Milestones (Plan)|MW_DURATION</t>
  </si>
  <si>
    <t>Effort</t>
  </si>
  <si>
    <t>PVCALC</t>
  </si>
  <si>
    <t>Drive146</t>
  </si>
  <si>
    <t>Value Bundle Milestones (Plan)|SCHEDULE_FINISH</t>
  </si>
  <si>
    <t>This is the planned finish date. In Planview Portfolios, the schedule start and schedule finish dates relate to the remaining part of the work. The schedule finish is blank if the work entity is completed and an actual finish date is captured.</t>
  </si>
  <si>
    <t>Drive147</t>
  </si>
  <si>
    <t>Value Bundle Milestones (Plan)|Wbs19</t>
  </si>
  <si>
    <t xml:space="preserve">Show on Project (Wbs19$PRJ) 
Show on Strategy &amp; Project (Wbs19$STR) 
Show on Project &amp; Outcome (Wbs19PjO) 
Show on Project, Strategy &amp; Outcome (Wbs19PjStO) </t>
  </si>
  <si>
    <t>The finish of the task will be shown as an event in Program Manager and Strategy Roadmap</t>
  </si>
  <si>
    <t>Drive148</t>
  </si>
  <si>
    <t>Value Bundle Milestones (Plan)|ACTUAL_START</t>
  </si>
  <si>
    <t>The work entity's actual start date.</t>
  </si>
  <si>
    <t>Drive149</t>
  </si>
  <si>
    <t>Value Bundle Milestones (Plan)|ACTUAL_FINISH</t>
  </si>
  <si>
    <t xml:space="preserve">The work entity's actual completion date. </t>
  </si>
  <si>
    <t>Value Bundle|Wbs130</t>
  </si>
  <si>
    <t>Approved
Not Approved - Feedback Requested - Financial Adjustments
Not Approved - Feedback Requested - Non-Financial Adjustments</t>
  </si>
  <si>
    <t>SL3 Program Owner Approval
See below for available values to select for this field:
- Approved
- Not Approved - Feedback Requested</t>
  </si>
  <si>
    <t>Value Bundle|fdx_sl3_po_apv_notes</t>
  </si>
  <si>
    <t>Enter Notes related to the SL3 Program Owner Approval</t>
  </si>
  <si>
    <t>Value Bundle|Wbs131</t>
  </si>
  <si>
    <t>SL3 D&amp;T Captain Approval
See below for available values to select for this field:
- Approved
- Not Approved - Feedback Requested - Financial Adjustments
- Not Approved - Feedback Requested - Non-Financial Adjustments</t>
  </si>
  <si>
    <t>Value Bundle|fdx_sl3_dtc_apv_note</t>
  </si>
  <si>
    <t>Enter Notes related to the SL3 D&amp;T Captain Approval</t>
  </si>
  <si>
    <t>Value Bundle|Wbs132</t>
  </si>
  <si>
    <t>SL3 ESPM Review
See below for available values to select for this field:
- Approved
- Not Approved - Feedback Requested - Financial Adjustments
- Not Approved - Feedback Requested - Non-Financial Adjustments</t>
  </si>
  <si>
    <t>Value Bundle|fdx_sl3_espm_rv_note</t>
  </si>
  <si>
    <t>Enter Notes related to the SL3 ESPM Review</t>
  </si>
  <si>
    <t>Drive156</t>
  </si>
  <si>
    <t>Value Bundle|Wbs133</t>
  </si>
  <si>
    <t>Reject notification goes to both Program manager and Value Bundle Manager</t>
  </si>
  <si>
    <t>Approved
Not Approved - Feedback Requested - Financial Adjustments
Not Approved - Feedback Requested - Non-Financial Adjustments
Rejected</t>
  </si>
  <si>
    <t>SL3 Finance Approval
See below for available values to select for this field:
- Approved
- Not Approved - Feedback Requested - Financial Adjustments
- Not Approved - Feedback Requested - Non-Financial Adjustments
- Rejected</t>
  </si>
  <si>
    <t>Drive157</t>
  </si>
  <si>
    <t>Value Bundle|fdx_sl3_fin_apv_note</t>
  </si>
  <si>
    <t>Enter Notes related to the SL3 Business Finance Approval</t>
  </si>
  <si>
    <t>TO</t>
  </si>
  <si>
    <t>Value Bundle|Wbs134</t>
  </si>
  <si>
    <t>SL3 TO Approval
See below for available values to select for this field:
- Approved
- Not Approved - Feedback Requested - Financial Adjustments
- Not Approved - Feedback Requested - Non-Financial Adjustments
-Rejected</t>
  </si>
  <si>
    <t>Value Bundle|fdx_sl3_to_apv_notes</t>
  </si>
  <si>
    <t>Enter Notes related to the SL3 TO Approval</t>
  </si>
  <si>
    <t>Drive160</t>
  </si>
  <si>
    <t>Governing Structure</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</si>
  <si>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</si>
  <si>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Wbs171</t>
  </si>
  <si>
    <t>fdx_sl3_dtf_apv_note</t>
  </si>
  <si>
    <t>Enter Notes related to the SL3 D&amp;T Finance Approval</t>
  </si>
  <si>
    <t>Wbs172</t>
  </si>
  <si>
    <t>SL3 DTU Approval
See below for available values to select for this field:
- Approved
- Not Approved - Feedback Requested - Financial Adjustments
- Not Approved - Feedback Requested - Non-Financial Adjustments
-Rejected</t>
  </si>
  <si>
    <t>fdx_sl3_dtu_apv_note</t>
  </si>
  <si>
    <t>Enter Notes related to the SL3 DTU Approval</t>
  </si>
  <si>
    <t>Wbs170</t>
  </si>
  <si>
    <t>SL3 D&amp;T SMO Review
See below for available values to select for this field:
- Approved
- Not Approved - Feedback Requested - Financial Adjustments
- Not Approved - Feedback Requested - Non-Financial Adjustments</t>
  </si>
  <si>
    <t>fdx_sl3_dtsmo_rv_not</t>
  </si>
  <si>
    <t>Enter Notes related to the SL3 D&amp;T SMO Review</t>
  </si>
  <si>
    <t>L3 BwT</t>
  </si>
  <si>
    <t>Emilee, Daniel</t>
  </si>
  <si>
    <t>L3: Value Bundle Assessment &amp; Decomp</t>
  </si>
  <si>
    <t>Value Bundle Decomp</t>
  </si>
  <si>
    <t>Value Bundle Plan</t>
  </si>
  <si>
    <t>Drive167</t>
  </si>
  <si>
    <t>This lifecycle will be at the Value Bundle level and have a screen with all the VB level fields from L2 as editable, along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t>
  </si>
  <si>
    <t>Drive168</t>
  </si>
  <si>
    <t>Value Bundle Epic|WR43</t>
  </si>
  <si>
    <t xml:space="preserve">Commercial (4245) 
Enterprise Services (4247) 
Platforms (4248) 
Supply Chain Operations (4249) </t>
  </si>
  <si>
    <t>Primary portfolio associated with the demand.
See below for available values to select for this field:
- Commercial
- Enterprise Services
- Platforms
- Supply Chain Operations</t>
  </si>
  <si>
    <t>Drive169</t>
  </si>
  <si>
    <t>Value Bundle Epic|Str109</t>
  </si>
  <si>
    <t>Drive170</t>
  </si>
  <si>
    <t>Value Bundle Epic|Str111</t>
  </si>
  <si>
    <t>Drive171</t>
  </si>
  <si>
    <t>Value Bundle Epic|Str110</t>
  </si>
  <si>
    <t>Drive172</t>
  </si>
  <si>
    <t>Value Bundle Epic|Str113</t>
  </si>
  <si>
    <t>Drive173</t>
  </si>
  <si>
    <t>Value Bundle Epic|AC_START</t>
  </si>
  <si>
    <t>Date/time</t>
  </si>
  <si>
    <t>Drive174</t>
  </si>
  <si>
    <t>Value Bundle Epic|AC_FINISH</t>
  </si>
  <si>
    <t>Drive175</t>
  </si>
  <si>
    <t>Value Bundle Epic|Wbs28</t>
  </si>
  <si>
    <t xml:space="preserve">C: L1 (WBS28SCOPE) 
D: SL2 (9) 
E: L2 (WBS28EXECD) 
F: SL3 (10) 
G: L3 (WBS28DPLOY) 
H: SL4 (11) 
I: L4 (12) </t>
  </si>
  <si>
    <t>Drive176</t>
  </si>
  <si>
    <t>Value Bundle Epic|Wbs22</t>
  </si>
  <si>
    <t>Inherit from the VB</t>
  </si>
  <si>
    <t>Program Value Bundle (177953) 
Discretionary
Non-Discretionary</t>
  </si>
  <si>
    <t>The alternate structure value, which is used to describe the type of project and/or work entity. May govern the Lifecycle workflows. Also known as WBS22 alternate structure.</t>
  </si>
  <si>
    <t>Drive177</t>
  </si>
  <si>
    <t>Value Bundle Epic|Wbs20</t>
  </si>
  <si>
    <t>Note for Planview team: consider separate status for Epics to tie to Agility integration so that users don't mix it up with Milestones Status or Demand Bundle Status</t>
  </si>
  <si>
    <t>Drive178</t>
  </si>
  <si>
    <t>Value Bundle Epic|DESCR
PW_DESCRIPTION</t>
  </si>
  <si>
    <t>Drive179</t>
  </si>
  <si>
    <t>Value Bundle Epic|PE01</t>
  </si>
  <si>
    <t>PE01 is shared across all Work and Levels not sure we want to use Epic in the name.</t>
  </si>
  <si>
    <t>HUB integration</t>
  </si>
  <si>
    <t>Drive180</t>
  </si>
  <si>
    <t>Value Bundle Epic|fdx_agility_id</t>
  </si>
  <si>
    <t>Unique ID for Execution Tool</t>
  </si>
  <si>
    <t>Drive181</t>
  </si>
  <si>
    <t>Value Bundle Epic|fdx_agilityurl_URL</t>
  </si>
  <si>
    <t>Drive182</t>
  </si>
  <si>
    <t>Value Bundle Epic|1284</t>
  </si>
  <si>
    <t>1284</t>
  </si>
  <si>
    <t>Percentage</t>
  </si>
  <si>
    <t>The percent of Capabilities (size) associated to this Epic that are complete in Agility. The calculation is Agility Child Complete Card Size divided by Agility Child Card Total Size.</t>
  </si>
  <si>
    <t>Value Bundle Epic|fdx_ass_strat_seq_id</t>
  </si>
  <si>
    <t>Inherit from VB
These fields are PV controlled and not available below PPL in work views. A button can be given to link out to the Associated Program tab instead.</t>
  </si>
  <si>
    <t>Drive184</t>
  </si>
  <si>
    <t>Value Bundle Epic|Strategy_ALLO</t>
  </si>
  <si>
    <t>Value Bundle Epic|Wbs106 (Wbs28)</t>
  </si>
  <si>
    <t>Inherit from VB</t>
  </si>
  <si>
    <t>C: L1 (WBS28SCOPE) 
D: SL2 (9) 
E: L2 (WBS28EXECD) 
F: SL3 (10) 
G: L3 (WBS28DPLOY) 
H: SL4 (11) 
I: L4 (12)</t>
  </si>
  <si>
    <t>This attribute corresponds to the stage value of the Strategoc Program this Epic rolls up to. It is populated by a stored procedure on a predefined frequency.</t>
  </si>
  <si>
    <t>This attribute corresponds to the stage value of the Initiative this Epic rolls up to. It is populated by a stored procedure on a predefined frequency.</t>
  </si>
  <si>
    <t>Value Bundle Epic|Wbs140</t>
  </si>
  <si>
    <t>PRODUCT_ALLO</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</si>
  <si>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</si>
  <si>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See below for available values to select for this field:
- COM - GDX - Commercial Platform
- COM - GDX - Create Shipment
- COM - CSX - Customer Experience
- COM - Independent ARTs
- COM - GDX - Manage Shipment
- COM - Retail Solutions
- COM - RMIC - Revenue
- COM - Sales &amp; Commercial Data Enablement
- DAI - P1 - Commercial
- COM - RMIC - RAA (Revenue Ancillary ARTs)
- DAI - P1 - BackOffice
- DAI - P1 - Clearance
- DAI - P1 - LinehaulAir
- DAI - P1 - LinehaulSurface
- DAI - P1 - ServiceExcellence
- DAI - P1 - Pickup &amp; Delivery
- DAI - P1 - Sort
- DAI - P1 - Other
- DAI - P2&amp;3 - GenAI
- DAI - P2&amp;3 - Cust Engagement
- DAI - Digital Sirius
- DAI - Digital - ShopRunner
- DAI - Digital - Other
- DAI - Independent ARTs
- DAI - Cloud Infra
- DAI - Platform
- ES - Back Office
- PF - Enterprise Foundation Services
- PF - Information Security
- PF - Infrastructure
- PF - IT Operations &amp; Management
- PF - Network
- SCO - Airline
- SCO - Global Clearance
- SCO - Independent ARTs
- SCO - Linehaul
- SCO - Pick-up &amp; Delivery
- SCO - Shipment Operations
- SCO - Sort
- SCO - Transportation Network
- SCO - Warehouse</t>
  </si>
  <si>
    <t>List of solutions associated to the given ppl work entity(project) separated with the semi-colons.</t>
  </si>
  <si>
    <t>Value Bundle Epic|fdx_epic_owner</t>
  </si>
  <si>
    <t>Text/255</t>
  </si>
  <si>
    <t>Users responsible for updating Epics.</t>
  </si>
  <si>
    <t>Drive188</t>
  </si>
  <si>
    <t>Value Bundle Epic|fdx_in_scope</t>
  </si>
  <si>
    <t>Areas that are explicitly included from the Epic scope.</t>
  </si>
  <si>
    <t>Drive189</t>
  </si>
  <si>
    <t>Value Bundle Epic|fdx_out_of_scope</t>
  </si>
  <si>
    <t>Areas that are explicitly excluded from the Epic scope.</t>
  </si>
  <si>
    <t>Drive190</t>
  </si>
  <si>
    <t>Value Bundle Epic|fdx_work_ppm_num</t>
  </si>
  <si>
    <t>This will be sunset May 31, 2026</t>
  </si>
  <si>
    <t>Provide the approved PPM Project Number. For more information please visit keyword: PPM</t>
  </si>
  <si>
    <t>Drive191</t>
  </si>
  <si>
    <t>Value Bundle Epic|fdx_eai_work</t>
  </si>
  <si>
    <t>Drive192</t>
  </si>
  <si>
    <t>Value Bundle Epic|fdx_ability_to_work</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</si>
  <si>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</si>
  <si>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Drive193</t>
  </si>
  <si>
    <t>Value Bundle Epic|fdx_epic_archdoc_URL</t>
  </si>
  <si>
    <t>Inherit from the VB? Is this needed at epic level?
Per Emilee: Yes, we should show the link to arch documentation in the epic if possible.</t>
  </si>
  <si>
    <t>Drive194</t>
  </si>
  <si>
    <t>Value Bundle Epic|fdx_it_ent_arch</t>
  </si>
  <si>
    <t>Should it be at the VB level or epic level?
Per Emilee: yes we will need IT architect field at both the VB and Epic levels. It should be open text to enable the ability to have multiple assignments per architecture area.</t>
  </si>
  <si>
    <t>Name of the IT Architect assigned to decomposition</t>
  </si>
  <si>
    <t>Drive195</t>
  </si>
  <si>
    <t>Value Bundle Epic|fdx_bus_ent_arch</t>
  </si>
  <si>
    <t>Name of the Business Architect assigned to alignment and/or decomposition</t>
  </si>
  <si>
    <t>Drive196</t>
  </si>
  <si>
    <t>Value Bundle Epic|fdx_biz_out_work</t>
  </si>
  <si>
    <t>Drive197</t>
  </si>
  <si>
    <t>Value Bundle Epic|Wbs709</t>
  </si>
  <si>
    <t xml:space="preserve">On Track (4) 
Some Issues (3) 
Attention Needed (2) </t>
  </si>
  <si>
    <t>Tag of the initiative's current health status, to be updated regularly by the initiative owner. Any status other than On Track requires Status Rationale to be filled out. 
See below for available values to select for this field:
- On Track
- Some Issues
- Attention Needed</t>
  </si>
  <si>
    <t>Drive198</t>
  </si>
  <si>
    <t>Drive199</t>
  </si>
  <si>
    <t>Value Bundle Epic|fdx_epic_notes</t>
  </si>
  <si>
    <t>Drive200</t>
  </si>
  <si>
    <t>Value Bundle Epic|fdx_epic_cap_no</t>
  </si>
  <si>
    <t>This will be a field to enter the Clear unique identifer that the work is associated with.</t>
  </si>
  <si>
    <t>Interface with the capital CLEAR system to get a list of valid values.</t>
  </si>
  <si>
    <t>Provide the capital request number that this asset value will be grouped with.</t>
  </si>
  <si>
    <t>Drive201</t>
  </si>
  <si>
    <t>Value Bundle|fdx_first_id</t>
  </si>
  <si>
    <t>Added at Value Bundle level and carried over to the epic.</t>
  </si>
  <si>
    <t>Please provide the approved InfoSec OnSpring ID (the FIRST or VAIDR).  For more information visit Keyword:  FIRST</t>
  </si>
  <si>
    <t>Drive202</t>
  </si>
  <si>
    <t>Value Bundle Epic|Wbs135</t>
  </si>
  <si>
    <t>L3: Epic Governance</t>
  </si>
  <si>
    <t>Drive203</t>
  </si>
  <si>
    <t>Value Bundle Epic|Wbs136</t>
  </si>
  <si>
    <t>Passed Quality Check
Not Ready - Feedback Requested</t>
  </si>
  <si>
    <t>See below for available values to select for this field:
- Passed Quality Check
- Not Ready - Feedback Requested</t>
  </si>
  <si>
    <t>Drive204</t>
  </si>
  <si>
    <t>Value Bundle Epic|fdx_epic_epm_notes1</t>
  </si>
  <si>
    <t>Enter Notes related to the EPM Review</t>
  </si>
  <si>
    <t>EPG Approval</t>
  </si>
  <si>
    <t>Drive205</t>
  </si>
  <si>
    <t>Value Bundle Epic|Wbs138</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</si>
  <si>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</si>
  <si>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See below for available values to select for this field:
- Approved
- Not Approved - Feedback Requested
- Rejected</t>
  </si>
  <si>
    <t>Drive206</t>
  </si>
  <si>
    <t>Value Bundle Epic|fdx_sl3_epg_apv_note</t>
  </si>
  <si>
    <t>Enter Notes related to the EPG Approval</t>
  </si>
  <si>
    <t>L3: Solution Analysis</t>
  </si>
  <si>
    <t>Value Bundle Epic|Wbs139</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</si>
  <si>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</si>
  <si>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Drive208</t>
  </si>
  <si>
    <t>Value Bundle Epic|Wbs137</t>
  </si>
  <si>
    <t>If Resources Allocated = Yes, then send notification for EPM Qiuality Check 2. Build notification for both Passed/Not Ready</t>
  </si>
  <si>
    <t>Drive209</t>
  </si>
  <si>
    <t>Value Bundle Epic|wbs102</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</si>
  <si>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</si>
  <si>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 xml:space="preserve">Yes - Intent Met (96187) 
No - Closes Anyways (96188) </t>
  </si>
  <si>
    <t>Indicate "Yes" if Epic intent has been met or "No" if the intent was not met. Any designation will inform that this item is ready to be closed.</t>
  </si>
  <si>
    <t>Drive210</t>
  </si>
  <si>
    <t>Value Bundle Epic|fdx_results</t>
  </si>
  <si>
    <t>Provide any relevant notes for the Ready to Close column</t>
  </si>
  <si>
    <t>L3_BO</t>
  </si>
  <si>
    <t>L3: ESPM Quality Check</t>
  </si>
  <si>
    <t>L3 ESPM Quality Check</t>
  </si>
  <si>
    <t>Value Bundle|Wbs141</t>
  </si>
  <si>
    <t>Value Bundle|fdx_l3_espm_rv_notes</t>
  </si>
  <si>
    <t>Enter Notes related to the L3 ESPM Review</t>
  </si>
  <si>
    <t>Wbs175</t>
  </si>
  <si>
    <t>fdx_l3_dtsmo_rv_note</t>
  </si>
  <si>
    <t>Enter Notes related to the L3 D&amp;T SMO Review</t>
  </si>
  <si>
    <t>Matt, Stephanie</t>
  </si>
  <si>
    <t>L4: Evaluate Outcomes Met &amp; Track Value Realization</t>
  </si>
  <si>
    <t>Update Actuals and Forecast</t>
  </si>
  <si>
    <t>Business Finance, D&amp;T Finance (for Tech VBs)</t>
  </si>
  <si>
    <t>Drive215</t>
  </si>
  <si>
    <t>Click the *Add/Edit Financial Plan* button below and update the Actuals and Forecast data in the Latest Estimate version.
Note to Planview team: The screen should have the same VB level financial fields listed in the L2 - Design tab to be editable here.</t>
  </si>
  <si>
    <t>Tara</t>
  </si>
  <si>
    <t>Update Milestones and Risks</t>
  </si>
  <si>
    <t>Update Milestones &amp; Risks</t>
  </si>
  <si>
    <t>Drive216</t>
  </si>
  <si>
    <t>Click the button below to go to the Value Bundle Plan and update the Milestones/Tasks and Risks for the Value Bundle.</t>
  </si>
  <si>
    <t>L4: Close Value Bundle</t>
  </si>
  <si>
    <t>L4 Close Value Bundle Program Owner Approval</t>
  </si>
  <si>
    <t xml:space="preserve">Program Owner </t>
  </si>
  <si>
    <t>Drive217</t>
  </si>
  <si>
    <t>Value Bundle|Wbs158</t>
  </si>
  <si>
    <t>SL4 Close Value Bundle - Program Owner Approval</t>
  </si>
  <si>
    <t>[CD] The value bundle manager will submit to L4 once the money step is completed which is when all tasks related to that value bundle are completed.
For BwT Value Bundles, ensure all associated epics are closed.</t>
  </si>
  <si>
    <t>SL4 Program Owner Approval
See below for available values to select for this field:
- Approved
- Not Approved - Feedback Requested</t>
  </si>
  <si>
    <t>Add</t>
  </si>
  <si>
    <t>Drive218</t>
  </si>
  <si>
    <t>Value Bundle|fdx_l4_pgmo_apv_note</t>
  </si>
  <si>
    <t>SL4 Close Value Bundle - Program Owner Approval Notes</t>
  </si>
  <si>
    <t>Enter Notes related to the SL4 Program Owner Approval</t>
  </si>
  <si>
    <t>L4 Close Value Bundle Business Finance Approval</t>
  </si>
  <si>
    <t>Drive219</t>
  </si>
  <si>
    <t>Value Bundle|Wbs159</t>
  </si>
  <si>
    <t>SL4 Business Finance Approval
See below for available values to select for this field:
- Approved
- Not Approved - Feedback Requested</t>
  </si>
  <si>
    <t>Drive220</t>
  </si>
  <si>
    <t>Value Bundle|fdx_l4_bfin_apv_note</t>
  </si>
  <si>
    <t>Enter Notes related to the SL4 Business Finance Approval</t>
  </si>
  <si>
    <t>L4: Close Program</t>
  </si>
  <si>
    <t xml:space="preserve">SL4 Close Program - Program Owner Approval </t>
  </si>
  <si>
    <t>Program|Str58</t>
  </si>
  <si>
    <t>Once all VBs are closed, Program Manager will submit the Program for closure.</t>
  </si>
  <si>
    <t>Program|fdx_l4_pgpo_apv_note</t>
  </si>
  <si>
    <t>Program|Str59</t>
  </si>
  <si>
    <t>Program|fdx_l4_pgbf_apv_note</t>
  </si>
  <si>
    <t>Program|Str60</t>
  </si>
  <si>
    <t>SL4 TO Approval
See below for available values to select for this field:
- Approved
- Not Approved - Feedback Requested</t>
  </si>
  <si>
    <t>Program|fdx_l4_pgto_apv_note</t>
  </si>
  <si>
    <t>Enter Notes related to the SL4 TO Approval</t>
  </si>
  <si>
    <t>Wbs173</t>
  </si>
  <si>
    <t>SL4 D&amp;T Finance Approval
See below for available values to select for this field:
- Approved
- Not Approved - Feedback Requested</t>
  </si>
  <si>
    <t>fdx_l4_dtfn_apv_note</t>
  </si>
  <si>
    <t>Enter Notes related to the SL4 D&amp;T Finance Approval</t>
  </si>
  <si>
    <t>Str84</t>
  </si>
  <si>
    <t>fdx_sl4_dtfin_notes</t>
  </si>
  <si>
    <t>Str85</t>
  </si>
  <si>
    <t>SL4 DTU Approval
See below for available values to select for this field:
- Approved
- Not Approved - Feedback Requested</t>
  </si>
  <si>
    <t>fdx_sl4_dtu_apv_note</t>
  </si>
  <si>
    <t>Enter Notes related to the SL4 DTU Approval</t>
  </si>
  <si>
    <t>Req's Transform?</t>
  </si>
  <si>
    <t>Logic Written?</t>
  </si>
  <si>
    <t>TBD - Value Bundle or Epic or Task</t>
  </si>
  <si>
    <t>Yes - High</t>
  </si>
  <si>
    <t>TBC</t>
  </si>
  <si>
    <t>&lt;New&gt;</t>
  </si>
  <si>
    <t>Wbs147</t>
  </si>
  <si>
    <t>Yes - Med</t>
  </si>
  <si>
    <t>WR2 and other attributes. See data migration logic</t>
  </si>
  <si>
    <t>WR2</t>
  </si>
  <si>
    <t>Wbs157</t>
  </si>
  <si>
    <t>&lt;Removed&gt;</t>
  </si>
  <si>
    <t>Demand Bundle</t>
  </si>
  <si>
    <t>Screen Alignment</t>
  </si>
  <si>
    <t>Prod source field name (if temporary)</t>
  </si>
  <si>
    <t>Prod &amp; Dev Field names Match?</t>
  </si>
  <si>
    <t>SBA &amp; Dev Field names Match?</t>
  </si>
  <si>
    <t>Work - Add New</t>
  </si>
  <si>
    <t>L1 - Establish Request for Work</t>
  </si>
  <si>
    <t>Lori, Gary</t>
  </si>
  <si>
    <t>L1: Define the Problem/Opportunity Statement</t>
  </si>
  <si>
    <t>Requestor</t>
  </si>
  <si>
    <t>Business with Tech, Local Enhancement, Lifecycle Management, Business Only</t>
  </si>
  <si>
    <t>3. Attribute Created</t>
  </si>
  <si>
    <t>Auto generated</t>
  </si>
  <si>
    <t>Passthrough</t>
  </si>
  <si>
    <t xml:space="preserve"> This is the name of the request - 3-5 words to describe it. </t>
  </si>
  <si>
    <t>PW_DESCRIPTION</t>
  </si>
  <si>
    <t>Lori, Daniel, Gary</t>
  </si>
  <si>
    <t>Carried from the request</t>
  </si>
  <si>
    <t>Alternate Structure</t>
  </si>
  <si>
    <t>Auto</t>
  </si>
  <si>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</si>
  <si>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Initial Request Information</t>
  </si>
  <si>
    <t>I think this can be sourced based on the source data, but we may want to just keep null. We can discuss trade-offs</t>
  </si>
  <si>
    <t>TBD</t>
  </si>
  <si>
    <t>10. Remove</t>
  </si>
  <si>
    <t>MJW (5/1) - I think Bibhusha believes this should have been removed. Cynthia to confirm. Once actually removed, please change to the "Z" version</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</si>
  <si>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</si>
  <si>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This should be sourced from an existing field, also Bibhusha, why is this crossed out in your workbook?</t>
  </si>
  <si>
    <t>Purple chips are the Programs that will create the greatest impact across the enterprise. If your request will directly support the execution of a Purple Chip (need to provide some type of dropdown with brief descriptions), please contact X</t>
  </si>
  <si>
    <t>Need Gary/Lori to confirm dropdown options</t>
  </si>
  <si>
    <t>Yes - Low</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</si>
  <si>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</si>
  <si>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Req. Default to No</t>
  </si>
  <si>
    <t>If yes, direct to the Project Management process (if No proceed which then gets into the Tech Demand</t>
  </si>
  <si>
    <t>This should be sourced from an existing field.</t>
  </si>
  <si>
    <t>Business Only means that there is no need for technical/development/architectural resources.</t>
  </si>
  <si>
    <t>Z-ID not created</t>
  </si>
  <si>
    <t>Z-No longer required</t>
  </si>
  <si>
    <t>Bibhusha to confirm whether this was truly removed as a requirement</t>
  </si>
  <si>
    <t>This was crossed out in the requirements document and it does not exist in config. Should we assume it was removed?</t>
  </si>
  <si>
    <t>2. Feedback Needed</t>
  </si>
  <si>
    <t>The field name doesn't match the configuration. What was configured is "Does this request support a D&amp;T Digital Transformation Strategy?"
Also, this field was crossed out in the golden copy. Does that mean it should be removed?</t>
  </si>
  <si>
    <t>If yes, direct to Transformation Strategy program manager  LB: Do we know who this is? Would this be Ann's org (e.g. Siddharth for AI)</t>
  </si>
  <si>
    <t>This should be sourced from an existing field</t>
  </si>
  <si>
    <t>We need to have a drop down with clear definition for each of the Digital Transformation Programs (e.g. Tech Mod, Scaling AI, etc.)</t>
  </si>
  <si>
    <t>Role</t>
  </si>
  <si>
    <t>Drop down options have not been provided for configuration
5/13: This was changed in dev configuration from an alt structure to a lifecycle role. Updated the name and ID in DEV.</t>
  </si>
  <si>
    <t>Demand Manager will be a lifecycle role with list dynamically generated</t>
  </si>
  <si>
    <t>This is the person who will shepherd the demand from start to finish.</t>
  </si>
  <si>
    <t>Drop down options have not been provided for configuration
5/13: This was changed in dev configuration from an alt structure to a lifecycle role. Updated the name and ID in DEV. The same list of people in the VP Sponsor Name alt structure attribute in current Prod will be in this new VP Sponsor lifecycle role.</t>
  </si>
  <si>
    <t>WR47</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</si>
  <si>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</si>
  <si>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</si>
  <si>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Mark yes if this request is part of planned application or infrastructure upgrade and/or routine infrastructure refresh activity.</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</si>
  <si>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</si>
  <si>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wr53</t>
  </si>
  <si>
    <t>I added the mapping from wr53
5/13 - Removed the note that was in the field name</t>
  </si>
  <si>
    <t>Req. if Risk selected</t>
  </si>
  <si>
    <t>Risk Type LB: Recommend putting this question below the "Does this request address a legal, regulatory, or Infosec requirement?</t>
  </si>
  <si>
    <t>WR56</t>
  </si>
  <si>
    <t>Wbs150</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</si>
  <si>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</si>
  <si>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Can we simplify this?
Or use numbers?
How is this used?
Low, Medium, High?</t>
  </si>
  <si>
    <t>WR57</t>
  </si>
  <si>
    <t>Wbs151</t>
  </si>
  <si>
    <t>As of 5/1, no value changes expected</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</si>
  <si>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</si>
  <si>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fdx_risk_compwrk_str</t>
  </si>
  <si>
    <t xml:space="preserve">	fdx_risk_compwrk_str</t>
  </si>
  <si>
    <t>fdx_risk_compwork_wr</t>
  </si>
  <si>
    <t>There was an erroneous space. I corrected it. Please be careful to paste values without formatting</t>
  </si>
  <si>
    <t>A short summary of the consequences of not completing the work</t>
  </si>
  <si>
    <t>fdx_law_regimp</t>
  </si>
  <si>
    <t>fdx_law_regimp_wr</t>
  </si>
  <si>
    <t>State which law or regulation is impacted, if applicable</t>
  </si>
  <si>
    <t>fdx_law_attr_sme</t>
  </si>
  <si>
    <t>fdx_law_attr_sme_wrk</t>
  </si>
  <si>
    <t>This is a required field for all Tech Enabled demand that has identified risk.
indicated regulatory or legal subtype designation.  If a point of contact is not provided, the Demand Subtype designation will be removed from the request.</t>
  </si>
  <si>
    <t>WR58</t>
  </si>
  <si>
    <t>Wbs152</t>
  </si>
  <si>
    <t>Is there a manual solution that can be leveraged  that mitigates the risk or maintains compliance with the impacted law/regulation (not requiring technical enhancements).</t>
  </si>
  <si>
    <t>fdx_manual_wrk</t>
  </si>
  <si>
    <t>fdx_manual_wrk_wrk</t>
  </si>
  <si>
    <r>
      <t xml:space="preserve">MJW (5/1): The requirements call for a space between "&gt;" and "15 months". Please correct in </t>
    </r>
    <r>
      <rPr>
        <strike/>
        <sz val="10"/>
        <color rgb="FFFF0000"/>
        <rFont val="Calibri"/>
        <family val="2"/>
      </rPr>
      <t>prod</t>
    </r>
    <r>
      <rPr>
        <sz val="10"/>
        <rFont val="Calibri"/>
        <family val="2"/>
      </rPr>
      <t xml:space="preserve"> the new instance
Cynthia (5/4): Configuration updated in new instance for direct match</t>
    </r>
  </si>
  <si>
    <t>WR59</t>
  </si>
  <si>
    <t>Wbs153</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</si>
  <si>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</si>
  <si>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8. Correction / Change Completed</t>
  </si>
  <si>
    <t>MJW (5/1): It appears there's an erroneous colon in the name of the field</t>
  </si>
  <si>
    <t>New field being added in Prod by 3/19</t>
  </si>
  <si>
    <t>fdx_it_complete_date</t>
  </si>
  <si>
    <t>fdx_it_cmplet_date</t>
  </si>
  <si>
    <t>Please enter the date this IT development work must be completed by D&amp;T teams. This may be requested or required to meet Regulatory, Legal, Protect Purple, or other critical requirements.</t>
  </si>
  <si>
    <t>Back-end step that can be made visible in the next screen for Discretionary/Non-Discretionary Demand questions</t>
  </si>
  <si>
    <t>Auto-filled in L0 intake form step; should be editable in Triage step (for Triage user)</t>
  </si>
  <si>
    <t>MJW (5/5) - Right now our drop down options are only 2 options : Discretionary and Non-Discretionary. Bibhusha, please confirm accuracy of this. If you request changes, please update columns C-G in the VALUES_DROPDOWNS…" tab for the options and comment to us the end results</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</si>
  <si>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</si>
  <si>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</si>
  <si>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</si>
  <si>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WR2 data mappings have no clear connection to the new WR2 options. The data should not be carried over</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</si>
  <si>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</si>
  <si>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Auto-filled (RO)</t>
  </si>
  <si>
    <t>fdx_biz_prob_solve</t>
  </si>
  <si>
    <t>What is the current state problem or inefficiency that you are trying to solve for?</t>
  </si>
  <si>
    <t>fdx_why_needed</t>
  </si>
  <si>
    <t>What is the benefit to the business if this problem or inefficiency is solved (e.g. revenue, time, customer experience, productivity, etc.)?</t>
  </si>
  <si>
    <t>fdx_risk_if_not_done</t>
  </si>
  <si>
    <t>What is the consequence to the business if the business problem or inefficiency is not solved?</t>
  </si>
  <si>
    <t>Need to be very specific about how to write an ability to statement. Please see the hover text.</t>
  </si>
  <si>
    <t>fdx_ability_to</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</si>
  <si>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</si>
  <si>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fdx_biz_out_req</t>
  </si>
  <si>
    <t>If this problem or inefficiency is solved, what is the business benefit hypothesis that will be recieved.</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</si>
  <si>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</si>
  <si>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</si>
  <si>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7. Change Requested</t>
  </si>
  <si>
    <t>Padma, why did you delete this row when consolidating?
Cynthia - see comment about validation options
MJW (5/4) Validation options remove option of "1: Unknown". See the data migration comments for approach
Bibhusha (5/4): &lt;Please enter what you changed&gt;</t>
  </si>
  <si>
    <t>Discretionary - Transformaitonal = 4
Discretionary - Other = 2 or 3
Non-Discretionary - RTB = N/A
Non-Discretionary Biz Cont = N/A
These value questions will only populate if the demand is Discretionary, correct?</t>
  </si>
  <si>
    <t>WR36</t>
  </si>
  <si>
    <t>Make sure to nullify 1: Unknown. Also, the drop down options are slightly changing, so be sure to consider the numbering differences (bibhusha should have already updated it)</t>
  </si>
  <si>
    <t>Ranged estimated total net recurring benefits inclusive of hard and soft for this initiative at full maturity (annualized). 
See below for available values to select for this field:
- 2: Low = &lt; $1M
- 3: Medium = $1M &lt; Value &lt; $10M
- 4: High = &gt; $10M</t>
  </si>
  <si>
    <t>Padma, why did you delete this row when consolidating? May have been a mistake from my end. Unless there was a strikethrough or delete from the Gold copy</t>
  </si>
  <si>
    <t xml:space="preserve">Discretionary - Transformaitonal = 4
Discretionary - Other = 2 or 3
Non-Discretionary - RTB = N/A
Non-Discretionary Biz Cont = N/A
</t>
  </si>
  <si>
    <t>fdx_exp_est_val_rng</t>
  </si>
  <si>
    <t>MJW - I think we can pull from the field "fdx_calc_explan"</t>
  </si>
  <si>
    <t>STR119</t>
  </si>
  <si>
    <t>The field name makes sense "Primary Type of Value Impact", but the requirements have a lot more text. What's the verdict
5/4: Updated Target Field Name in Requirements</t>
  </si>
  <si>
    <t>Required only if Primary Type of Value = Service or Customer Experience and Demand Type = Discretionary</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</si>
  <si>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</si>
  <si>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MJW (5/1) - To Cynthia, why is "Data &amp; AI" no longer a portfolio?
MJW 5/8: Data &amp; AI goes to "Platforms"</t>
  </si>
  <si>
    <t>Triage will fill this in with input from EA  LB: The requester will populate this initially and Triage will validate.</t>
  </si>
  <si>
    <t>Wbs155</t>
  </si>
  <si>
    <t>This should be sourced from an existing field. Maybe we can pull from the 1st instance of an Initiative's Epic's WR43 Home portfolio</t>
  </si>
  <si>
    <t>Which of the Portfolios will be the most impacted by this effort?</t>
  </si>
  <si>
    <t>Triage will fill this in with input from EA</t>
  </si>
  <si>
    <t>Yes with label chg</t>
  </si>
  <si>
    <t>Wbs60</t>
  </si>
  <si>
    <t>Wbs156</t>
  </si>
  <si>
    <t>Two things: Need a home for Data &amp; AI. Also, is it possible to migrate multi-selects from the API?</t>
  </si>
  <si>
    <t xml:space="preserve">What other Portfolios will be needed to complete this effort? </t>
  </si>
  <si>
    <t>wr40</t>
  </si>
  <si>
    <t>Wbs169</t>
  </si>
  <si>
    <t>Added to source from wr40. Will need transformations to remove "Domain" and the ones associated with portfolios</t>
  </si>
  <si>
    <t>5/1 (MJW) - The names don't match between requirement and configuration</t>
  </si>
  <si>
    <t>There needs to be an option here to Save Draft (and submit later)?</t>
  </si>
  <si>
    <t>WR46</t>
  </si>
  <si>
    <t>Submission box to indicate that the request is ready for triage review.</t>
  </si>
  <si>
    <t>Triage Validation Classification</t>
  </si>
  <si>
    <t>Triage</t>
  </si>
  <si>
    <t>Auto populated based on inputs; validated by Triage – field needs to be editable)
Show only if Demand Type = Discretionary</t>
  </si>
  <si>
    <t>WR60</t>
  </si>
  <si>
    <t>Wbs160</t>
  </si>
  <si>
    <t>Added to source from wr60. Direct match</t>
  </si>
  <si>
    <t>Needs to meet the criteria for BC (Risk High, No manual solution, and needs to be done w/in 12 months)</t>
  </si>
  <si>
    <t>Auto populated based on inputs</t>
  </si>
  <si>
    <t>Wbs161</t>
  </si>
  <si>
    <t>Verified no match</t>
  </si>
  <si>
    <t>Certified (discretionary, &gt;$10M and t-shirt size of L XL)
Value Statement (discretionary and t-shirt size of XS,S,M)
None (non-discretionary)</t>
  </si>
  <si>
    <t>Wbs162</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</si>
  <si>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</si>
  <si>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Tracy</t>
  </si>
  <si>
    <t>L1: CCH Requirement Assessment</t>
  </si>
  <si>
    <t>Have the same static text and link to the guide in the screen as we have today above this question.
The NEW PROCESS: During Triage, the CCH review need will be identified.</t>
  </si>
  <si>
    <t>WR50</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</si>
  <si>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</si>
  <si>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 xml:space="preserve">Optional </t>
  </si>
  <si>
    <t>wbs86</t>
  </si>
  <si>
    <t>Wbs86</t>
  </si>
  <si>
    <t>Will only be able to partially map. See mapping rules</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</si>
  <si>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</si>
  <si>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Not Ready - Feedback Requested should take Request back to the first lifecycle step for the Requestor (Initial Request Information)
Reject will send notification to the Requestor and update status as Rejected</t>
  </si>
  <si>
    <t>WR39</t>
  </si>
  <si>
    <t>Wbs163</t>
  </si>
  <si>
    <t>As of 5/1, no value changes expected. Only new reject option</t>
  </si>
  <si>
    <t>fdx_ready_sl1_req</t>
  </si>
  <si>
    <t>fdx_ready_sl1_work</t>
  </si>
  <si>
    <t>Pass through</t>
  </si>
  <si>
    <t>Lifecycle Role</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</si>
  <si>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</si>
  <si>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EPG or PEO user will be selected based on the number of impacted portfolios. If multi portfolio impact then slelect EPG user, else select PEO user of the Home Portfolio</t>
  </si>
  <si>
    <t>Partial</t>
  </si>
  <si>
    <t>Users</t>
  </si>
  <si>
    <t>LC_ROLE96100_PLAN</t>
  </si>
  <si>
    <t>SL3 Approval</t>
  </si>
  <si>
    <t>EPG/PEO based on the approver selected by Triage</t>
  </si>
  <si>
    <t>Not Approved - Feedback Requested should take Request back to the Triage lifecycle step 
Reject will send notification to the Requestor and update status as Rejected</t>
  </si>
  <si>
    <t>Yes but it's called SL1 today</t>
  </si>
  <si>
    <t>Str30</t>
  </si>
  <si>
    <t>Wbs164</t>
  </si>
  <si>
    <t>fdx_sl1_notes</t>
  </si>
  <si>
    <t>fdx_req_apv_dec_note</t>
  </si>
  <si>
    <t>LC_ROLE67_STRAT</t>
  </si>
  <si>
    <t>Are there any fields we would source the data from?</t>
  </si>
  <si>
    <t>EPG/PEO based on the approver selected by Triage
Triage</t>
  </si>
  <si>
    <t>6/1 - MJW - Please update this Bibhusha</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</si>
  <si>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</si>
  <si>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Required only if Business Case Requirements = Certified</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</si>
  <si>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</si>
  <si>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Create Demand Bundle</t>
  </si>
  <si>
    <t>MJW (5/2) - Cynthia - The gold copy requirements had the text as "RTB" but in config it was spelled out "Run The Business". Let's keep the config and requirements in sync. I've updated the requirements here to what you configured, not the gold copy file</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</si>
  <si>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</si>
  <si>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</si>
  <si>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This can only be sourced via an advance lookup to the financial data. This may not be priority</t>
  </si>
  <si>
    <t>&lt;No Migration&gt;</t>
  </si>
  <si>
    <t>Fill based on the Stage</t>
  </si>
  <si>
    <t>fdx_sl2_to_notes</t>
  </si>
  <si>
    <t>Requires modification. Unknown mapping because ADM04 did not have the target values, and I have reaon to believe the ones listed aren't right</t>
  </si>
  <si>
    <t>This needs to be inferred. I'm not sure where though</t>
  </si>
  <si>
    <t>NEW</t>
  </si>
  <si>
    <t>Temporary SBA Mapping</t>
  </si>
  <si>
    <t>This is only a temporary field used in prod</t>
  </si>
  <si>
    <t>str141</t>
  </si>
  <si>
    <t>&lt;N/A&gt;</t>
  </si>
  <si>
    <t>Used as a filtering Mechanism. If "Exclude" then do not pull Initiative from Prod, but be sure to keep the underlying epics and tasks which go under the recipricating SBA Value Bundle. Note, the mapped Seq ID doesn't exist in prod</t>
  </si>
  <si>
    <t>Exists in SBA?</t>
  </si>
  <si>
    <t>Exclude</t>
  </si>
  <si>
    <t>L2-Design-Transformational Inv</t>
  </si>
  <si>
    <t>Emilee, Pat/Mack</t>
  </si>
  <si>
    <t>L2: Architecture Alignment</t>
  </si>
  <si>
    <t>Applies to Transformational Invesment Only</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</si>
  <si>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</si>
  <si>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Values are same</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</si>
  <si>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</si>
  <si>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Matt, Gary</t>
  </si>
  <si>
    <t>L2: Certified Business Case</t>
  </si>
  <si>
    <t xml:space="preserve">Applies to Transformational Invesment Only . </t>
  </si>
  <si>
    <t>Baseline fiscal year of the Value Bundle's financial plan for fiscal reporting.</t>
  </si>
  <si>
    <t>MJW (5/2) - I think we should be splitting this row into two. One is the calculated and another is the manually entered one. Cynthia to weigh in</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</si>
  <si>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</si>
  <si>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Sum of the amounts entered in the Exit Rate account of the Latest Estimate version of the financial plan for the fiscal current year 2028</t>
  </si>
  <si>
    <t>MJW (5/2) - I think we should be splitting this row into two. One is the calculated and another is the manually entered one. Cynthia to weigh in. Also why is it Ty? Is that target year?</t>
  </si>
  <si>
    <t>Net Recurring Benefits = FY'28 Exit Rate, Annualized
Soft = direct impact to the P&amp;L over baseline. i.e. Cost avoidance, improved productivity</t>
  </si>
  <si>
    <t>MJW (5/2) - Wouldn't this be a calculated field? We do have a field we can pull from but it depends on the field approach</t>
  </si>
  <si>
    <t>Maybe pull from C1047_strat? TBD</t>
  </si>
  <si>
    <t>pass through</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</si>
  <si>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</si>
  <si>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MJW (5/2) - I don't think str134 comes as an extractable field. This is probably out of the financials extract. I'm not sure we could consolidate and populate this. We may opt to not migrate. Otherwise, the values are passthrough</t>
  </si>
  <si>
    <t>Please work with your Domain Finance support to select one or more Enterprise KPI(s) that will be positively impacted by the successful results of this initiative (can be adjusted as needed in L2)</t>
  </si>
  <si>
    <t>Direct match in values</t>
  </si>
  <si>
    <t>The field name makes sense "Primary Type of Value Impact", but the requirements have a lot more text. What's the verdict
5/8 MJW - The field name was corrected in requirements</t>
  </si>
  <si>
    <t>Indicate the level of impact the change will have on the selected Primary Type of Value.</t>
  </si>
  <si>
    <t>wr50</t>
  </si>
  <si>
    <t>Added that can be sourced from wr50</t>
  </si>
  <si>
    <t>Agreed cannot be sourced</t>
  </si>
  <si>
    <t>Applies to Transformational Invesment Only. 
Reject notification goes to Demand Manager?</t>
  </si>
  <si>
    <t>See notes</t>
  </si>
  <si>
    <t>This can be populated based on the stage it's in. If L3,SL4,L4,SL5,L5 then "Approved" else null</t>
  </si>
  <si>
    <t>fdx_sl3_domlead_note</t>
  </si>
  <si>
    <t>Added it can be sourced from fdx_sl3_domlead_note</t>
  </si>
  <si>
    <t>fdx_sl3_finlead_note</t>
  </si>
  <si>
    <t>Added it can be sourced from fdx_sl3_finlead_note</t>
  </si>
  <si>
    <t>Milestone Category</t>
  </si>
  <si>
    <t>MJW - 5/19: What's the actual field name</t>
  </si>
  <si>
    <t>TBD if needed</t>
  </si>
  <si>
    <t>wbs132</t>
  </si>
  <si>
    <t>wbs133</t>
  </si>
  <si>
    <t>The data validation options match; however we will need a concatentation modification</t>
  </si>
  <si>
    <t>Placeholder</t>
  </si>
  <si>
    <t>wbs134</t>
  </si>
  <si>
    <t>Completed based on Stage</t>
  </si>
  <si>
    <t>L3 - Execute</t>
  </si>
  <si>
    <t>Emilee, Cindy W</t>
  </si>
  <si>
    <t>L3: Work Assessment &amp; Decomp and Conceptual Architecture</t>
  </si>
  <si>
    <t>Demand Bundle Plan</t>
  </si>
  <si>
    <t xml:space="preserve">Needed on Epic and To Agility Integration.(GES)  </t>
  </si>
  <si>
    <t>Requires converting Data and AI to null</t>
  </si>
  <si>
    <t>Primary Portfolio required to lead and coordinate technical solutions across portfolios that helps the business realize value.</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</si>
  <si>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</si>
  <si>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Portfolios required to develop a technical solution that helps the business realize value.</t>
  </si>
  <si>
    <t>Needed on Epic (GES)</t>
  </si>
  <si>
    <t>Question to Bert: Can this actually be migrated?
May need to remove and just use the schedule finish, as everything will be a milestone moving forward</t>
  </si>
  <si>
    <t>Question to Bert: Can this actually be migrated?</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</si>
  <si>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</si>
  <si>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See the mappings in the drop VALUES tab</t>
  </si>
  <si>
    <t>Not needed on Epic. Can pull from Demand Bundle for integration to Agility (GES)</t>
  </si>
  <si>
    <t>WBS22 was removed as a source prod ID. It cannot be used as a source, as the mapping doesn't relate</t>
  </si>
  <si>
    <t>MJW (5/3) the requirements from gold excluded none and also protect purple was named slightly differently. That said, the configuration options makes more sense. Please correct the VALUES column if there was further deviations
MJW (5/8) Resolved.</t>
  </si>
  <si>
    <t>Not needed on Epic. Can pull from Demand Bundle for integration to Agility. Demand Subtype is in the current integration specification (GES)</t>
  </si>
  <si>
    <t>WR53</t>
  </si>
  <si>
    <t>Minor translation needed</t>
  </si>
  <si>
    <t>Needed on Epic and integration to Agility (GES)</t>
  </si>
  <si>
    <t>MJW (5/3) - So there's no attribute for this? I'm not following the comment about Task line in plan</t>
  </si>
  <si>
    <t>Needed on Epic and To Agility Integration.(GES)</t>
  </si>
  <si>
    <t>Task line in Plan</t>
  </si>
  <si>
    <t>I have questions in general about how to document this and all the epic level entities coming from existing epics</t>
  </si>
  <si>
    <t>A short 3 or 4 word name for the Epic</t>
  </si>
  <si>
    <t>Can the field name for PE01 really be both Description and Epic Description? If not, remove the word Epic please</t>
  </si>
  <si>
    <t>Needed for Epic. Part of existing integration to Agility. (GES)</t>
  </si>
  <si>
    <t>MJW 5/3 - Configuration has and in liue of &amp;. Please correct in requirements or in config then update here</t>
  </si>
  <si>
    <t>Needed for Epic?. Part of existing integration to Agility. (GES)</t>
  </si>
  <si>
    <t>.</t>
  </si>
  <si>
    <t>Needed - Integration from Agility (GES)</t>
  </si>
  <si>
    <t>If this comes from Agility, what's the common identifier that we need to have updated? In which system &amp; field does it get populated</t>
  </si>
  <si>
    <t>Question to Bert: Is this just text? Will this work? Also would we really migrate this or is this provided via the Agility sync?</t>
  </si>
  <si>
    <t>URL</t>
  </si>
  <si>
    <t>Needed - Integration to Agility (GES)</t>
  </si>
  <si>
    <t>I don't really know what I do with this… I think we ignore</t>
  </si>
  <si>
    <t>System</t>
  </si>
  <si>
    <t>Test or Int</t>
  </si>
  <si>
    <t>Req</t>
  </si>
  <si>
    <t>Planview sequence numbers for Work and Tasks</t>
  </si>
  <si>
    <t>MJW (5/3) Cynthia, confirming, do we think the solutions are changing between prod and new instance?</t>
  </si>
  <si>
    <t>Needed on Epic and To Agility Integration.(GES) Copy from Demand Bundle and allow edit on Epic</t>
  </si>
  <si>
    <t>I need more context on this. Do we need to migration the product structure?</t>
  </si>
  <si>
    <t>predefined</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</si>
  <si>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</si>
  <si>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No changes in values</t>
  </si>
  <si>
    <t>Text/checkboxes</t>
  </si>
  <si>
    <t>Padma- what was the decision to exclude this field from the consolidated file?</t>
  </si>
  <si>
    <t>Should be optional for all Demand Bundles (GES)</t>
  </si>
  <si>
    <t>Opt</t>
  </si>
  <si>
    <t>This will not be needed with PPM decommission. Do we need to consider retaining it for data migration?
KEEP But hide from user</t>
  </si>
  <si>
    <t>How does this work for the Epic that is at the task level? Do we need to add to this spreadsheet?</t>
  </si>
  <si>
    <t>Clearly articulate what you want to be able to do differently in the business process flow. This is not a solution, but a view of business capabilities. Who is performing the business function, what will help them do their job better, and why.</t>
  </si>
  <si>
    <t>Inherit from the DB? Is this needed at epic level?</t>
  </si>
  <si>
    <t xml:space="preserve">Inherit from the DB.  Probably needed on Epic for compliance (GES) </t>
  </si>
  <si>
    <t>Not needed on Epic. Can reference Demand Bundle (GES)</t>
  </si>
  <si>
    <t>What is the benefit that the business will receive from a technical solution.</t>
  </si>
  <si>
    <t>Require the status rationale for some issues or attention needed selection.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</si>
  <si>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</si>
  <si>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Required if not on track health status.</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</si>
  <si>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</si>
  <si>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This will be a field to enter the Clear unique identifer that the work is associated with.
This will be a free text field to add a grouping label for the epic for CLEAR authorization</t>
  </si>
  <si>
    <t>Confirmed no data</t>
  </si>
  <si>
    <t>Carried over from Demand Bundle to the epic.</t>
  </si>
  <si>
    <t>Needed on Epic. Add to integration to Agility. Needs to track with the Epic in Agility. Allow edits if the Epic results in a different OnSpring ID (GES)</t>
  </si>
  <si>
    <t>Wbs176</t>
  </si>
  <si>
    <t>Wbs177</t>
  </si>
  <si>
    <t>Obs31</t>
  </si>
  <si>
    <t>Daniel, Emilee, Cindy W</t>
  </si>
  <si>
    <t>L3: Detailed Milestone Refinement</t>
  </si>
  <si>
    <t>Ready for L3 EPM Quality Check?</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</si>
  <si>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</si>
  <si>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This can be populated based on the stage it's in. If L3,SL4,L4,SL5,L5 then "Yes" else null</t>
  </si>
  <si>
    <t>This can be populated based on the stage it's in. If L3,SL4,L4,SL5,L5 then "Passed Quality Check" else null</t>
  </si>
  <si>
    <t>fdx_sl3_epm_notes</t>
  </si>
  <si>
    <t>Why didn't we have "fdx_sl3_epm_notes" as a source?</t>
  </si>
  <si>
    <t>L3: Revised Implementation Plan/Sequence Delivery</t>
  </si>
  <si>
    <t>Ready for L3 Epic Approval?</t>
  </si>
  <si>
    <t>&lt;Assumed from another field&gt;</t>
  </si>
  <si>
    <t>Wbs168</t>
  </si>
  <si>
    <t>EPG or PEL based on the selection made for L3 Epic Approver role</t>
  </si>
  <si>
    <t>L3 Epic Approval</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</si>
  <si>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</si>
  <si>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Wbs165</t>
  </si>
  <si>
    <t>fdx_epic_apprv_notes</t>
  </si>
  <si>
    <t>MJW (5/3) - Padma - what was the rationale for excluding this field?</t>
  </si>
  <si>
    <t>fdx_epic_epm_notes2</t>
  </si>
  <si>
    <t>MJW (5/3) Field name does not match configuration</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</si>
  <si>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</si>
  <si>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Alt structure</t>
  </si>
  <si>
    <t>L4 - Evaluate Complete</t>
  </si>
  <si>
    <t>Applies to Transformational Investment only</t>
  </si>
  <si>
    <t>L4: 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</si>
  <si>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</si>
  <si>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Wbs167</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</si>
  <si>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</si>
  <si>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The D&amp;T Captain is responsible for the delivery of the technical solutions on behalf of the business.</t>
  </si>
  <si>
    <t>Create Milestone</t>
  </si>
  <si>
    <t>0. Not Ready</t>
  </si>
  <si>
    <t>alphanumeric</t>
  </si>
  <si>
    <t>Automated ID created by system</t>
  </si>
  <si>
    <t>Auto-completed</t>
  </si>
  <si>
    <t>Free form text</t>
  </si>
  <si>
    <t>Very short name of the milestone</t>
  </si>
  <si>
    <t>Long Text</t>
  </si>
  <si>
    <t>Brief description of the milestone</t>
  </si>
  <si>
    <t>wbs712</t>
  </si>
  <si>
    <t>Requires some converting</t>
  </si>
  <si>
    <t>drop down</t>
  </si>
  <si>
    <t>Categorization of milestone, based on demand path or if a value delivery step</t>
  </si>
  <si>
    <t>MJW (5/4) Not sure if this is required for the migration… Need to confirm with Planview</t>
  </si>
  <si>
    <t>Drop Down</t>
  </si>
  <si>
    <t>Person responsible for tracking and delivery of the milestone</t>
  </si>
  <si>
    <t>State of milestone and underlying work being delivered</t>
  </si>
  <si>
    <t>date/time</t>
  </si>
  <si>
    <t>Date the milestone is planning on being initiated or had been initiated</t>
  </si>
  <si>
    <t>Estimated date that milestone is expected to be completed and begin delivering value to organization</t>
  </si>
  <si>
    <t>Bibhusha, do we need to migrate these?</t>
  </si>
  <si>
    <t>Tag of the Milestone's current health status, to be updated regularly by the initiative owner. Any status other than On Track requires Status Rationale to be filled out.</t>
  </si>
  <si>
    <t>this may be Associations&gt;Belongs to in logbook</t>
  </si>
  <si>
    <t>This is a fixed attribute in Logbook and cannot be renamed.</t>
  </si>
  <si>
    <t>Logbook (unable to identify)</t>
  </si>
  <si>
    <t>Customer Service
People
Process
IT Systems
Third Parties
Regulatory
Brand
Value Leakage
Delivery Timing
Market</t>
  </si>
  <si>
    <t>This is a fixed attribute in Logbook and cannot be renamed.
Values updated.</t>
  </si>
  <si>
    <t>Likely will need to be converted into a user. May be very complex and may require new solution</t>
  </si>
  <si>
    <t>unable to find in logbook</t>
  </si>
  <si>
    <t>Enter Financials &amp; KPIs</t>
  </si>
  <si>
    <t>Financials</t>
  </si>
  <si>
    <t>str44</t>
  </si>
  <si>
    <t>str45</t>
  </si>
  <si>
    <t>str47</t>
  </si>
  <si>
    <t>str100</t>
  </si>
  <si>
    <t>str46</t>
  </si>
  <si>
    <t>&lt;Financial Structure - Version Name&gt;</t>
  </si>
  <si>
    <t>Str91</t>
  </si>
  <si>
    <t>Str37</t>
  </si>
  <si>
    <t>Str94</t>
  </si>
  <si>
    <t>Str101</t>
  </si>
  <si>
    <t>str57</t>
  </si>
  <si>
    <t>str40</t>
  </si>
  <si>
    <t>str121</t>
  </si>
  <si>
    <t>str129</t>
  </si>
  <si>
    <t>Obs30</t>
  </si>
  <si>
    <t>Cbs1</t>
  </si>
  <si>
    <t>Obs20</t>
  </si>
  <si>
    <t>KPIs</t>
  </si>
  <si>
    <t>Str75</t>
  </si>
  <si>
    <t>str80</t>
  </si>
  <si>
    <t>str97</t>
  </si>
  <si>
    <t>str74</t>
  </si>
  <si>
    <t>str73</t>
  </si>
  <si>
    <t>Previous Seq_ID</t>
  </si>
  <si>
    <t>Strategy Seq ID</t>
  </si>
  <si>
    <t>fdx_a_prev_wrk_seqid</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</si>
  <si>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</si>
  <si>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</si>
  <si>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</si>
  <si>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</si>
  <si>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</si>
  <si>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</si>
  <si>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</si>
  <si>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</si>
  <si>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</si>
  <si>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</si>
  <si>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</si>
  <si>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</si>
  <si>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</si>
  <si>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</si>
  <si>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</si>
  <si>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</si>
  <si>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</si>
  <si>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</si>
  <si>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</si>
  <si>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</si>
  <si>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</si>
  <si>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</si>
  <si>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</si>
  <si>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</si>
  <si>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Solution</t>
  </si>
  <si>
    <t>ART</t>
  </si>
  <si>
    <t>Portfolio (New)</t>
  </si>
  <si>
    <t>Portfolio (Old)</t>
  </si>
  <si>
    <t>Value Driver</t>
  </si>
  <si>
    <t>Score</t>
  </si>
  <si>
    <t>L0 Score</t>
  </si>
  <si>
    <t>ESI</t>
  </si>
  <si>
    <t>Request Type</t>
  </si>
  <si>
    <t>Strategic Themes</t>
  </si>
  <si>
    <t>Time Criticality</t>
  </si>
  <si>
    <t>Type of Value</t>
  </si>
  <si>
    <t>Financial Value (NRB Hard) Range</t>
  </si>
  <si>
    <t>Financial Value (NRB Soft) Range</t>
  </si>
  <si>
    <t>Confidence Level</t>
  </si>
  <si>
    <t>Defered Risk</t>
  </si>
  <si>
    <t>Complexity</t>
  </si>
  <si>
    <t xml:space="preserve">Time to Value </t>
  </si>
  <si>
    <t>Cost Range</t>
  </si>
  <si>
    <t>Field Type</t>
  </si>
  <si>
    <t>Do you have cross functional resource dependencies</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</si>
  <si>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</si>
  <si>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</si>
  <si>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</si>
  <si>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</si>
  <si>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</si>
  <si>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</si>
  <si>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</si>
  <si>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CoA (level1)</t>
  </si>
  <si>
    <t>CoA (level2) Current</t>
  </si>
  <si>
    <t>Cost Impact Type (level 1)</t>
  </si>
  <si>
    <t>Cost Impact Type (level 2)</t>
  </si>
  <si>
    <t>CAPEX Impact Type (level 1)</t>
  </si>
  <si>
    <t>CAPEX Impact Type (level 2)</t>
  </si>
  <si>
    <t>Revenue</t>
  </si>
  <si>
    <t>CoA (level2) (Current)</t>
  </si>
  <si>
    <t>CoA (level2) (New)</t>
  </si>
  <si>
    <t>Legacy Opco</t>
  </si>
  <si>
    <t>new P&amp;L</t>
  </si>
  <si>
    <t>Frequency &amp; Direction:</t>
  </si>
  <si>
    <t>Version</t>
  </si>
  <si>
    <t>Milestone Type_FDW</t>
  </si>
  <si>
    <t>Milestone Status</t>
  </si>
  <si>
    <t>Milestone Progress</t>
  </si>
  <si>
    <t>Milestone Priority</t>
  </si>
  <si>
    <t>PV Field Type</t>
  </si>
  <si>
    <t>Impact on field operation activities</t>
  </si>
  <si>
    <t>Impact on any laws or regulation compliance</t>
  </si>
  <si>
    <t>Epic T-Size</t>
  </si>
  <si>
    <t>Reporting Approach</t>
  </si>
  <si>
    <t>Request_Status</t>
  </si>
  <si>
    <t>Demand_Type</t>
  </si>
  <si>
    <t>Demand_SubType</t>
  </si>
  <si>
    <t>Ready for SL1?</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</si>
  <si>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</si>
  <si>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</si>
  <si>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</si>
  <si>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</si>
  <si>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</si>
  <si>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</si>
  <si>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</si>
  <si>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</si>
  <si>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</si>
  <si>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</si>
  <si>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</si>
  <si>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</si>
  <si>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</si>
  <si>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</si>
  <si>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</si>
  <si>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</si>
  <si>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</si>
  <si>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Initiative Owner</t>
  </si>
  <si>
    <t>Latest Month Actuals Completed</t>
  </si>
  <si>
    <t>L Stage</t>
  </si>
  <si>
    <t>Measure and Unit</t>
  </si>
  <si>
    <t>Aggregation_Mode</t>
  </si>
  <si>
    <t>KPI_Type</t>
  </si>
  <si>
    <t>Risk_Type</t>
  </si>
  <si>
    <t>Value Drivers</t>
  </si>
  <si>
    <t>Financial Version Name</t>
  </si>
  <si>
    <t>Risk Status</t>
  </si>
  <si>
    <t>Milestone Status (Current Field)</t>
  </si>
  <si>
    <t>Current Logic in Wave</t>
  </si>
  <si>
    <t>Mapping to Milestone Progress</t>
  </si>
  <si>
    <t>Azure Subscription List</t>
  </si>
  <si>
    <t>MS Azure Usage Size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</si>
  <si>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</si>
  <si>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</si>
  <si>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</si>
  <si>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</si>
  <si>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</si>
  <si>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</si>
  <si>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</si>
  <si>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</si>
  <si>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</si>
  <si>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</si>
  <si>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</si>
  <si>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Commercial</t>
  </si>
  <si>
    <t>COM - Commercial Platform</t>
  </si>
  <si>
    <t>COM - CP - Customer API &amp; Platforms Services</t>
  </si>
  <si>
    <t>COM - CE - Case Enterprise Business Service</t>
  </si>
  <si>
    <t>None</t>
  </si>
  <si>
    <t>0-None</t>
  </si>
  <si>
    <t>Efficiency</t>
  </si>
  <si>
    <t>Run and change our business</t>
  </si>
  <si>
    <t>Minimal: &gt;15 months</t>
  </si>
  <si>
    <t>Brand</t>
  </si>
  <si>
    <t>1: Unknown</t>
  </si>
  <si>
    <t>Per $1M</t>
  </si>
  <si>
    <t xml:space="preserve">Unknown </t>
  </si>
  <si>
    <t>Minimal: &lt;20%</t>
  </si>
  <si>
    <t>1: Minimal</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</si>
  <si>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</si>
  <si>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</si>
  <si>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</si>
  <si>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</si>
  <si>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</si>
  <si>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</si>
  <si>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</si>
  <si>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</si>
  <si>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</si>
  <si>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Europe</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</si>
  <si>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</si>
  <si>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</si>
  <si>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</si>
  <si>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</si>
  <si>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</si>
  <si>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</si>
  <si>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</si>
  <si>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</si>
  <si>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</si>
  <si>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</si>
  <si>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</si>
  <si>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</si>
  <si>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</si>
  <si>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</si>
  <si>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Change Management</t>
  </si>
  <si>
    <t>Alpha</t>
  </si>
  <si>
    <t>Not Started</t>
  </si>
  <si>
    <t>On Track</t>
  </si>
  <si>
    <t>1: Low</t>
  </si>
  <si>
    <t>text</t>
  </si>
  <si>
    <t>No-No legal or regulatory implications</t>
  </si>
  <si>
    <t>XS: (TBD)</t>
  </si>
  <si>
    <t>Planview Portfolios (Non-Financial Plan)</t>
  </si>
  <si>
    <t>A. Sain</t>
  </si>
  <si>
    <t>New</t>
  </si>
  <si>
    <t>A: L0</t>
  </si>
  <si>
    <t>Business Only</t>
  </si>
  <si>
    <t>Legal</t>
  </si>
  <si>
    <t>Ready</t>
  </si>
  <si>
    <t>Approved</t>
  </si>
  <si>
    <t>Low</t>
  </si>
  <si>
    <t>Active</t>
  </si>
  <si>
    <t>ANY</t>
  </si>
  <si>
    <t>&lt;Not&gt; L3,SL3,L4,SL4,L5</t>
  </si>
  <si>
    <t>FY22</t>
  </si>
  <si>
    <t>Dim-weight</t>
  </si>
  <si>
    <t>&gt;$50M</t>
  </si>
  <si>
    <t>No - 3rd Party</t>
  </si>
  <si>
    <t># of applications</t>
  </si>
  <si>
    <t>Sum</t>
  </si>
  <si>
    <t>Health</t>
  </si>
  <si>
    <t>Customer Service</t>
  </si>
  <si>
    <t>Incremental Revenue</t>
  </si>
  <si>
    <t>5 - Almost certain</t>
  </si>
  <si>
    <t>5 - Critical (Showstopper)</t>
  </si>
  <si>
    <t>Drive Bankable Plan</t>
  </si>
  <si>
    <t>Completed</t>
  </si>
  <si>
    <t>If Status = Completed</t>
  </si>
  <si>
    <t>Apollo</t>
  </si>
  <si>
    <t>Baseline</t>
  </si>
  <si>
    <t>Can Support</t>
  </si>
  <si>
    <t>AOD</t>
  </si>
  <si>
    <t>FXE HT - Physical Automation</t>
  </si>
  <si>
    <t>FXE AN - Density</t>
  </si>
  <si>
    <t>3208</t>
  </si>
  <si>
    <t>Commercial Domain</t>
  </si>
  <si>
    <t>US &amp; Canada Ground Operations</t>
  </si>
  <si>
    <t>John Smith</t>
  </si>
  <si>
    <t>FXE Air Network</t>
  </si>
  <si>
    <t>Airline</t>
  </si>
  <si>
    <t>Richard Smith</t>
  </si>
  <si>
    <t>Justin Brownlee</t>
  </si>
  <si>
    <t>Paul Silvestro</t>
  </si>
  <si>
    <t>William Hopp</t>
  </si>
  <si>
    <t>Thomas Wittman</t>
  </si>
  <si>
    <t>APAC - AU Domestic</t>
  </si>
  <si>
    <t>Peter Langley</t>
  </si>
  <si>
    <t>COM - CP - Customer Authentication &amp; Mgmt Portal</t>
  </si>
  <si>
    <t>Data &amp; AI</t>
  </si>
  <si>
    <t>Office</t>
  </si>
  <si>
    <t>COM - Create Shipment</t>
  </si>
  <si>
    <t>COM - CE - Claims</t>
  </si>
  <si>
    <t>Safety</t>
  </si>
  <si>
    <t>Clearance Strategy</t>
  </si>
  <si>
    <t>Enabler</t>
  </si>
  <si>
    <t>Digitize our customers' supply chains</t>
  </si>
  <si>
    <t>Low: 12-15 months</t>
  </si>
  <si>
    <t>Cost Avoidance</t>
  </si>
  <si>
    <t>2: Minimal: &lt;$1M</t>
  </si>
  <si>
    <t>Range Lower</t>
  </si>
  <si>
    <t>Minimal: &lt;$1M</t>
  </si>
  <si>
    <t>Low: 20-50%</t>
  </si>
  <si>
    <t>2: Low</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</si>
  <si>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</si>
  <si>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</si>
  <si>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</si>
  <si>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</si>
  <si>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</si>
  <si>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</si>
  <si>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</si>
  <si>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</si>
  <si>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</si>
  <si>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</si>
  <si>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Canada</t>
  </si>
  <si>
    <t>Insurance</t>
  </si>
  <si>
    <t>CAPEX Other</t>
  </si>
  <si>
    <t>Charter</t>
  </si>
  <si>
    <t>Forecast</t>
  </si>
  <si>
    <t>Allocated Fees</t>
  </si>
  <si>
    <t>FedEx Dataworks</t>
  </si>
  <si>
    <t>One time benefits</t>
  </si>
  <si>
    <t>One time expenses-Biz</t>
  </si>
  <si>
    <t>Actual</t>
  </si>
  <si>
    <t>Finance</t>
  </si>
  <si>
    <t>Beta</t>
  </si>
  <si>
    <t>In Progress</t>
  </si>
  <si>
    <t>Early</t>
  </si>
  <si>
    <t>2: Medium</t>
  </si>
  <si>
    <t>alt</t>
  </si>
  <si>
    <t>Customer Relations</t>
  </si>
  <si>
    <t>Yes-Change existing procedures to maintain compl.</t>
  </si>
  <si>
    <t>S: (TBD)</t>
  </si>
  <si>
    <t>Planview Portfolios (Financial Plan)</t>
  </si>
  <si>
    <t>Aashish Gahlaut</t>
  </si>
  <si>
    <t>Submitted for Triage</t>
  </si>
  <si>
    <t>B: SL1</t>
  </si>
  <si>
    <t>Biz w/ Tech</t>
  </si>
  <si>
    <t>Protect Purple</t>
  </si>
  <si>
    <t>Not Ready - Feedback Requested</t>
  </si>
  <si>
    <t>Reject</t>
  </si>
  <si>
    <t>Not Approved - Feedback Requested</t>
  </si>
  <si>
    <t>Medium</t>
  </si>
  <si>
    <t>On Hold</t>
  </si>
  <si>
    <t>Some Issues</t>
  </si>
  <si>
    <t>&lt;0</t>
  </si>
  <si>
    <t>Accelerated</t>
  </si>
  <si>
    <t>FY23</t>
  </si>
  <si>
    <t>EU Bunker</t>
  </si>
  <si>
    <t>No value</t>
  </si>
  <si>
    <t>No - Capital</t>
  </si>
  <si>
    <t># of brands</t>
  </si>
  <si>
    <t>Average (counting blanks as 0)</t>
  </si>
  <si>
    <t>Leading indicator</t>
  </si>
  <si>
    <t>People</t>
  </si>
  <si>
    <t>4 - Highly likely</t>
  </si>
  <si>
    <t>4 - High</t>
  </si>
  <si>
    <t>Latest Estimate (Actual/Forecast)</t>
  </si>
  <si>
    <t>Resolved</t>
  </si>
  <si>
    <t>Cancelled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</si>
  <si>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</si>
  <si>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</si>
  <si>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</si>
  <si>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</si>
  <si>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</si>
  <si>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</si>
  <si>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</si>
  <si>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</si>
  <si>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</si>
  <si>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</si>
  <si>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</si>
  <si>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</si>
  <si>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APAC</t>
  </si>
  <si>
    <t>Kawal Preet</t>
  </si>
  <si>
    <t>Andrea Suppupo</t>
  </si>
  <si>
    <t>Philip Cheng</t>
  </si>
  <si>
    <t>APAC - Clearance</t>
  </si>
  <si>
    <t>Jimmy Chen</t>
  </si>
  <si>
    <t>COM - CP - FedEx Developer Portal</t>
  </si>
  <si>
    <t>Enterprise Services</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</si>
  <si>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</si>
  <si>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</si>
  <si>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</si>
  <si>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</si>
  <si>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</si>
  <si>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</si>
  <si>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</si>
  <si>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</si>
  <si>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</si>
  <si>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</si>
  <si>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</si>
  <si>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</si>
  <si>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</si>
  <si>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3: Medium</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</si>
  <si>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</si>
  <si>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</si>
  <si>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</si>
  <si>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</si>
  <si>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</si>
  <si>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</si>
  <si>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</si>
  <si>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</si>
  <si>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</si>
  <si>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</si>
  <si>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USA</t>
  </si>
  <si>
    <t>Publications &amp; Dues</t>
  </si>
  <si>
    <t>Facilities and Material Handling Equipment</t>
  </si>
  <si>
    <t>Digital</t>
  </si>
  <si>
    <t>Cost to Achieve</t>
  </si>
  <si>
    <t>FedEx Express</t>
  </si>
  <si>
    <t>FedEx Freight</t>
  </si>
  <si>
    <t>One time expenses-IT</t>
  </si>
  <si>
    <t>Human Resources</t>
  </si>
  <si>
    <t>Data Ingestion Dependency</t>
  </si>
  <si>
    <t>Delayed</t>
  </si>
  <si>
    <t>3: High</t>
  </si>
  <si>
    <t>multi</t>
  </si>
  <si>
    <t>Customs Clearance</t>
  </si>
  <si>
    <t>Yes-New laws/regulation &amp; new compl. procedures</t>
  </si>
  <si>
    <t>M: (TBD)</t>
  </si>
  <si>
    <t>FastTrack Analytics (Non-Financial Plan)</t>
  </si>
  <si>
    <t>Adam Psarianos</t>
  </si>
  <si>
    <t>C: L1</t>
  </si>
  <si>
    <t>Local Enhancement</t>
  </si>
  <si>
    <t>Regulatory</t>
  </si>
  <si>
    <t>CCH Review Not Required</t>
  </si>
  <si>
    <t>High</t>
  </si>
  <si>
    <t>Attention Needed</t>
  </si>
  <si>
    <t>&lt;8</t>
  </si>
  <si>
    <t>Unchanged</t>
  </si>
  <si>
    <t>FY24</t>
  </si>
  <si>
    <t>P4</t>
  </si>
  <si>
    <t>Not Applicable (I am a member of management)</t>
  </si>
  <si>
    <t>$20M-$25M</t>
  </si>
  <si>
    <t>No - Facility exit</t>
  </si>
  <si>
    <t># of buildings closed</t>
  </si>
  <si>
    <t>Average (ignoring blanks)</t>
  </si>
  <si>
    <t>Other</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</si>
  <si>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</si>
  <si>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</si>
  <si>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</si>
  <si>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</si>
  <si>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</si>
  <si>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</si>
  <si>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</si>
  <si>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</si>
  <si>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</si>
  <si>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</si>
  <si>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</si>
  <si>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</si>
  <si>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</si>
  <si>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Europe Domain</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</si>
  <si>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</si>
  <si>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</si>
  <si>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</si>
  <si>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</si>
  <si>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</si>
  <si>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</si>
  <si>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</si>
  <si>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</si>
  <si>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</si>
  <si>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</si>
  <si>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</si>
  <si>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</si>
  <si>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Independent ARTs</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</si>
  <si>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</si>
  <si>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</si>
  <si>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</si>
  <si>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</si>
  <si>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</si>
  <si>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</si>
  <si>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</si>
  <si>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</si>
  <si>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</si>
  <si>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4: High</t>
  </si>
  <si>
    <t>Low: 1 - 3 months</t>
  </si>
  <si>
    <t>High (&gt;$3,500K and &lt;=7,000K)</t>
  </si>
  <si>
    <t>Billing and Collection</t>
  </si>
  <si>
    <t>Both (50% Structural / 50% Volume)</t>
  </si>
  <si>
    <t>26 - 100</t>
  </si>
  <si>
    <t>Financial Planning &amp; Analysis</t>
  </si>
  <si>
    <t>Latin America</t>
  </si>
  <si>
    <t>Taxes, Licenses and Permits</t>
  </si>
  <si>
    <t>Facilities and Other</t>
  </si>
  <si>
    <t>Freight Revenue Less Fuel</t>
  </si>
  <si>
    <t>Exit Rate</t>
  </si>
  <si>
    <t>Business Realignment</t>
  </si>
  <si>
    <t>Meetings, Travel &amp; Entertain</t>
  </si>
  <si>
    <t>Meetings/Travel/Entertainment</t>
  </si>
  <si>
    <t>FedEx Logistics</t>
  </si>
  <si>
    <t>latest estimate</t>
  </si>
  <si>
    <t>Implementation</t>
  </si>
  <si>
    <t>Deployment and Release</t>
  </si>
  <si>
    <t>At Risk</t>
  </si>
  <si>
    <t>Facility Management</t>
  </si>
  <si>
    <t>L: (TBD)</t>
  </si>
  <si>
    <t>FastTrack Analytics (Financial Plan)</t>
  </si>
  <si>
    <t>Adam Smith</t>
  </si>
  <si>
    <t>Submitted for SL1</t>
  </si>
  <si>
    <t>D: SL2</t>
  </si>
  <si>
    <t>Lifecycle Management</t>
  </si>
  <si>
    <t>Very High</t>
  </si>
  <si>
    <t>&lt;15</t>
  </si>
  <si>
    <t>Delayed (8 to 14 days)</t>
  </si>
  <si>
    <t>FY25</t>
  </si>
  <si>
    <t>Project Marshall</t>
  </si>
  <si>
    <t>$0-$5M</t>
  </si>
  <si>
    <t>No - Internal Labor and T&amp;E</t>
  </si>
  <si>
    <t># of buildings opened</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</si>
  <si>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</si>
  <si>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</si>
  <si>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</si>
  <si>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</si>
  <si>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</si>
  <si>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</si>
  <si>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</si>
  <si>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</si>
  <si>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</si>
  <si>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</si>
  <si>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</si>
  <si>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</si>
  <si>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</si>
  <si>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</si>
  <si>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Surface Operations Domain</t>
  </si>
  <si>
    <t>IT</t>
  </si>
  <si>
    <t>Data and Tech</t>
  </si>
  <si>
    <t>Sriram Krishnasamy</t>
  </si>
  <si>
    <t>John Jamison</t>
  </si>
  <si>
    <t>APAC - EGER</t>
  </si>
  <si>
    <t>Kenneth McMahon</t>
  </si>
  <si>
    <t>COM - CS - Deployed Shipping Solutions</t>
  </si>
  <si>
    <t>Supply Chain Operations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</si>
  <si>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</si>
  <si>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</si>
  <si>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</si>
  <si>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</si>
  <si>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</si>
  <si>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</si>
  <si>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</si>
  <si>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</si>
  <si>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</si>
  <si>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</si>
  <si>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</si>
  <si>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</si>
  <si>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5: Maximum</t>
  </si>
  <si>
    <t>Minimal: Immediate ( &lt; 1month)</t>
  </si>
  <si>
    <t>Maximum (&gt;7,000K)</t>
  </si>
  <si>
    <t>Financial Planning and Analysis</t>
  </si>
  <si>
    <t>Both (25% Structural / 75% Volume)</t>
  </si>
  <si>
    <t>11 - 25</t>
  </si>
  <si>
    <t>Asia/Middle East/India/Africa (AMEA)</t>
  </si>
  <si>
    <t>Fuel Surcharge</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</si>
  <si>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</si>
  <si>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</si>
  <si>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</si>
  <si>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</si>
  <si>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</si>
  <si>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</si>
  <si>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</si>
  <si>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</si>
  <si>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</si>
  <si>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</si>
  <si>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E: L2</t>
  </si>
  <si>
    <t>Unsure</t>
  </si>
  <si>
    <t>&lt;31</t>
  </si>
  <si>
    <t>Delayed (15 to 30 days)</t>
  </si>
  <si>
    <t>FY26</t>
  </si>
  <si>
    <t>Project Quicksilver</t>
  </si>
  <si>
    <t>$10M-$15M</t>
  </si>
  <si>
    <t>No - Other</t>
  </si>
  <si>
    <t>Logic is to take anything up to the number as a maximum</t>
  </si>
  <si>
    <t># of buildings transformed</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</si>
  <si>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</si>
  <si>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</si>
  <si>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</si>
  <si>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</si>
  <si>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</si>
  <si>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</si>
  <si>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</si>
  <si>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</si>
  <si>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</si>
  <si>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</si>
  <si>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</si>
  <si>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</si>
  <si>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</si>
  <si>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</si>
  <si>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Freight Domain</t>
  </si>
  <si>
    <t>FXG Dock</t>
  </si>
  <si>
    <t>Dock</t>
  </si>
  <si>
    <t>Jim Moore</t>
  </si>
  <si>
    <t>Zoe Faul</t>
  </si>
  <si>
    <t>APAC - Ground</t>
  </si>
  <si>
    <t>Tony Loke</t>
  </si>
  <si>
    <t>COM - CS - Online Shipping ART</t>
  </si>
  <si>
    <t>Platinum: Enterprise Data and Analytics (EDA)</t>
  </si>
  <si>
    <t>COM - Retail Solution</t>
  </si>
  <si>
    <t>COM - CE - Polaris</t>
  </si>
  <si>
    <t>Customer</t>
  </si>
  <si>
    <t>Dynamic Pricing</t>
  </si>
  <si>
    <t>Revenue Growth (Yield)</t>
  </si>
  <si>
    <t>6: Maximum: &gt;$35M</t>
  </si>
  <si>
    <t>Maximum: &gt;$35M</t>
  </si>
  <si>
    <t>0 - 10</t>
  </si>
  <si>
    <t>Marketing</t>
  </si>
  <si>
    <t>International HQ</t>
  </si>
  <si>
    <t>Payroll Benefits</t>
  </si>
  <si>
    <t>Group Insurance</t>
  </si>
  <si>
    <t>Linehaul (Trailers, Switchers, Dollies)</t>
  </si>
  <si>
    <t>International Dom</t>
  </si>
  <si>
    <t>Depreciation and Amortization</t>
  </si>
  <si>
    <t>FedEx Supply Chain</t>
  </si>
  <si>
    <t>Money Step</t>
  </si>
  <si>
    <t>Fuel Supply and Administration</t>
  </si>
  <si>
    <t>Custom Reporting (Financial Plan)</t>
  </si>
  <si>
    <t>Alan Graf</t>
  </si>
  <si>
    <t>Rejected</t>
  </si>
  <si>
    <t>F: SL3</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</si>
  <si>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</si>
  <si>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</si>
  <si>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</si>
  <si>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</si>
  <si>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</si>
  <si>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</si>
  <si>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</si>
  <si>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</si>
  <si>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</si>
  <si>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</si>
  <si>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</si>
  <si>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</si>
  <si>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</si>
  <si>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</si>
  <si>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Airline Domain</t>
  </si>
  <si>
    <t>John Dietrich</t>
  </si>
  <si>
    <t>Tracy Brightman</t>
  </si>
  <si>
    <t>Tyson Neas</t>
  </si>
  <si>
    <t>Commercial - CX</t>
  </si>
  <si>
    <t>APAC - SEA</t>
  </si>
  <si>
    <t>Audrey Chong</t>
  </si>
  <si>
    <t>Platinum: Info Sec</t>
  </si>
  <si>
    <t>COM - Revenue</t>
  </si>
  <si>
    <t>Sustainability</t>
  </si>
  <si>
    <t>Europe - Commercial</t>
  </si>
  <si>
    <t>Health Insurance</t>
  </si>
  <si>
    <t>Operations Technology</t>
  </si>
  <si>
    <t>International Export Package</t>
  </si>
  <si>
    <t>Direct Field Costs</t>
  </si>
  <si>
    <t>International/Air</t>
  </si>
  <si>
    <t>Other dependency</t>
  </si>
  <si>
    <t>GA</t>
  </si>
  <si>
    <t>Outsourcing and Vendor Risk Management</t>
  </si>
  <si>
    <t>N/A - System Generated</t>
  </si>
  <si>
    <t>Alan Meluskey</t>
  </si>
  <si>
    <t>G: L3</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</si>
  <si>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</si>
  <si>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</si>
  <si>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</si>
  <si>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</si>
  <si>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</si>
  <si>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</si>
  <si>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</si>
  <si>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</si>
  <si>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</si>
  <si>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</si>
  <si>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</si>
  <si>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Global Clearance Domain</t>
  </si>
  <si>
    <t>Wouter Roels</t>
  </si>
  <si>
    <t>Simon Alexander</t>
  </si>
  <si>
    <t>Commercial - Digital/CX</t>
  </si>
  <si>
    <t>Neil Gibson</t>
  </si>
  <si>
    <t>Platinum: Infrastructure</t>
  </si>
  <si>
    <t>COM - Sales &amp; Commercial Data Enablement</t>
  </si>
  <si>
    <t>Financial</t>
  </si>
  <si>
    <t>Europe - Operations</t>
  </si>
  <si>
    <t>Safety/Legal Risk</t>
  </si>
  <si>
    <t>Payroll</t>
  </si>
  <si>
    <t>Operations</t>
  </si>
  <si>
    <t>Other Benefits and VC</t>
  </si>
  <si>
    <t>Package Handling and Ground Support Equipment</t>
  </si>
  <si>
    <t>International Other</t>
  </si>
  <si>
    <t>Fuel</t>
  </si>
  <si>
    <t>FedEx SCS</t>
  </si>
  <si>
    <t>SGA</t>
  </si>
  <si>
    <t>Technology / Systems</t>
  </si>
  <si>
    <t>Route Management</t>
  </si>
  <si>
    <t>Alana Griffin</t>
  </si>
  <si>
    <t>H: SL4</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</si>
  <si>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</si>
  <si>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</si>
  <si>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</si>
  <si>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</si>
  <si>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</si>
  <si>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</si>
  <si>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</si>
  <si>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</si>
  <si>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</si>
  <si>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</si>
  <si>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</si>
  <si>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</si>
  <si>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</si>
  <si>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P&amp;D Domain</t>
  </si>
  <si>
    <t>Freight</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</si>
  <si>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</si>
  <si>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</si>
  <si>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</si>
  <si>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</si>
  <si>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</si>
  <si>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</si>
  <si>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</si>
  <si>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</si>
  <si>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</si>
  <si>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</si>
  <si>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</si>
  <si>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</si>
  <si>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</si>
  <si>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</si>
  <si>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</si>
  <si>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I: L4</t>
  </si>
  <si>
    <t>Tricolor</t>
  </si>
  <si>
    <t>$30M-$35M</t>
  </si>
  <si>
    <t>Yes - Other</t>
  </si>
  <si>
    <t>E: L2- Milestone</t>
  </si>
  <si>
    <t># of days to resolve</t>
  </si>
  <si>
    <t>Delivery Timing</t>
  </si>
  <si>
    <t>Databricks Unity</t>
  </si>
  <si>
    <t>Ops Supplies &amp; Print</t>
  </si>
  <si>
    <t>3200</t>
  </si>
  <si>
    <t>Safety Domain</t>
  </si>
  <si>
    <t>FXE Global Clearance</t>
  </si>
  <si>
    <t>Global Clearance</t>
  </si>
  <si>
    <t>Grant Cochrane</t>
  </si>
  <si>
    <t>Cameron Nabors</t>
  </si>
  <si>
    <t>Commercial - Int’l Freight</t>
  </si>
  <si>
    <t>Commercial - Digital/Dataworks</t>
  </si>
  <si>
    <t>Air Ops</t>
  </si>
  <si>
    <t>ES - Back Office</t>
  </si>
  <si>
    <t>Network 2.0</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</si>
  <si>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</si>
  <si>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</si>
  <si>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</si>
  <si>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</si>
  <si>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</si>
  <si>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</si>
  <si>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</si>
  <si>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</si>
  <si>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</si>
  <si>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J: SL5</t>
  </si>
  <si>
    <t>$25M-$30M</t>
  </si>
  <si>
    <t>Yes - Severance</t>
  </si>
  <si>
    <t>E: L2- Risk</t>
  </si>
  <si>
    <t># of FTEs</t>
  </si>
  <si>
    <t>DELTA</t>
  </si>
  <si>
    <t>Packaging</t>
  </si>
  <si>
    <t>3197</t>
  </si>
  <si>
    <t>Data and Tech Domain</t>
  </si>
  <si>
    <t>FXG Linehaul / Network</t>
  </si>
  <si>
    <t>Linehaul</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</si>
  <si>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</si>
  <si>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</si>
  <si>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</si>
  <si>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</si>
  <si>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</si>
  <si>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</si>
  <si>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</si>
  <si>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</si>
  <si>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</si>
  <si>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</si>
  <si>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</si>
  <si>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</si>
  <si>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</si>
  <si>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K: L5</t>
  </si>
  <si>
    <t>$35M-$40M</t>
  </si>
  <si>
    <t># of incidents</t>
  </si>
  <si>
    <t>DRMP</t>
  </si>
  <si>
    <t>3198</t>
  </si>
  <si>
    <t>Network 2.0 Domain</t>
  </si>
  <si>
    <t>MEISA</t>
  </si>
  <si>
    <t>Kami Viswanathan</t>
  </si>
  <si>
    <t>Nitin Navneet Tatiwala</t>
  </si>
  <si>
    <t>Commercial - LTL &amp; Domestic Express Freight</t>
  </si>
  <si>
    <t>Brian Marie</t>
  </si>
  <si>
    <t>Express - AMEA</t>
  </si>
  <si>
    <t>PF - Enterprise Foundation Services</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</si>
  <si>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</si>
  <si>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</si>
  <si>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</si>
  <si>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</si>
  <si>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</si>
  <si>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</si>
  <si>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</si>
  <si>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</si>
  <si>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</si>
  <si>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</si>
  <si>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</si>
  <si>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</si>
  <si>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</si>
  <si>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</si>
  <si>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</si>
  <si>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</si>
  <si>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</si>
  <si>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</si>
  <si>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</si>
  <si>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</si>
  <si>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</si>
  <si>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</si>
  <si>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PF - Information Security</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</si>
  <si>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</si>
  <si>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</si>
  <si>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</si>
  <si>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</si>
  <si>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</si>
  <si>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</si>
  <si>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</si>
  <si>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</si>
  <si>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</si>
  <si>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</si>
  <si>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</si>
  <si>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</si>
  <si>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</si>
  <si>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</si>
  <si>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</si>
  <si>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</si>
  <si>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</si>
  <si>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</si>
  <si>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</si>
  <si>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P&amp;D</t>
  </si>
  <si>
    <t>Clayton Gurwell</t>
  </si>
  <si>
    <t>Andrew Cockeram</t>
  </si>
  <si>
    <t>Commercial - Retail and Returns</t>
  </si>
  <si>
    <t>Bonnie Voldeng</t>
  </si>
  <si>
    <t>PF - IT Operations &amp; Management</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</si>
  <si>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</si>
  <si>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</si>
  <si>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</si>
  <si>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</si>
  <si>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</si>
  <si>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</si>
  <si>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</si>
  <si>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</si>
  <si>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</si>
  <si>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</si>
  <si>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</si>
  <si>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Dock Domain</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</si>
  <si>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</si>
  <si>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</si>
  <si>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</si>
  <si>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</si>
  <si>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</si>
  <si>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</si>
  <si>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</si>
  <si>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</si>
  <si>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</si>
  <si>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</si>
  <si>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</si>
  <si>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</si>
  <si>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</si>
  <si>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</si>
  <si>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</si>
  <si>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</si>
  <si>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</si>
  <si>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Linehaul Domain</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</si>
  <si>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</si>
  <si>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</si>
  <si>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</si>
  <si>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</si>
  <si>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</si>
  <si>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</si>
  <si>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</si>
  <si>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</si>
  <si>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</si>
  <si>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</si>
  <si>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</si>
  <si>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</si>
  <si>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</si>
  <si>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</si>
  <si>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</si>
  <si>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</si>
  <si>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</si>
  <si>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</si>
  <si>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</si>
  <si>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</si>
  <si>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</si>
  <si>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</si>
  <si>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</si>
  <si>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</si>
  <si>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</si>
  <si>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SCO - Independent ARTs</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</si>
  <si>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</si>
  <si>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</si>
  <si>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</si>
  <si>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</si>
  <si>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</si>
  <si>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</si>
  <si>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</si>
  <si>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</si>
  <si>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</si>
  <si>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</si>
  <si>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Surface Operations</t>
  </si>
  <si>
    <t>Scott Ray, John Smith</t>
  </si>
  <si>
    <t>Commercial - SAM Enablement</t>
  </si>
  <si>
    <t>Chris Gibney</t>
  </si>
  <si>
    <t>COM - IA - Global Information eXchange</t>
  </si>
  <si>
    <t>US Express Ops</t>
  </si>
  <si>
    <t>SCO - Linehaul</t>
  </si>
  <si>
    <t>Workers Compensation - Benefits</t>
  </si>
  <si>
    <t>Andrea Cox</t>
  </si>
  <si>
    <t>% compliant</t>
  </si>
  <si>
    <t>FXG Finance</t>
  </si>
  <si>
    <t>EU - Air</t>
  </si>
  <si>
    <t>2995</t>
  </si>
  <si>
    <t>C-Enterprise Excellence Domain</t>
  </si>
  <si>
    <t>Commercial - Southern Border</t>
  </si>
  <si>
    <t>Chris Nichols</t>
  </si>
  <si>
    <t>COM - IA - RELY ART</t>
  </si>
  <si>
    <t>SCO - Pick-up &amp; Delivery</t>
  </si>
  <si>
    <t>Andrea Sapuppo</t>
  </si>
  <si>
    <t>ProjectPlace</t>
  </si>
  <si>
    <t>% cost reduction</t>
  </si>
  <si>
    <t>Global Vaccine</t>
  </si>
  <si>
    <t>EU - Business Support</t>
  </si>
  <si>
    <t>2985</t>
  </si>
  <si>
    <t>C-Europe Domain</t>
  </si>
  <si>
    <t>Commercial - US Product</t>
  </si>
  <si>
    <t>Randy Scarborough</t>
  </si>
  <si>
    <t>COM - MS - Custom Clearance Platform</t>
  </si>
  <si>
    <t>SCO - Shipment Operations</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</si>
  <si>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</si>
  <si>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</si>
  <si>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</si>
  <si>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</si>
  <si>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</si>
  <si>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</si>
  <si>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</si>
  <si>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</si>
  <si>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</si>
  <si>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</si>
  <si>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</si>
  <si>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</si>
  <si>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</si>
  <si>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</si>
  <si>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SCO - Sort</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</si>
  <si>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</si>
  <si>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</si>
  <si>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</si>
  <si>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</si>
  <si>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</si>
  <si>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</si>
  <si>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</si>
  <si>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</si>
  <si>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</si>
  <si>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</si>
  <si>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</si>
  <si>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</si>
  <si>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</si>
  <si>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</si>
  <si>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SCO - Transportation Network</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</si>
  <si>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</si>
  <si>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</si>
  <si>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</si>
  <si>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</si>
  <si>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</si>
  <si>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</si>
  <si>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</si>
  <si>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</si>
  <si>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</si>
  <si>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</si>
  <si>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</si>
  <si>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</si>
  <si>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</si>
  <si>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SCO - Warehouse</t>
  </si>
  <si>
    <t>Time to Value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</si>
  <si>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</si>
  <si>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</si>
  <si>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</si>
  <si>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</si>
  <si>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</si>
  <si>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</si>
  <si>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</si>
  <si>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</si>
  <si>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</si>
  <si>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</si>
  <si>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</si>
  <si>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</si>
  <si>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</si>
  <si>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</si>
  <si>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</si>
  <si>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</si>
  <si>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</si>
  <si>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</si>
  <si>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</si>
  <si>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</si>
  <si>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ADV</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</si>
  <si>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</si>
  <si>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</si>
  <si>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</si>
  <si>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</si>
  <si>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</si>
  <si>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</si>
  <si>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</si>
  <si>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</si>
  <si>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</si>
  <si>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</si>
  <si>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</si>
  <si>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</si>
  <si>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</si>
  <si>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</si>
  <si>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</si>
  <si>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</si>
  <si>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</si>
  <si>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</si>
  <si>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</si>
  <si>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</si>
  <si>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</si>
  <si>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</si>
  <si>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</si>
  <si>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</si>
  <si>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</si>
  <si>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</si>
  <si>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</si>
  <si>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</si>
  <si>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</si>
  <si>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</si>
  <si>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</si>
  <si>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</si>
  <si>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</si>
  <si>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</si>
  <si>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</si>
  <si>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</si>
  <si>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</si>
  <si>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</si>
  <si>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</si>
  <si>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</si>
  <si>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</si>
  <si>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</si>
  <si>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</si>
  <si>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</si>
  <si>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</si>
  <si>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</si>
  <si>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</si>
  <si>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</si>
  <si>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</si>
  <si>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</si>
  <si>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</si>
  <si>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</si>
  <si>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</si>
  <si>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</si>
  <si>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</si>
  <si>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</si>
  <si>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</si>
  <si>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</si>
  <si>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</si>
  <si>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</si>
  <si>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</si>
  <si>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</si>
  <si>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</si>
  <si>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</si>
  <si>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</si>
  <si>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</si>
  <si>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</si>
  <si>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</si>
  <si>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</si>
  <si>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</si>
  <si>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</si>
  <si>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</si>
  <si>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</si>
  <si>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</si>
  <si>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</si>
  <si>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</si>
  <si>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</si>
  <si>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</si>
  <si>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</si>
  <si>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</si>
  <si>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</si>
  <si>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</si>
  <si>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</si>
  <si>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</si>
  <si>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</si>
  <si>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</si>
  <si>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</si>
  <si>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</si>
  <si>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</si>
  <si>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</si>
  <si>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</si>
  <si>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</si>
  <si>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</si>
  <si>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</si>
  <si>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</si>
  <si>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</si>
  <si>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</si>
  <si>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</si>
  <si>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</si>
  <si>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</si>
  <si>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</si>
  <si>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</si>
  <si>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</si>
  <si>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</si>
  <si>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</si>
  <si>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</si>
  <si>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</si>
  <si>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</si>
  <si>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</si>
  <si>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</si>
  <si>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</si>
  <si>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</si>
  <si>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</si>
  <si>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</si>
  <si>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</si>
  <si>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</si>
  <si>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</si>
  <si>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</si>
  <si>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</si>
  <si>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</si>
  <si>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</si>
  <si>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</si>
  <si>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</si>
  <si>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</si>
  <si>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</si>
  <si>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</si>
  <si>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</si>
  <si>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</si>
  <si>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</si>
  <si>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</si>
  <si>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</si>
  <si>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</si>
  <si>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</si>
  <si>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</si>
  <si>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</si>
  <si>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</si>
  <si>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</si>
  <si>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</si>
  <si>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</si>
  <si>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</si>
  <si>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</si>
  <si>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</si>
  <si>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</si>
  <si>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</si>
  <si>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</si>
  <si>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</si>
  <si>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</si>
  <si>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</si>
  <si>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</si>
  <si>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</si>
  <si>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</si>
  <si>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</si>
  <si>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</si>
  <si>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</si>
  <si>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</si>
  <si>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</si>
  <si>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</si>
  <si>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</si>
  <si>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</si>
  <si>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</si>
  <si>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</si>
  <si>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</si>
  <si>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</si>
  <si>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</si>
  <si>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</si>
  <si>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</si>
  <si>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</si>
  <si>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</si>
  <si>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</si>
  <si>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</si>
  <si>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</si>
  <si>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</si>
  <si>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</si>
  <si>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</si>
  <si>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</si>
  <si>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</si>
  <si>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</si>
  <si>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</si>
  <si>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</si>
  <si>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</si>
  <si>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</si>
  <si>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</si>
  <si>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</si>
  <si>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</si>
  <si>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</si>
  <si>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</si>
  <si>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</si>
  <si>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</si>
  <si>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</si>
  <si>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</si>
  <si>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</si>
  <si>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</si>
  <si>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</si>
  <si>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</si>
  <si>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</si>
  <si>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</si>
  <si>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</si>
  <si>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</si>
  <si>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</si>
  <si>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</si>
  <si>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</si>
  <si>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</si>
  <si>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</si>
  <si>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</si>
  <si>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</si>
  <si>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</si>
  <si>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</si>
  <si>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</si>
  <si>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</si>
  <si>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</si>
  <si>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</si>
  <si>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</si>
  <si>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</si>
  <si>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</si>
  <si>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</si>
  <si>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</si>
  <si>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</si>
  <si>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</si>
  <si>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</si>
  <si>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</si>
  <si>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</si>
  <si>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</si>
  <si>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</si>
  <si>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</si>
  <si>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</si>
  <si>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</si>
  <si>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</si>
  <si>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</si>
  <si>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</si>
  <si>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</si>
  <si>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</si>
  <si>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</si>
  <si>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</si>
  <si>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</si>
  <si>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</si>
  <si>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</si>
  <si>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</si>
  <si>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</si>
  <si>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</si>
  <si>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</si>
  <si>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</si>
  <si>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</si>
  <si>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</si>
  <si>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</si>
  <si>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</si>
  <si>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</si>
  <si>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</si>
  <si>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</si>
  <si>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</si>
  <si>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</si>
  <si>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</si>
  <si>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</si>
  <si>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</si>
  <si>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</si>
  <si>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</si>
  <si>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</si>
  <si>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</si>
  <si>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</si>
  <si>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</si>
  <si>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</si>
  <si>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</si>
  <si>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</si>
  <si>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</si>
  <si>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</si>
  <si>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</si>
  <si>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</si>
  <si>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</si>
  <si>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</si>
  <si>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</si>
  <si>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</si>
  <si>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</si>
  <si>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</si>
  <si>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</si>
  <si>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</si>
  <si>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</si>
  <si>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</si>
  <si>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</si>
  <si>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</si>
  <si>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</si>
  <si>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</si>
  <si>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</si>
  <si>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</si>
  <si>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</si>
  <si>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</si>
  <si>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</si>
  <si>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</si>
  <si>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</si>
  <si>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</si>
  <si>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</si>
  <si>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</si>
  <si>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</si>
  <si>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</si>
  <si>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</si>
  <si>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</si>
  <si>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</si>
  <si>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</si>
  <si>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</si>
  <si>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</si>
  <si>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</si>
  <si>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</si>
  <si>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</si>
  <si>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</si>
  <si>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</si>
  <si>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</si>
  <si>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</si>
  <si>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</si>
  <si>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</si>
  <si>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</si>
  <si>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</si>
  <si>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</si>
  <si>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</si>
  <si>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</si>
  <si>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</si>
  <si>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</si>
  <si>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</si>
  <si>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</si>
  <si>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</si>
  <si>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</si>
  <si>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</si>
  <si>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</si>
  <si>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</si>
  <si>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</si>
  <si>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</si>
  <si>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</si>
  <si>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</si>
  <si>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</si>
  <si>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</si>
  <si>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</si>
  <si>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</si>
  <si>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</si>
  <si>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</si>
  <si>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</si>
  <si>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</si>
  <si>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</si>
  <si>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</si>
  <si>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</si>
  <si>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</si>
  <si>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</si>
  <si>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</si>
  <si>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</si>
  <si>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</si>
  <si>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</si>
  <si>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</si>
  <si>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</si>
  <si>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</si>
  <si>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</si>
  <si>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</si>
  <si>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</si>
  <si>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</si>
  <si>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</si>
  <si>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</si>
  <si>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</si>
  <si>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</si>
  <si>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</si>
  <si>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</si>
  <si>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</si>
  <si>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</si>
  <si>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</si>
  <si>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</si>
  <si>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</si>
  <si>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</si>
  <si>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</si>
  <si>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</si>
  <si>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</si>
  <si>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</si>
  <si>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</si>
  <si>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</si>
  <si>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</si>
  <si>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</si>
  <si>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</si>
  <si>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</si>
  <si>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</si>
  <si>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</si>
  <si>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</si>
  <si>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</si>
  <si>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</si>
  <si>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</si>
  <si>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</si>
  <si>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</si>
  <si>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</si>
  <si>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</si>
  <si>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</si>
  <si>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</si>
  <si>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</si>
  <si>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</si>
  <si>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</si>
  <si>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</si>
  <si>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</si>
  <si>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</si>
  <si>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</si>
  <si>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</si>
  <si>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</si>
  <si>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</si>
  <si>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</si>
  <si>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</si>
  <si>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</si>
  <si>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</si>
  <si>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</si>
  <si>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</si>
  <si>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</si>
  <si>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</si>
  <si>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</si>
  <si>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</si>
  <si>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</si>
  <si>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</si>
  <si>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</si>
  <si>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</si>
  <si>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</si>
  <si>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</si>
  <si>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</si>
  <si>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</si>
  <si>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</si>
  <si>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</si>
  <si>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</si>
  <si>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</si>
  <si>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</si>
  <si>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</si>
  <si>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</si>
  <si>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</si>
  <si>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</si>
  <si>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</si>
  <si>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</si>
  <si>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</si>
  <si>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</si>
  <si>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</si>
  <si>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</si>
  <si>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</si>
  <si>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</si>
  <si>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</si>
  <si>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</si>
  <si>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</si>
  <si>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</si>
  <si>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</si>
  <si>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</si>
  <si>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</si>
  <si>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</si>
  <si>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</si>
  <si>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</si>
  <si>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</si>
  <si>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</si>
  <si>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</si>
  <si>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</si>
  <si>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</si>
  <si>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</si>
  <si>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</si>
  <si>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</si>
  <si>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</si>
  <si>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</si>
  <si>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</si>
  <si>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</si>
  <si>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</si>
  <si>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</si>
  <si>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</si>
  <si>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</si>
  <si>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</si>
  <si>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</si>
  <si>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</si>
  <si>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</si>
  <si>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</si>
  <si>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</si>
  <si>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</si>
  <si>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</si>
  <si>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</si>
  <si>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</si>
  <si>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</si>
  <si>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</si>
  <si>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</si>
  <si>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</si>
  <si>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</si>
  <si>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</si>
  <si>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</si>
  <si>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</si>
  <si>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</si>
  <si>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</si>
  <si>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</si>
  <si>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</si>
  <si>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</si>
  <si>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</si>
  <si>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</si>
  <si>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</si>
  <si>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</si>
  <si>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</si>
  <si>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</si>
  <si>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</si>
  <si>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</si>
  <si>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</si>
  <si>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</si>
  <si>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</si>
  <si>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</si>
  <si>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</si>
  <si>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</si>
  <si>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</si>
  <si>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</si>
  <si>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</si>
  <si>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</si>
  <si>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</si>
  <si>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</si>
  <si>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</si>
  <si>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</si>
  <si>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</si>
  <si>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</si>
  <si>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</si>
  <si>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</si>
  <si>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</si>
  <si>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</si>
  <si>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</si>
  <si>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</si>
  <si>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</si>
  <si>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</si>
  <si>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</si>
  <si>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</si>
  <si>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</si>
  <si>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</si>
  <si>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</si>
  <si>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</si>
  <si>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</si>
  <si>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</si>
  <si>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</si>
  <si>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</si>
  <si>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</si>
  <si>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</si>
  <si>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</si>
  <si>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</si>
  <si>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</si>
  <si>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</si>
  <si>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</si>
  <si>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</si>
  <si>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</si>
  <si>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</si>
  <si>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</si>
  <si>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</si>
  <si>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</si>
  <si>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</si>
  <si>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</si>
  <si>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</si>
  <si>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</si>
  <si>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</si>
  <si>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</si>
  <si>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</si>
  <si>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</si>
  <si>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</si>
  <si>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</si>
  <si>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</si>
  <si>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</si>
  <si>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</si>
  <si>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</si>
  <si>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</si>
  <si>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</si>
  <si>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</si>
  <si>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</si>
  <si>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</si>
  <si>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</si>
  <si>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</si>
  <si>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</si>
  <si>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</si>
  <si>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</si>
  <si>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</si>
  <si>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</si>
  <si>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</si>
  <si>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</si>
  <si>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</si>
  <si>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</si>
  <si>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</si>
  <si>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</si>
  <si>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</si>
  <si>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</si>
  <si>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</si>
  <si>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</si>
  <si>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</si>
  <si>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</si>
  <si>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</si>
  <si>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</si>
  <si>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</si>
  <si>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</si>
  <si>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</si>
  <si>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</si>
  <si>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</si>
  <si>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</si>
  <si>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</si>
  <si>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</si>
  <si>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</si>
  <si>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</si>
  <si>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</si>
  <si>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</si>
  <si>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</si>
  <si>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</si>
  <si>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</si>
  <si>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</si>
  <si>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</si>
  <si>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</si>
  <si>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</si>
  <si>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</si>
  <si>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</si>
  <si>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</si>
  <si>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</si>
  <si>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</si>
  <si>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</si>
  <si>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</si>
  <si>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</si>
  <si>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</si>
  <si>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</si>
  <si>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</si>
  <si>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</si>
  <si>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</si>
  <si>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</si>
  <si>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</si>
  <si>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</si>
  <si>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</si>
  <si>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</si>
  <si>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</si>
  <si>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</si>
  <si>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</si>
  <si>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</si>
  <si>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</si>
  <si>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</si>
  <si>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</si>
  <si>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</si>
  <si>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</si>
  <si>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</si>
  <si>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</si>
  <si>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</si>
  <si>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</si>
  <si>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</si>
  <si>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</si>
  <si>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</si>
  <si>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</si>
  <si>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</si>
  <si>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</si>
  <si>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</si>
  <si>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</si>
  <si>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</si>
  <si>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</si>
  <si>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</si>
  <si>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</si>
  <si>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</si>
  <si>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</si>
  <si>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</si>
  <si>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</si>
  <si>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</si>
  <si>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</si>
  <si>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</si>
  <si>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</si>
  <si>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</si>
  <si>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</si>
  <si>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</si>
  <si>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</si>
  <si>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</si>
  <si>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</si>
  <si>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</si>
  <si>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</si>
  <si>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</si>
  <si>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</si>
  <si>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</si>
  <si>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</si>
  <si>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</si>
  <si>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</si>
  <si>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</si>
  <si>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</si>
  <si>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</si>
  <si>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</si>
  <si>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</si>
  <si>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</si>
  <si>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</si>
  <si>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</si>
  <si>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</si>
  <si>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</si>
  <si>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</si>
  <si>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</si>
  <si>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</si>
  <si>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</si>
  <si>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</si>
  <si>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</si>
  <si>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</si>
  <si>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</si>
  <si>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</si>
  <si>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</si>
  <si>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</si>
  <si>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</si>
  <si>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</si>
  <si>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</si>
  <si>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</si>
  <si>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</si>
  <si>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</si>
  <si>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</si>
  <si>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</si>
  <si>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</si>
  <si>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</si>
  <si>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</si>
  <si>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</si>
  <si>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</si>
  <si>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</si>
  <si>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</si>
  <si>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</si>
  <si>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</si>
  <si>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</si>
  <si>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</si>
  <si>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</si>
  <si>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</si>
  <si>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</si>
  <si>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</si>
  <si>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</si>
  <si>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</si>
  <si>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</si>
  <si>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</si>
  <si>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</si>
  <si>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</si>
  <si>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</si>
  <si>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</si>
  <si>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</si>
  <si>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</si>
  <si>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</si>
  <si>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</si>
  <si>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</si>
  <si>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</si>
  <si>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</si>
  <si>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</si>
  <si>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</si>
  <si>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</si>
  <si>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</si>
  <si>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</si>
  <si>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</si>
  <si>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</si>
  <si>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</si>
  <si>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</si>
  <si>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</si>
  <si>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</si>
  <si>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</si>
  <si>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</si>
  <si>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</si>
  <si>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</si>
  <si>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</si>
  <si>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</si>
  <si>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</si>
  <si>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</si>
  <si>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</si>
  <si>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</si>
  <si>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</si>
  <si>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</si>
  <si>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</si>
  <si>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</si>
  <si>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</si>
  <si>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</si>
  <si>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</si>
  <si>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</si>
  <si>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</si>
  <si>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</si>
  <si>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</si>
  <si>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</si>
  <si>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</si>
  <si>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</si>
  <si>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</si>
  <si>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</si>
  <si>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</si>
  <si>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</si>
  <si>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</si>
  <si>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</si>
  <si>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</si>
  <si>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</si>
  <si>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</si>
  <si>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</si>
  <si>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</si>
  <si>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</si>
  <si>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</si>
  <si>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</si>
  <si>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</si>
  <si>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</si>
  <si>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</si>
  <si>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</si>
  <si>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</si>
  <si>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</si>
  <si>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</si>
  <si>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</si>
  <si>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</si>
  <si>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</si>
  <si>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</si>
  <si>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</si>
  <si>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</si>
  <si>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</si>
  <si>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</si>
  <si>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</si>
  <si>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</si>
  <si>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</si>
  <si>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</si>
  <si>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</si>
  <si>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</si>
  <si>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</si>
  <si>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</si>
  <si>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</si>
  <si>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</si>
  <si>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</si>
  <si>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</si>
  <si>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</si>
  <si>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</si>
  <si>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</si>
  <si>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</si>
  <si>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</si>
  <si>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</si>
  <si>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</si>
  <si>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</si>
  <si>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</si>
  <si>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</si>
  <si>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</si>
  <si>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</si>
  <si>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</si>
  <si>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</si>
  <si>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</si>
  <si>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</si>
  <si>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</si>
  <si>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</si>
  <si>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</si>
  <si>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</si>
  <si>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</si>
  <si>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</si>
  <si>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</si>
  <si>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</si>
  <si>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</si>
  <si>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</si>
  <si>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</si>
  <si>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</si>
  <si>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</si>
  <si>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</si>
  <si>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</si>
  <si>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</si>
  <si>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</si>
  <si>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</si>
  <si>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</si>
  <si>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</si>
  <si>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</si>
  <si>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</si>
  <si>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</si>
  <si>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</si>
  <si>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</si>
  <si>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</si>
  <si>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</si>
  <si>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</si>
  <si>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</si>
  <si>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</si>
  <si>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</si>
  <si>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</si>
  <si>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</si>
  <si>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</si>
  <si>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</si>
  <si>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</si>
  <si>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</si>
  <si>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</si>
  <si>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</si>
  <si>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</si>
  <si>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</si>
  <si>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</si>
  <si>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</si>
  <si>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</si>
  <si>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</si>
  <si>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</si>
  <si>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</si>
  <si>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</si>
  <si>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</si>
  <si>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</si>
  <si>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</si>
  <si>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</si>
  <si>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</si>
  <si>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</si>
  <si>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</si>
  <si>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</si>
  <si>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</si>
  <si>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</si>
  <si>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</si>
  <si>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</si>
  <si>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</si>
  <si>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</si>
  <si>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</si>
  <si>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</si>
  <si>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</si>
  <si>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</si>
  <si>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</si>
  <si>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</si>
  <si>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</si>
  <si>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</si>
  <si>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</si>
  <si>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</si>
  <si>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</si>
  <si>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</si>
  <si>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</si>
  <si>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</si>
  <si>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</si>
  <si>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</si>
  <si>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</si>
  <si>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</si>
  <si>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</si>
  <si>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</si>
  <si>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</si>
  <si>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</si>
  <si>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</si>
  <si>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</si>
  <si>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</si>
  <si>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</si>
  <si>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</si>
  <si>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</si>
  <si>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</si>
  <si>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</si>
  <si>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</si>
  <si>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</si>
  <si>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</si>
  <si>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</si>
  <si>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</si>
  <si>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</si>
  <si>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</si>
  <si>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</si>
  <si>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</si>
  <si>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</si>
  <si>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</si>
  <si>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</si>
  <si>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</si>
  <si>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</si>
  <si>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</si>
  <si>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</si>
  <si>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</si>
  <si>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</si>
  <si>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</si>
  <si>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</si>
  <si>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</si>
  <si>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</si>
  <si>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</si>
  <si>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</si>
  <si>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</si>
  <si>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</si>
  <si>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</si>
  <si>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</si>
  <si>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</si>
  <si>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</si>
  <si>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</si>
  <si>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</si>
  <si>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</si>
  <si>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</si>
  <si>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</si>
  <si>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</si>
  <si>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</si>
  <si>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</si>
  <si>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</si>
  <si>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</si>
  <si>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</si>
  <si>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</si>
  <si>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</si>
  <si>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</si>
  <si>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</si>
  <si>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</si>
  <si>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</si>
  <si>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</si>
  <si>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</si>
  <si>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</si>
  <si>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</si>
  <si>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</si>
  <si>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</si>
  <si>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</si>
  <si>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</si>
  <si>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</si>
  <si>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</si>
  <si>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</si>
  <si>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</si>
  <si>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</si>
  <si>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</si>
  <si>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</si>
  <si>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</si>
  <si>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</si>
  <si>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</si>
  <si>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</si>
  <si>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</si>
  <si>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</si>
  <si>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</si>
  <si>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</si>
  <si>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</si>
  <si>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</si>
  <si>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</si>
  <si>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</si>
  <si>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</si>
  <si>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</si>
  <si>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</si>
  <si>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</si>
  <si>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</si>
  <si>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</si>
  <si>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</si>
  <si>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</si>
  <si>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</si>
  <si>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</si>
  <si>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</si>
  <si>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</si>
  <si>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</si>
  <si>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</si>
  <si>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</si>
  <si>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</si>
  <si>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</si>
  <si>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</si>
  <si>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</si>
  <si>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</si>
  <si>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</si>
  <si>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</si>
  <si>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</si>
  <si>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</si>
  <si>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</si>
  <si>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</si>
  <si>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</si>
  <si>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</si>
  <si>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</si>
  <si>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</si>
  <si>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</si>
  <si>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</si>
  <si>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</si>
  <si>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</si>
  <si>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</si>
  <si>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</si>
  <si>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</si>
  <si>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</si>
  <si>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</si>
  <si>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</si>
  <si>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</si>
  <si>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</si>
  <si>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</si>
  <si>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</si>
  <si>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</si>
  <si>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</si>
  <si>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</si>
  <si>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</si>
  <si>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</si>
  <si>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</si>
  <si>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</si>
  <si>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</si>
  <si>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</si>
  <si>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</si>
  <si>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</si>
  <si>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</si>
  <si>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</si>
  <si>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</si>
  <si>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</si>
  <si>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</si>
  <si>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</si>
  <si>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</si>
  <si>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</si>
  <si>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</si>
  <si>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</si>
  <si>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</si>
  <si>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</si>
  <si>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</si>
  <si>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</si>
  <si>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</si>
  <si>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</si>
  <si>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</si>
  <si>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</si>
  <si>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</si>
  <si>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</si>
  <si>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</si>
  <si>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</si>
  <si>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</si>
  <si>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</si>
  <si>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</si>
  <si>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</si>
  <si>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</si>
  <si>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</si>
  <si>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</si>
  <si>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</si>
  <si>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</si>
  <si>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</si>
  <si>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</si>
  <si>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</si>
  <si>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</si>
  <si>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</si>
  <si>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</si>
  <si>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</si>
  <si>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</si>
  <si>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</si>
  <si>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</si>
  <si>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</si>
  <si>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</si>
  <si>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</si>
  <si>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</si>
  <si>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</si>
  <si>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</si>
  <si>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</si>
  <si>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</si>
  <si>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</si>
  <si>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</si>
  <si>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</si>
  <si>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</si>
  <si>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</si>
  <si>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</si>
  <si>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</si>
  <si>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</si>
  <si>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</si>
  <si>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</si>
  <si>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</si>
  <si>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</si>
  <si>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</si>
  <si>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</si>
  <si>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</si>
  <si>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</si>
  <si>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</si>
  <si>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</si>
  <si>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</si>
  <si>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</si>
  <si>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</si>
  <si>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</si>
  <si>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</si>
  <si>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</si>
  <si>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</si>
  <si>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</si>
  <si>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</si>
  <si>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</si>
  <si>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</si>
  <si>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</si>
  <si>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</si>
  <si>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</si>
  <si>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</si>
  <si>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</si>
  <si>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</si>
  <si>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</si>
  <si>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</si>
  <si>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</si>
  <si>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</si>
  <si>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</si>
  <si>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</si>
  <si>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</si>
  <si>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</si>
  <si>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</si>
  <si>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</si>
  <si>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</si>
  <si>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</si>
  <si>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</si>
  <si>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</si>
  <si>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</si>
  <si>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</si>
  <si>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</si>
  <si>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</si>
  <si>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</si>
  <si>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</si>
  <si>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</si>
  <si>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</si>
  <si>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</si>
  <si>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</si>
  <si>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</si>
  <si>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</si>
  <si>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</si>
  <si>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</si>
  <si>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</si>
  <si>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</si>
  <si>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</si>
  <si>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</si>
  <si>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</si>
  <si>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</si>
  <si>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</si>
  <si>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</si>
  <si>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</si>
  <si>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</si>
  <si>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</si>
  <si>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</si>
  <si>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</si>
  <si>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</si>
  <si>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</si>
  <si>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</si>
  <si>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</si>
  <si>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</si>
  <si>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</si>
  <si>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</si>
  <si>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</si>
  <si>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</si>
  <si>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</si>
  <si>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</si>
  <si>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</si>
  <si>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</si>
  <si>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</si>
  <si>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</si>
  <si>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</si>
  <si>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</si>
  <si>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</si>
  <si>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</si>
  <si>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</si>
  <si>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</si>
  <si>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</si>
  <si>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</si>
  <si>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</si>
  <si>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</si>
  <si>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</si>
  <si>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</si>
  <si>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</si>
  <si>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</si>
  <si>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</si>
  <si>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</si>
  <si>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</si>
  <si>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</si>
  <si>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</si>
  <si>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</si>
  <si>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</si>
  <si>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</si>
  <si>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</si>
  <si>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</si>
  <si>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</si>
  <si>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</si>
  <si>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</si>
  <si>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</si>
  <si>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</si>
  <si>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</si>
  <si>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</si>
  <si>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</si>
  <si>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</si>
  <si>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</si>
  <si>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</si>
  <si>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</si>
  <si>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</si>
  <si>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</si>
  <si>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</si>
  <si>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</si>
  <si>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</si>
  <si>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</si>
  <si>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</si>
  <si>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</si>
  <si>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</si>
  <si>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</si>
  <si>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</si>
  <si>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</si>
  <si>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</si>
  <si>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</si>
  <si>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</si>
  <si>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</si>
  <si>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</si>
  <si>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</si>
  <si>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</si>
  <si>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</si>
  <si>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</si>
  <si>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</si>
  <si>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</si>
  <si>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</si>
  <si>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</si>
  <si>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</si>
  <si>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</si>
  <si>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</si>
  <si>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</si>
  <si>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</si>
  <si>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</si>
  <si>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</si>
  <si>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</si>
  <si>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</si>
  <si>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</si>
  <si>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</si>
  <si>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</si>
  <si>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</si>
  <si>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</si>
  <si>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</si>
  <si>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</si>
  <si>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</si>
  <si>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</si>
  <si>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</si>
  <si>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</si>
  <si>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</si>
  <si>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</si>
  <si>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</si>
  <si>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</si>
  <si>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</si>
  <si>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</si>
  <si>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</si>
  <si>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</si>
  <si>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</si>
  <si>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</si>
  <si>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</si>
  <si>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</si>
  <si>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</si>
  <si>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</si>
  <si>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</si>
  <si>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</si>
  <si>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</si>
  <si>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</si>
  <si>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</si>
  <si>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</si>
  <si>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</si>
  <si>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</si>
  <si>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</si>
  <si>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</si>
  <si>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</si>
  <si>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</si>
  <si>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</si>
  <si>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</si>
  <si>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</si>
  <si>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</si>
  <si>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</si>
  <si>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</si>
  <si>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</si>
  <si>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</si>
  <si>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</si>
  <si>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</si>
  <si>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</si>
  <si>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</si>
  <si>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</si>
  <si>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</si>
  <si>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</si>
  <si>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</si>
  <si>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</si>
  <si>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</si>
  <si>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</si>
  <si>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</si>
  <si>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</si>
  <si>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</si>
  <si>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</si>
  <si>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</si>
  <si>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</si>
  <si>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</si>
  <si>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</si>
  <si>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</si>
  <si>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</si>
  <si>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</si>
  <si>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</si>
  <si>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</si>
  <si>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</si>
  <si>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</si>
  <si>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</si>
  <si>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</si>
  <si>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</si>
  <si>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</si>
  <si>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</si>
  <si>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</si>
  <si>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</si>
  <si>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</si>
  <si>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</si>
  <si>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</si>
  <si>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</si>
  <si>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</si>
  <si>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</si>
  <si>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</si>
  <si>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</si>
  <si>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</si>
  <si>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</si>
  <si>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</si>
  <si>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</si>
  <si>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</si>
  <si>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</si>
  <si>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</si>
  <si>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</si>
  <si>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</si>
  <si>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</si>
  <si>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</si>
  <si>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</si>
  <si>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</si>
  <si>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</si>
  <si>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</si>
  <si>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</si>
  <si>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</si>
  <si>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</si>
  <si>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</si>
  <si>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</si>
  <si>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</si>
  <si>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</si>
  <si>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</si>
  <si>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</si>
  <si>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</si>
  <si>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</si>
  <si>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</si>
  <si>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</si>
  <si>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</si>
  <si>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</si>
  <si>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</si>
  <si>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</si>
  <si>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</si>
  <si>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</si>
  <si>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</si>
  <si>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</si>
  <si>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</si>
  <si>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</si>
  <si>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</si>
  <si>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</si>
  <si>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</si>
  <si>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</si>
  <si>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</si>
  <si>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</si>
  <si>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</si>
  <si>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</si>
  <si>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</si>
  <si>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</si>
  <si>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</si>
  <si>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</si>
  <si>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</si>
  <si>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</si>
  <si>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</si>
  <si>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</si>
  <si>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</si>
  <si>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</si>
  <si>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</si>
  <si>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</si>
  <si>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</si>
  <si>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</si>
  <si>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</si>
  <si>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</si>
  <si>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</si>
  <si>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</si>
  <si>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</si>
  <si>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</si>
  <si>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</si>
  <si>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</si>
  <si>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ID</t>
  </si>
  <si>
    <t>Source/Context</t>
  </si>
  <si>
    <t>TRANSFORMATION LOGIC</t>
  </si>
  <si>
    <t>SQL IMPLEMENTATION</t>
  </si>
  <si>
    <t>VALIDATION</t>
  </si>
  <si>
    <t>STATUS TRACKING</t>
  </si>
  <si>
    <t>AUDIT</t>
  </si>
  <si>
    <t>SQL DEV STATUS</t>
  </si>
  <si>
    <t>Step ID</t>
  </si>
  <si>
    <t>Entity Type</t>
  </si>
  <si>
    <t>Source Field(s)</t>
  </si>
  <si>
    <t>Target Field</t>
  </si>
  <si>
    <t>PQ Step Name</t>
  </si>
  <si>
    <t>Step Type</t>
  </si>
  <si>
    <t>Purpose / Theme</t>
  </si>
  <si>
    <t>Transformation Rule / Logic</t>
  </si>
  <si>
    <t>Implementation Pattern</t>
  </si>
  <si>
    <t>Dependency (Prior Step Required)</t>
  </si>
  <si>
    <t>Error Flag Expected</t>
  </si>
  <si>
    <t>SQL Step Name</t>
  </si>
  <si>
    <t>SQL Object (Table/CTE)</t>
  </si>
  <si>
    <t>SQL Logic Summary</t>
  </si>
  <si>
    <t>Validation Check</t>
  </si>
  <si>
    <t>Expected Result</t>
  </si>
  <si>
    <t>Edge Cases to Test</t>
  </si>
  <si>
    <t>SQL Dev Status</t>
  </si>
  <si>
    <t>Max Review Status</t>
  </si>
  <si>
    <t>Blockers / Notes</t>
  </si>
  <si>
    <t>Last Updated</t>
  </si>
  <si>
    <t>Code/Comment Discrepancy?</t>
  </si>
  <si>
    <t>0. Logic Removed from scope</t>
  </si>
  <si>
    <t>Phase-Gate-001</t>
  </si>
  <si>
    <t>Phase-Gate</t>
  </si>
  <si>
    <t>GATE: Phase 1 Upload Complete</t>
  </si>
  <si>
    <t>Phase Gate</t>
  </si>
  <si>
    <t>Dev_PPL_0_Source MUST be refreshed after Phase 1 upload before ANY Phase 2 or Phase 3 queries run. If skipped all downstream Parent Sequence IDs = ERROR-NO MATCH.</t>
  </si>
  <si>
    <t>Phase 1 (PPL+0) upload confirmed complete. Dev extract downloaded. Dev_PPL_0_Source reloaded into SQL staging table.</t>
  </si>
  <si>
    <t>Staging Table Required</t>
  </si>
  <si>
    <t>Create_PPL_0_All uploaded</t>
  </si>
  <si>
    <t>verify_phase1_gate</t>
  </si>
  <si>
    <t>SELECT COUNT(*) FROM stg_dev_ppl0_source WHERE previous_seq_id IS NOT NULL</t>
  </si>
  <si>
    <t>Count &gt; 0 with Previous Seq_IDs matching source Index values.</t>
  </si>
  <si>
    <t>Non-zero count.</t>
  </si>
  <si>
    <t>Extract downloaded but not reloaded into SQL</t>
  </si>
  <si>
    <t>2. Not Started</t>
  </si>
  <si>
    <t>HARD BLOCKER â€” no Phase 2 work can be validated until this gate is passed.</t>
  </si>
  <si>
    <t>1. Not Ready for Development</t>
  </si>
  <si>
    <t>Phase-Gate-002</t>
  </si>
  <si>
    <t>GATE: Phase 2 Upload Complete</t>
  </si>
  <si>
    <t>Dev_PPL_1_Source MUST be refreshed after Phase 2 upload before Phase 3 runs. If skipped all Epic and Task Parent Sequence IDs = ERROR-NO PPL1 MATCH.</t>
  </si>
  <si>
    <t>Phase 2 (PPL+1) upload confirmed. Dev PPL+1 extract downloaded. Dev_PPL_1_Source reloaded.</t>
  </si>
  <si>
    <t>Create_PPL_1_All uploaded</t>
  </si>
  <si>
    <t>verify_phase2_gate</t>
  </si>
  <si>
    <t>SELECT COUNT(*) FROM stg_dev_ppl1_source WHERE previous_seq_id IS NOT NULL</t>
  </si>
  <si>
    <t>Count &gt; 0 with Previous Seq_IDs matching PPL+0 source Index values.</t>
  </si>
  <si>
    <t>Extract downloaded but not reloaded</t>
  </si>
  <si>
    <t>HARD BLOCKER â€” no Phase 3 parent lookups can be validated until this gate is passed.</t>
  </si>
  <si>
    <t>Reference-001</t>
  </si>
  <si>
    <t>Reference</t>
  </si>
  <si>
    <t>WORK_HIERARCHY Excel table</t>
  </si>
  <si>
    <t>Normalized Name, Normalized Sequence ID, Lvl2, Level, Data Source, Index</t>
  </si>
  <si>
    <t>WORK_HIERARCHY</t>
  </si>
  <si>
    <t>Column Selection</t>
  </si>
  <si>
    <t>Master hierarchy lookup. Parent Sequence ID for ALL PPL+0 items depends on this. Wrong data = wrong hierarchy placement for every entity.</t>
  </si>
  <si>
    <t>Load, type cast, remove unused cols, fill down Lvl2, strip parenthetical suffixes, fix Freight label, add Data Source='Dev-Work-Hier', add Index='Dev-Work-Hier-'+Normalized Seq ID.</t>
  </si>
  <si>
    <t>Source Excel table loaded</t>
  </si>
  <si>
    <t>load_work_hierarchy</t>
  </si>
  <si>
    <t>ref_work_hierarchy</t>
  </si>
  <si>
    <t>SELECT with cleanup. Fill-down requires window function or ordered UPDATE.</t>
  </si>
  <si>
    <t>No null Normalized Seq ID on Level 4 rows. Lvl2 filled down. Freight cleaned.</t>
  </si>
  <si>
    <t>All Level 4 rows have Seq ID.</t>
  </si>
  <si>
    <t>Rows with parenthetical suffixes not stripped</t>
  </si>
  <si>
    <t>Level=4 rows are the only ones used for parent Seq ID matching.</t>
  </si>
  <si>
    <t>3. In Progress</t>
  </si>
  <si>
    <t>Reference-002</t>
  </si>
  <si>
    <t>Prod_fields Excel table</t>
  </si>
  <si>
    <t>Attribute Name, Migrate?, Primary Structure</t>
  </si>
  <si>
    <t>Prod_fields</t>
  </si>
  <si>
    <t>Deduplication</t>
  </si>
  <si>
    <t>Drives column keep/remove for all Prod queries. Duplicates cause downstream column errors. Must be deduplicated on Attribute Name.</t>
  </si>
  <si>
    <t>Load, type cast 14 cols, filter to 3 Primary Structures (Requests/Strategic Hierarchy/Work), deduplicate on Attribute Name.</t>
  </si>
  <si>
    <t>load_prod_fields</t>
  </si>
  <si>
    <t>ref_prod_fields</t>
  </si>
  <si>
    <t>SELECT DISTINCT ON (attribute_name) WHERE primary_structure IN ('Requests ($WR)','Strategic Hierarchy ($Strategy)','Work ($Plan)')</t>
  </si>
  <si>
    <t>Zero duplicate Attribute Names. Migrate? values are Y/N/null only.</t>
  </si>
  <si>
    <t>Zero duplicates.</t>
  </si>
  <si>
    <t>Attributes in multiple Primary Structures</t>
  </si>
  <si>
    <t>Deduplication MUST happen here.</t>
  </si>
  <si>
    <t>4. Need Discussion</t>
  </si>
  <si>
    <t>Reference-003</t>
  </si>
  <si>
    <t>Prod_fields[Migrate?='Y']</t>
  </si>
  <si>
    <t>Keep list for column selection</t>
  </si>
  <si>
    <t>Prod_Keep_Columns</t>
  </si>
  <si>
    <t>Shared keep list for BOTH Prod_Init_Transformations and Prod_Epic_Transformations. Typo or missing entry silently drops columns in both queries.</t>
  </si>
  <si>
    <t>Filter Prod_fields to Migrate?='Y'. Extract Attribute Name as list. Deduplicate. Buffer.</t>
  </si>
  <si>
    <t>Prod_fields loaded</t>
  </si>
  <si>
    <t>build_prod_keep_cols</t>
  </si>
  <si>
    <t>ref_prod_keep_columns</t>
  </si>
  <si>
    <t>SELECT attribute_name FROM ref_prod_fields WHERE migrate = 'Y'</t>
  </si>
  <si>
    <t>Count matches Y rows in Prod_fields. Zero duplicates.</t>
  </si>
  <si>
    <t>Correct count.</t>
  </si>
  <si>
    <t>Typo silently drops required column</t>
  </si>
  <si>
    <t>Shared with Prod_Epic. Verify Epic columns included.</t>
  </si>
  <si>
    <t>VERIFY â€” Shared between Prod_Init and Prod_Epic. Confirm Epic-specific required columns are marked Y in Prod_fields.</t>
  </si>
  <si>
    <t>5. Ready for Review</t>
  </si>
  <si>
    <t>Reference-004</t>
  </si>
  <si>
    <t>Target_Dev_fields Excel table</t>
  </si>
  <si>
    <t>Attribute Name, ID</t>
  </si>
  <si>
    <t>Target_Dev_fields</t>
  </si>
  <si>
    <t>Reference for Dev target field IDs. Informs SBA_Keep_Columns.</t>
  </si>
  <si>
    <t>Load, type cast, filter to Primary Structure='Work ($Plan)', keep 2 columns.</t>
  </si>
  <si>
    <t>load_target_dev_fields</t>
  </si>
  <si>
    <t>ref_target_dev_fields</t>
  </si>
  <si>
    <t>SELECT attribute_name AND id FROM target_dev_fields WHERE primary_structure='Work ($Plan)'</t>
  </si>
  <si>
    <t>Correct row count. Both columns present.</t>
  </si>
  <si>
    <t>Correct.</t>
  </si>
  <si>
    <t>6A. Code Reviewed</t>
  </si>
  <si>
    <t>Reference-005</t>
  </si>
  <si>
    <t>Target_Dev_fields (same source)</t>
  </si>
  <si>
    <t>Keep list for SBA column selection</t>
  </si>
  <si>
    <t>SBA_Keep_Columns</t>
  </si>
  <si>
    <t>Keep list for SBA_PPL0_Transformations. Code correctly sources from Target_Dev_fields but query comment is a copy-paste error â€” verify SBA keep list is correct for SBA fields.</t>
  </si>
  <si>
    <t>Same logic as Target_Dev_fields. Filter to Work ($Plan). Keep Attribute Name and ID.</t>
  </si>
  <si>
    <t>Target_Dev_fields loaded</t>
  </si>
  <si>
    <t>build_sba_keep_cols</t>
  </si>
  <si>
    <t>ref_sba_keep_columns</t>
  </si>
  <si>
    <t>SELECT attribute_name FROM ref_target_dev_fields</t>
  </si>
  <si>
    <t>Column list correct for SBA target schema.</t>
  </si>
  <si>
    <t>YES - Comment stale â€” SBA_Keep_Columns query comment is copy-pasted from Target_Dev_fields query. Code loads Target_Dev_fields. Verify SBA keep list is correct for SBA vs Init/Epic fields.</t>
  </si>
  <si>
    <t>6B. Data Validated</t>
  </si>
  <si>
    <t>Reference-006</t>
  </si>
  <si>
    <t>Prod_Init_Renamer Excel table</t>
  </si>
  <si>
    <t>Old Field Name, New Field Name</t>
  </si>
  <si>
    <t>Prod_Init_Renamer</t>
  </si>
  <si>
    <t>Rename</t>
  </si>
  <si>
    <t>Drives bulk rename of Prod Initiative fields. Null Old Field Names filtered out.</t>
  </si>
  <si>
    <t>Load, type cast 3 cols, filter out null Old Field Names.</t>
  </si>
  <si>
    <t>load_prod_init_renamer</t>
  </si>
  <si>
    <t>ref_prod_init_renamer</t>
  </si>
  <si>
    <t>SELECT old_field_name AND new_field_name FROM prod_init_renamer WHERE old_field_name IS NOT NULL</t>
  </si>
  <si>
    <t>No null Old Field Names.</t>
  </si>
  <si>
    <t>Entries where New Field Name is null would rename to null</t>
  </si>
  <si>
    <t>7. Change Req'd</t>
  </si>
  <si>
    <t>Reference-007</t>
  </si>
  <si>
    <t>Prod_Init_Removals Excel table</t>
  </si>
  <si>
    <t>Final Removals</t>
  </si>
  <si>
    <t>Prod_Final_Removals</t>
  </si>
  <si>
    <t>Drives final column removal in Prod_Init_Transformations. Wrong entry removes a required column.</t>
  </si>
  <si>
    <t>Load, type cast Final Removals column.</t>
  </si>
  <si>
    <t>load_prod_final_removals</t>
  </si>
  <si>
    <t>ref_prod_final_removals</t>
  </si>
  <si>
    <t>SELECT final_removals FROM prod_init_removals</t>
  </si>
  <si>
    <t>List populated. No typos.</t>
  </si>
  <si>
    <t>Typo silently does nothing (MissingField.Ignore)</t>
  </si>
  <si>
    <t>8. Failed Logic</t>
  </si>
  <si>
    <t>Reference-008</t>
  </si>
  <si>
    <t>Prod_Epic_Renamer Excel table</t>
  </si>
  <si>
    <t>Prod_Epic_Renamer</t>
  </si>
  <si>
    <t>Drives bulk rename of Prod Epic fields.</t>
  </si>
  <si>
    <t>Load, type cast 3 cols. Both null Old AND New Field Names filtered.</t>
  </si>
  <si>
    <t>load_prod_epic_renamer</t>
  </si>
  <si>
    <t>ref_prod_epic_renamer</t>
  </si>
  <si>
    <t>SELECT old_field_name AND new_field_name WHERE both are NOT NULL</t>
  </si>
  <si>
    <t>No null entries.</t>
  </si>
  <si>
    <t>Reference-009</t>
  </si>
  <si>
    <t>Prod_Epic_Remover_early Excel table</t>
  </si>
  <si>
    <t>Early Removals</t>
  </si>
  <si>
    <t>Prod_Epic_Remover_early</t>
  </si>
  <si>
    <t>NOT visibly referenced in v6.05 Prod_Epic_Transformations code. May be obsolete. Verify with Max before implementing.</t>
  </si>
  <si>
    <t>Load, type cast Early Removals column.</t>
  </si>
  <si>
    <t>load_prod_epic_remover_early</t>
  </si>
  <si>
    <t>ref_prod_epic_remover_early</t>
  </si>
  <si>
    <t>SELECT early_removals FROM prod_epic_remover_early</t>
  </si>
  <si>
    <t>Verify it is actually referenced in current code.</t>
  </si>
  <si>
    <t>Referenced or confirmed obsolete.</t>
  </si>
  <si>
    <t>May be unused</t>
  </si>
  <si>
    <t>VERIFY â€” not referenced in current v6.05 code. Confirm with Max.</t>
  </si>
  <si>
    <t>VERIFY â€” Prod_Epic_Remover_early not found in current v6.05 Prod_Epic_Transformations. May be obsolete.</t>
  </si>
  <si>
    <t>Reference-010</t>
  </si>
  <si>
    <t>Prod_Epic_Remover_final Excel table</t>
  </si>
  <si>
    <t>Prod_Epic_Remover_final</t>
  </si>
  <si>
    <t>Final column removal for Prod_Epic_Transformations (Epic_Final_Field_Removals step).</t>
  </si>
  <si>
    <t>load_prod_epic_remover_final</t>
  </si>
  <si>
    <t>ref_prod_epic_remover_final</t>
  </si>
  <si>
    <t>SELECT final_removals FROM prod_epic_remover_final</t>
  </si>
  <si>
    <t>Typo silently skipped</t>
  </si>
  <si>
    <t>Reference-011</t>
  </si>
  <si>
    <t>Prod_Task_Remover_final Excel table</t>
  </si>
  <si>
    <t>Prod_Task_Remover_final</t>
  </si>
  <si>
    <t>Final column removal for Prod_Tasks_Transformations.</t>
  </si>
  <si>
    <t>load_prod_task_remover_final</t>
  </si>
  <si>
    <t>ref_prod_task_remover_final</t>
  </si>
  <si>
    <t>SELECT final_removals FROM prod_task_remover_final</t>
  </si>
  <si>
    <t>List populated.</t>
  </si>
  <si>
    <t>Reference-012</t>
  </si>
  <si>
    <t>PPL_0_Remover Excel table</t>
  </si>
  <si>
    <t>Removals</t>
  </si>
  <si>
    <t>PPL_0_Remover</t>
  </si>
  <si>
    <t>Final column removal for Create_PPL_0_All output. Applied AFTER combining all three PPL+0 sources.</t>
  </si>
  <si>
    <t>Load, type cast Removals column.</t>
  </si>
  <si>
    <t>load_ppl0_remover</t>
  </si>
  <si>
    <t>ref_ppl0_remover</t>
  </si>
  <si>
    <t>SELECT removals FROM ppl0_remover</t>
  </si>
  <si>
    <t>Reference-013</t>
  </si>
  <si>
    <t>PPL_2_Remover Excel table</t>
  </si>
  <si>
    <t>PPL_2_Remover</t>
  </si>
  <si>
    <t>Final column removal for Create_PPL_2_All output.</t>
  </si>
  <si>
    <t>load_ppl2_remover</t>
  </si>
  <si>
    <t>ref_ppl2_remover</t>
  </si>
  <si>
    <t>SELECT removals FROM ppl2_remover</t>
  </si>
  <si>
    <t>Reference-014</t>
  </si>
  <si>
    <t>SBA_Rename Excel table</t>
  </si>
  <si>
    <t>SBA Name, Dev Name</t>
  </si>
  <si>
    <t>SBA_Rename</t>
  </si>
  <si>
    <t>Drives bulk SBA field rename in SBA_PPL0_Transformations.</t>
  </si>
  <si>
    <t>Load, type cast SBA Name and Dev Name.</t>
  </si>
  <si>
    <t>load_sba_rename</t>
  </si>
  <si>
    <t>ref_sba_rename</t>
  </si>
  <si>
    <t>SELECT sba_name AND dev_name FROM sba_rename</t>
  </si>
  <si>
    <t>No null entries in either column.</t>
  </si>
  <si>
    <t>Reference-015</t>
  </si>
  <si>
    <t>SBA_VB_Remover_late Excel table</t>
  </si>
  <si>
    <t>SBA_VB_Remover_late</t>
  </si>
  <si>
    <t>Final column removal for SBA_PPL0_Transformations.</t>
  </si>
  <si>
    <t>load_sba_vb_remover_late</t>
  </si>
  <si>
    <t>ref_sba_vb_remover_late</t>
  </si>
  <si>
    <t>SELECT removals FROM sba_vb_remover_late</t>
  </si>
  <si>
    <t>RS-Source-001</t>
  </si>
  <si>
    <t>RS-Source</t>
  </si>
  <si>
    <t>Prod_Extract_Inits (7 columns)</t>
  </si>
  <si>
    <t>Name, Data Source='Prod-Init', Index, Strategy Seq ID, Parent Sequence ID, Disposition, Demand Type</t>
  </si>
  <si>
    <t>Prod_Init_Source</t>
  </si>
  <si>
    <t>Clean source feeding RosettaStone. No RS references â€” prevents circular dependency. Contains 3-rule Disposition and Parent Seq ID for hierarchy placement.</t>
  </si>
  <si>
    <t>Load, keep 7 cols, add Data Source='Prod-Init', Index='Prod-Init-'+Strategy Seq ID, strip ' Domain' from Demand Domain, add BU copy col, WORK_HIERARCHY join (non-BO: node name lookup; BO: Lvl2+domain lookup), add Disposition: Rule 1 Exclude from Migration='Exclude' then Remove | Rule 2 Stage L0/SL1 then Remove | Rule 3 Demand Type LE/LM then Remove.</t>
  </si>
  <si>
    <t>WORK_HIERARCHY loaded</t>
  </si>
  <si>
    <t>ERROR-No Matching BU, ERROR-No Matching Hierarchy Node, ERROR-Unmapped Demand Type</t>
  </si>
  <si>
    <t>build_prod_init_source</t>
  </si>
  <si>
    <t>stg_prod_init_source</t>
  </si>
  <si>
    <t>SELECT 7 cols + Index + JOIN work_hierarchy for Parent Seq ID + CASE WHEN Disposition (3 rules)</t>
  </si>
  <si>
    <t>All BO rows have non-error Parent Seq ID. All LE/LM rows Disposition='Remove'. Index format='Prod-Init-XXXXX'.</t>
  </si>
  <si>
    <t>Confidential items, missing BU, LE/LM rows</t>
  </si>
  <si>
    <t>YES - Comment stale â€” Add_Disposition comment says 2 rules. Code has 3rd rule: LE/LM Demand Type â†’ Remove. SQL dev MUST implement all 3 rules from code.</t>
  </si>
  <si>
    <t>RS-Source-002</t>
  </si>
  <si>
    <t>Prod_Extract_Epics</t>
  </si>
  <si>
    <t>Name, Data Source='Prod-Epic', Index, Sequence ID, Associated Initiative Seq ID, Execution Type, Demand Type</t>
  </si>
  <si>
    <t>Prod_Epic_Source</t>
  </si>
  <si>
    <t>Raw load of Prod Epics. No business logic. No RS references. Feeds both RosettaStone and Prod_Epic_Transformations to avoid circular dependency.</t>
  </si>
  <si>
    <t>Load. Add Data Source='Prod-Epic'. Add Index='Prod-Epic-'+Sequence ID. No other transformations.</t>
  </si>
  <si>
    <t>build_prod_epic_source</t>
  </si>
  <si>
    <t>stg_prod_epic_source</t>
  </si>
  <si>
    <t>SELECT *, 'Prod-Epic' AS data_source, CONCAT('Prod-Epic-',sequence_id) AS index_col</t>
  </si>
  <si>
    <t>Index format correct. No nulls. Zero transformations applied.</t>
  </si>
  <si>
    <t>Raw load only.</t>
  </si>
  <si>
    <t>NO business logic here. Raw load + index only.</t>
  </si>
  <si>
    <t>RS-Source-003</t>
  </si>
  <si>
    <t>Prod_Epic_Source filtered to LM/LE + WORK_HIERARCHY</t>
  </si>
  <si>
    <t>Data Source='Prod-EpicLMLEPPL0', Index (PPL0 prefix), Sequence ID, Parent Seq ID</t>
  </si>
  <si>
    <t>Prod_EpicLMLEPPL0_Source</t>
  </si>
  <si>
    <t>Separate clean source for LM/LE Epics at PPL+0. Breaks circular dependency. All LM/LE Epics always parent to D&amp;T Cross-Portfolio Demand.</t>
  </si>
  <si>
    <t>Filter to LM/LE Execution Types. Override Data Source. Replace 'Prod-Epic-' with 'Prod-EpicLMLEPPL0-' in Index. Look up D&amp;T Cross-Portfolio Demand Seq ID once. Apply to all rows.</t>
  </si>
  <si>
    <t>Prod_Epic_Source loaded, WORK_HIERARCHY loaded</t>
  </si>
  <si>
    <t>ERROR - No Matching Hierarchy Node</t>
  </si>
  <si>
    <t>build_prod_epiclmleppl0</t>
  </si>
  <si>
    <t>stg_prod_epiclmleppl0_source</t>
  </si>
  <si>
    <t>Filter + REPLACE index prefix + scalar JOIN for parent seq id (single value applied to all rows)</t>
  </si>
  <si>
    <t>All rows Data Source='Prod-EpicLMLEPPL0'. Index prefix='Prod-EpicLMLEPPL0-'. Parent Seq ID = D&amp;T Cross-Portfolio Demand on all rows.</t>
  </si>
  <si>
    <t>Single parent value for ALL rows â€” no per-row join needed.</t>
  </si>
  <si>
    <t>RS-Source-004</t>
  </si>
  <si>
    <t>Extract_Tasks filtered to PATH not null</t>
  </si>
  <si>
    <t>Work Name, Data Source='Prod-Task', Index, Sequence ID, PARENT SEQUENCE ID</t>
  </si>
  <si>
    <t>Prod_Task_Source</t>
  </si>
  <si>
    <t>Clean source for Prod Tasks feeding RosettaStone. Filters to task-level rows only (PATH not null).</t>
  </si>
  <si>
    <t>Load. Filter PATH IS NOT NULL. Add Data Source='Prod-Task'. Add Index='Prod-Task-'+SEQUENCE ID. Rename Work Name and Sequence ID.</t>
  </si>
  <si>
    <t>build_prod_task_source</t>
  </si>
  <si>
    <t>stg_prod_task_source</t>
  </si>
  <si>
    <t>SELECT with WHERE path IS NOT NULL and CONCAT index</t>
  </si>
  <si>
    <t>No null PATH rows. Index='Prod-Task-XXXXX'.</t>
  </si>
  <si>
    <t>No business logic. Raw load + filter + index only.</t>
  </si>
  <si>
    <t>RS-Source-005</t>
  </si>
  <si>
    <t>SBA_Extract_EXP</t>
  </si>
  <si>
    <t>Name, Data Source='SBA-ExP', Index, Sequence ID, Parent Seq ID='SBA-VB-XXXXX'</t>
  </si>
  <si>
    <t>SBA_ExecutionPackages_Source</t>
  </si>
  <si>
    <t>Feeds SBA EP rows into RosettaStone. Parent Seq ID in SBA-VB index format.</t>
  </si>
  <si>
    <t>Load. Add Data Source='SBA-ExP'. Strip 'SBA-ExP-' from Seq ID. Strip 'SBA-VB-' from Work Seq ID. Add Index. Add Parent Seq ID='SBA-VB-'+Work Seq ID.</t>
  </si>
  <si>
    <t>ERROR-NO PARENT if Work Seq ID null</t>
  </si>
  <si>
    <t>build_sba_exp_source</t>
  </si>
  <si>
    <t>stg_sba_exp_source</t>
  </si>
  <si>
    <t>REPLACE prefix and CONCAT index and parent</t>
  </si>
  <si>
    <t>Parent Seq ID='SBA-VB-XXXXX'. No null Seq IDs.</t>
  </si>
  <si>
    <t>All rows valid.</t>
  </si>
  <si>
    <t>Null Work Seq ID</t>
  </si>
  <si>
    <t>Prefix removal BEFORE Index creation.</t>
  </si>
  <si>
    <t>RS-Source-006</t>
  </si>
  <si>
    <t>SBA_Extract_Tasks</t>
  </si>
  <si>
    <t>Work Name, Data Source='SBA-Tasks', Index, Sequence ID, Parent Index='SBA-ExP-XXXXX'</t>
  </si>
  <si>
    <t>SBA_Tasks_Source</t>
  </si>
  <si>
    <t>Feeds SBA Task rows into RosettaStone. Also used by SBA_Tasks_Transformations.</t>
  </si>
  <si>
    <t>Load. Type cast 6 date cols. Strip 4 prefixes. Rename Name to Work Name. Remove Place. Replace empty Execution Type with 'Business Task'. Add Data Source='SBA-Tasks'. Add Index. Add Parent Index='SBA-ExP-'+Parent Seq ID.</t>
  </si>
  <si>
    <t>ERROR-NO PARENT if Parent Seq ID null</t>
  </si>
  <si>
    <t>build_sba_tasks_source</t>
  </si>
  <si>
    <t>stg_sba_tasks_source</t>
  </si>
  <si>
    <t>REPLACE prefixes, COALESCE execution type, CONCAT index and parent index</t>
  </si>
  <si>
    <t>Parent Index='SBA-ExP-XXXXX'. Empty Execution Type='Business Task'. Index correct.</t>
  </si>
  <si>
    <t>Null Parent Seq ID after prefix removal</t>
  </si>
  <si>
    <t>Feeds BOTH RosettaStone AND SBA_Tasks_Transformations.</t>
  </si>
  <si>
    <t>RS-Source-007</t>
  </si>
  <si>
    <t>Extract_Dev</t>
  </si>
  <si>
    <t>Data Source='Dev-PPL0', Index, Sequence ID, Previous Seq_ID</t>
  </si>
  <si>
    <t>Dev_PPL_0_Source</t>
  </si>
  <si>
    <t>Dev extract after Phase 1 upload. Contains Previous Seq_ID to Seq ID mapping for NEW DEV SEQUENCEID resolution. MUST be refreshed after Phase 1 before Phase 2 runs.</t>
  </si>
  <si>
    <t>Load. Add Data Source='Dev-PPL0'. Add Index='Dev-PPL0-'+Sequence ID.</t>
  </si>
  <si>
    <t>Phase 1 upload complete + Dev extract downloaded</t>
  </si>
  <si>
    <t>None pre-upload â€” all lookups return ERROR-NO MATCH</t>
  </si>
  <si>
    <t>load_dev_ppl0_source</t>
  </si>
  <si>
    <t>stg_dev_ppl0_source</t>
  </si>
  <si>
    <t>SELECT *, 'Dev-PPL0' AS data_source, CONCAT('Dev-PPL0-',sequence_id) AS index_col</t>
  </si>
  <si>
    <t>After Phase 1: Previous Seq_ID values match source Index values. Count &gt; 0.</t>
  </si>
  <si>
    <t>Non-zero matching rows.</t>
  </si>
  <si>
    <t>Test/junk data pre-upload</t>
  </si>
  <si>
    <t>CRITICAL REFRESH POINT. Reload after Phase 1 before ANY Phase 2 output.</t>
  </si>
  <si>
    <t>RS-Source-008</t>
  </si>
  <si>
    <t>Extract_Dev_PPL_1</t>
  </si>
  <si>
    <t>Data Source='Dev-PPL1', Index, Sequence ID, PARENT SEQUENCE ID</t>
  </si>
  <si>
    <t>Dev_PPL_1_Source</t>
  </si>
  <si>
    <t>Dev extract after Phase 2 upload. PPL+1 Seq IDs needed for Epic and Task parent resolution. MUST be refreshed after Phase 2 before Phase 3 runs.</t>
  </si>
  <si>
    <t>Load. Remove non-needed columns. Rename SEQUENCE ID and NAME. Add Data Source='Dev-PPL1'. Add Index='Dev-PPL1-'+Sequence ID.</t>
  </si>
  <si>
    <t>Phase 2 upload complete + extract downloaded</t>
  </si>
  <si>
    <t>load_dev_ppl1_source</t>
  </si>
  <si>
    <t>stg_dev_ppl1_source</t>
  </si>
  <si>
    <t>SELECT subset of cols and add data_source and index</t>
  </si>
  <si>
    <t>After Phase 2: Previous Seq_ID matches PPL+0 source Index values.</t>
  </si>
  <si>
    <t>CRITICAL REFRESH POINT. Reload after Phase 2 before Phase 3 output.</t>
  </si>
  <si>
    <t>RosettaStone-001</t>
  </si>
  <si>
    <t>RosettaStone</t>
  </si>
  <si>
    <t>All 10 source queries</t>
  </si>
  <si>
    <t>Consistent structure per source: Name, Data Source, Index, Seq IDs, parent working cols, Demand Type - Legacy, Execution Type - Legacy</t>
  </si>
  <si>
    <t>Result (Table.Combine â€” 10 sources)</t>
  </si>
  <si>
    <t>Append / Union</t>
  </si>
  <si>
    <t>Central mapping table. Every downstream parent lookup depends on this. Missing source = silent nulls for that entity type. Wrong column shape = union error.</t>
  </si>
  <si>
    <t>UNION ALL 10 sources shaped to consistent column set. Null columns added where source doesn't have the field. Sources: WORK_HIERARCHY, Prod_Init_Source, Prod_Epic_Source, SBA_PPL0_Transformations, SBA_ExecutionPackages_Source, SBA_Tasks_Source, Prod_Task_Source, Prod_EpicLMLEPPL0_Source, Dev_PPL_1_Source, Dev_PPL_0_Source.</t>
  </si>
  <si>
    <t>All 10 source queries loaded</t>
  </si>
  <si>
    <t>Shape mismatch if any source has wrong column structure</t>
  </si>
  <si>
    <t>build_rosetta_combine</t>
  </si>
  <si>
    <t>stg_rosetta_raw</t>
  </si>
  <si>
    <t>UNION ALL of 10 SELECT statements with identical column count and names across all branches.</t>
  </si>
  <si>
    <t>Row count = sum of all 10 sources. All 10 Data Source tags present. Zero duplicate Index values.</t>
  </si>
  <si>
    <t>Zero duplicate Indexes.</t>
  </si>
  <si>
    <t>Source with null Seq IDs or wrong column names</t>
  </si>
  <si>
    <t>ALL 10 sources must be loaded. Column names must match exactly.</t>
  </si>
  <si>
    <t>RosettaStone-002</t>
  </si>
  <si>
    <t>Result + Strategy Seq ID + Sequence ID</t>
  </si>
  <si>
    <t>Unified Source Sequence ID</t>
  </si>
  <si>
    <t>Add_Unified_SeqID</t>
  </si>
  <si>
    <t>Value Transformation</t>
  </si>
  <si>
    <t>Coalesces Strategy Seq ID (Prod-Init only) and Sequence ID (all others). Required because Prod-Init uses Strategy Seq ID.</t>
  </si>
  <si>
    <t>COALESCE(Strategy Seq ID | Sequence ID). Remove both source columns after.</t>
  </si>
  <si>
    <t>CTE Required</t>
  </si>
  <si>
    <t>Result (Table.Combine)</t>
  </si>
  <si>
    <t>Null if both are null</t>
  </si>
  <si>
    <t>add_unified_seq_id</t>
  </si>
  <si>
    <t>COALESCE(strategy_seq_id | sequence_id) AS unified_source_sequence_id</t>
  </si>
  <si>
    <t>Prod-Init rows use Strategy Seq ID. All others use Sequence ID. No nulls on active rows.</t>
  </si>
  <si>
    <t>All rows populated.</t>
  </si>
  <si>
    <t>Rows where both are null</t>
  </si>
  <si>
    <t>Remove both source columns after this step.</t>
  </si>
  <si>
    <t>RosettaStone-003</t>
  </si>
  <si>
    <t>Index + Dev_PPL_0_Source[Previous Seq_ID, Sequence ID]</t>
  </si>
  <si>
    <t>NEW DEV SEQUENCEID</t>
  </si>
  <si>
    <t>Add_New_Sequence_ID (join-based)</t>
  </si>
  <si>
    <t>Lookup / Join</t>
  </si>
  <si>
    <t>Most critical lookup in entire workbook. MUST be JOIN not row-by-row â€” row-by-row causes severe performance degradation at 60k+ rows.</t>
  </si>
  <si>
    <t>Dev-PPL0/PPL1/Work-Hier rows: pass through Unified Source Seq ID. All source rows: LEFT JOIN to Dev_PPL_0_Source on Index = Previous Seq_ID. No match â†’ 'ERROR-NO MATCH'.</t>
  </si>
  <si>
    <t>Add_Unified_SeqID, Dev_PPL_0_Source loaded</t>
  </si>
  <si>
    <t>ERROR-NO MATCH expected before Phase 1</t>
  </si>
  <si>
    <t>add_new_dev_seq_id</t>
  </si>
  <si>
    <t>stg_rosetta_stone</t>
  </si>
  <si>
    <t>LEFT JOIN stg_dev_ppl0_source ON rs.index_col = dev.previous_seq_id. Dev rows pass through directly.</t>
  </si>
  <si>
    <t>Pre-Phase 1: all source rows=ERROR-NO MATCH. Post-Phase 1: Prod-Init and SBA-VB resolve. Post-Phase 2: EP rows resolve.</t>
  </si>
  <si>
    <t>Progressive resolution.</t>
  </si>
  <si>
    <t>Items uploaded but Previous Seq_ID missing in Dev extract</t>
  </si>
  <si>
    <t>MUST be JOIN. Row-by-row is unacceptable performance.</t>
  </si>
  <si>
    <t>RosettaStone-004</t>
  </si>
  <si>
    <t>Data Source + working parent columns per source</t>
  </si>
  <si>
    <t>Parent Index</t>
  </si>
  <si>
    <t>Add_Parent_Index</t>
  </si>
  <si>
    <t>Establishes parent chain for every item. Wrong parent = wrong hierarchy placement for every child.</t>
  </si>
  <si>
    <t>Per Data Source: Prod-Init use Parent Seq ID | Dev-Work-Hier use N/A | SBA-VB and Dev-PPL0 use See Work Hierarchy | Dev-PPL1 use 'Dev-PPL0-'+PARENT SEQ ID | Prod-EpicLMLEPPL0 use LM_LE_PPL0_Parent_Seq_ID | Prod-Epic LM/LE use 'Prod-EpicLMLEPPL0-'+Unified Seq ID | Prod-Epic other use 'Prod-Init-'+Assoc Init Seq ID | Prod-Task use 'Prod-Epic-'+Parent Seq ID Raw | SBA-ExP use SBA_EP_Parent_Seq_ID | SBA-Tasks use SBA_Task_Parent_Idx.</t>
  </si>
  <si>
    <t>Add_New_Sequence_ID</t>
  </si>
  <si>
    <t>ERROR-NEED WORK HIERARCHY PLACEMENT, ERROR-NO PARENT, N/A-No Parent Found, ERROR-UNKNOWN DATA SOURCE</t>
  </si>
  <si>
    <t>add_parent_index</t>
  </si>
  <si>
    <t>Large CASE WHEN on data_source with sub-cases per entity type</t>
  </si>
  <si>
    <t>Spot-check 5 rows per entity type. Each has correct Parent Index format.</t>
  </si>
  <si>
    <t>All active rows have correctly formatted Parent Index.</t>
  </si>
  <si>
    <t>Null working columns per source</t>
  </si>
  <si>
    <t>Remove all working columns after this step.</t>
  </si>
  <si>
    <t>RosettaStone-005</t>
  </si>
  <si>
    <t>Prod-Init Disposition + Prod-Epic Parent Index</t>
  </si>
  <si>
    <t>Disposition â†’ Epics</t>
  </si>
  <si>
    <t>Epic_Disposition_Join, Epic_With_Disposition</t>
  </si>
  <si>
    <t>Cascades Initiative exclusion to child Epics. If skipped removed Initiatives' Epics appear in PPL+2 upload.</t>
  </si>
  <si>
    <t>JOIN Prod-Epic to Prod-Init on Parent Index = Init Index. Parent Disposition='Remove' â†’ Epic gets 'Excluded - Parent Initiative Removed'. Else null.</t>
  </si>
  <si>
    <t>Remove_Working_Columns (Init Disposition must be set)</t>
  </si>
  <si>
    <t>None â€” nulls valid</t>
  </si>
  <si>
    <t>cascade_disp_epics</t>
  </si>
  <si>
    <t>LEFT JOIN rs_init ON rs_epic.parent_index = rs_init.index_col WHERE data_source='Prod-Init'</t>
  </si>
  <si>
    <t>All Epics under Removed Initiatives = 'Excluded - Parent Initiative Removed'. Others = null.</t>
  </si>
  <si>
    <t>Cascade correct.</t>
  </si>
  <si>
    <t>Epics with null Assoc Initiative Seq ID</t>
  </si>
  <si>
    <t>Must be JOIN. Must run AFTER Init Disposition set.</t>
  </si>
  <si>
    <t>RosettaStone-006</t>
  </si>
  <si>
    <t>Prod-Epic Disposition (cascaded) + Prod-Task Parent Index</t>
  </si>
  <si>
    <t>Disposition â†’ Tasks</t>
  </si>
  <si>
    <t>Task_Disposition_Join, Task_With_Disposition</t>
  </si>
  <si>
    <t>Cascades Epic exclusion to child Tasks. If skipped removed Initiatives' Tasks appear in PPL+2 upload.</t>
  </si>
  <si>
    <t>JOIN Prod-Task to Prod-Epic on Parent Index = Epic Index. Parent Disposition='Excluded - Parent Initiative Removed' â†’ Task gets 'Excluded - Parent Epic Removed'. Else null.</t>
  </si>
  <si>
    <t>Epic_Clean (Epic Disposition must be cascaded first)</t>
  </si>
  <si>
    <t>cascade_disp_tasks</t>
  </si>
  <si>
    <t>LEFT JOIN epic_disp ON rs_task.parent_index = epic_disp.index_col</t>
  </si>
  <si>
    <t>Tasks under excluded Epics = 'Excluded - Parent Epic Removed'. Others = null.</t>
  </si>
  <si>
    <t>Full cascade Initâ†’Epicâ†’Task.</t>
  </si>
  <si>
    <t>Tasks under IMR containers</t>
  </si>
  <si>
    <t>Must run AFTER Epic cascade. Must be JOIN.</t>
  </si>
  <si>
    <t>RosettaStone-007</t>
  </si>
  <si>
    <t>Prod-Init + Epic_Clean + Task_Clean + Other_Rows</t>
  </si>
  <si>
    <t>Final RosettaStone table</t>
  </si>
  <si>
    <t>Recombine_With_Disposition</t>
  </si>
  <si>
    <t>Final RosettaStone. All downstream queries reference this. Must have consistent columns across all 4 branches.</t>
  </si>
  <si>
    <t>UNION ALL: Prod-Init rows, Epic_Clean, Task_Clean, Other_Rows (all non-Prod entity types).</t>
  </si>
  <si>
    <t>Epic_Clean and Task_Clean complete</t>
  </si>
  <si>
    <t>build_rosetta_final</t>
  </si>
  <si>
    <t>rosetta_stone</t>
  </si>
  <si>
    <t>UNION ALL of 4 SELECT statements</t>
  </si>
  <si>
    <t>Total row count = sum of 4 sources. Disposition cascade correct.</t>
  </si>
  <si>
    <t>Row count matches.</t>
  </si>
  <si>
    <t>Other_Rows includes SBA and Dev rows</t>
  </si>
  <si>
    <t>This IS the RosettaStone table all downstream queries reference.</t>
  </si>
  <si>
    <t>RosettaStone-008</t>
  </si>
  <si>
    <t>rosetta_stone[Index]</t>
  </si>
  <si>
    <t>Zero duplicate Indexes</t>
  </si>
  <si>
    <t>DATA QUALITY: Index uniqueness check</t>
  </si>
  <si>
    <t>Data Quality Check</t>
  </si>
  <si>
    <t>Duplicate Indexes cause silent wrong matches in all downstream JOINs. Must be zero.</t>
  </si>
  <si>
    <t>SELECT Index AND COUNT(*) FROM rosetta_stone GROUP BY Index HAVING COUNT(*) &gt; 1</t>
  </si>
  <si>
    <t>Recombine_With_Disposition complete</t>
  </si>
  <si>
    <t>Any duplicates = data integrity failure</t>
  </si>
  <si>
    <t>dq_rosetta_index_unique</t>
  </si>
  <si>
    <t>SELECT index_col AND COUNT(*) FROM rosetta_stone GROUP BY index_col HAVING COUNT(*) &gt; 1</t>
  </si>
  <si>
    <t>Zero rows returned.</t>
  </si>
  <si>
    <t>LM/LE Epics appear twice (Prod-Epic AND Prod-EpicLMLEPPL0) â€” these are CORRECT distinct entries on Index</t>
  </si>
  <si>
    <t>MUST be zero. Any duplicate breaks downstream lookups silently.</t>
  </si>
  <si>
    <t>Prod-Init-001</t>
  </si>
  <si>
    <t>Prod-Init</t>
  </si>
  <si>
    <t>Prod_Keep_Columns + Source columns</t>
  </si>
  <si>
    <t>Retained columns only</t>
  </si>
  <si>
    <t>Keep_Columns</t>
  </si>
  <si>
    <t>Reduces extract to migration-relevant fields. Shared keep list with Prod_Epic. Typo or missing entry silently drops columns in both.</t>
  </si>
  <si>
    <t>List.Intersect of Prod_Keep_Columns against actual source column names.</t>
  </si>
  <si>
    <t>Prod_Keep_Columns loaded</t>
  </si>
  <si>
    <t>Silent drop if column not in source</t>
  </si>
  <si>
    <t>keep_init_cols</t>
  </si>
  <si>
    <t>stg_prod_init_raw</t>
  </si>
  <si>
    <t>SELECT only columns WHERE attribute_name IN ref_prod_keep_columns AND column exists in source</t>
  </si>
  <si>
    <t>Column count matches intersect. No required upload columns missing.</t>
  </si>
  <si>
    <t>Columns in keep list not in extract</t>
  </si>
  <si>
    <t>Same keep list as Prod_Epic. Verify Epic-only columns don't inadvertently affect Init.</t>
  </si>
  <si>
    <t>Prod-Init-002</t>
  </si>
  <si>
    <t>Retained columns</t>
  </si>
  <si>
    <t>Type-cast columns</t>
  </si>
  <si>
    <t>#Changed Type</t>
  </si>
  <si>
    <t>Enforces correct data types. Int64 columns used in numeric comparisons.</t>
  </si>
  <si>
    <t>Cast: EAI# text, Strategy Seq ID text, Work ID text, 4 financial cols Int64, NRB Exit Rate Int64, L1 One-time Benefit Int64. Others default text.</t>
  </si>
  <si>
    <t>Sequential - Simple</t>
  </si>
  <si>
    <t>Cast failure on non-numeric value in Int64 column</t>
  </si>
  <si>
    <t>cast_init_types</t>
  </si>
  <si>
    <t>CAST(strategy_seq_id AS VARCHAR), CAST(nrb_exit_rate AS BIGINT) etc.</t>
  </si>
  <si>
    <t>Int64 columns are numeric. No cast failures.</t>
  </si>
  <si>
    <t>All casts succeed.</t>
  </si>
  <si>
    <t>Nulls in Int64 â†’ CAST(NULL) = NULL (acceptable)</t>
  </si>
  <si>
    <t>Prod-Init-003</t>
  </si>
  <si>
    <t>Prod_Init_Renamer[Old Field Name, New Field Name]</t>
  </si>
  <si>
    <t>Renamed columns</t>
  </si>
  <si>
    <t>Prod_Init_Rename</t>
  </si>
  <si>
    <t>Aligns source names to Dev target names. MissingField.Ignore â€” missing fields silently skipped.</t>
  </si>
  <si>
    <t>Bulk rename from Prod_Init_Renamer. Filter null Old Field Names. MissingField.Ignore.</t>
  </si>
  <si>
    <t>None â€” missing fields silently skipped</t>
  </si>
  <si>
    <t>rename_init_cols</t>
  </si>
  <si>
    <t>stg_prod_init</t>
  </si>
  <si>
    <t>Aliases from Prod_Init_Renamer</t>
  </si>
  <si>
    <t>All renamed columns appear under new names. Old names absent.</t>
  </si>
  <si>
    <t>Fields in renamer not in source</t>
  </si>
  <si>
    <t>Prod-Init-004</t>
  </si>
  <si>
    <t>Constant</t>
  </si>
  <si>
    <t>Data Source = 'Prod-Init'</t>
  </si>
  <si>
    <t>AddSourceColumn</t>
  </si>
  <si>
    <t>Tags rows with source system.</t>
  </si>
  <si>
    <t>Add constant column Data Source = 'Prod-Init'.</t>
  </si>
  <si>
    <t>add_init_data_source</t>
  </si>
  <si>
    <t>'Prod-Init' AS data_source</t>
  </si>
  <si>
    <t>100% of rows = 'Prod-Init'.</t>
  </si>
  <si>
    <t>100%.</t>
  </si>
  <si>
    <t>Prod-Init-005</t>
  </si>
  <si>
    <t>Data Source + Strategy Seq ID</t>
  </si>
  <si>
    <t>Index</t>
  </si>
  <si>
    <t>CreateIndex</t>
  </si>
  <si>
    <t>Index Creation</t>
  </si>
  <si>
    <t>Unique traceability key. Wrong format breaks ALL downstream parent lookups. Must match Prod_Init_Source exactly.</t>
  </si>
  <si>
    <t>Concat 'Prod-Init-' &amp; Strategy Seq ID.</t>
  </si>
  <si>
    <t>create_init_index</t>
  </si>
  <si>
    <t>CONCAT('Prod-Init-' AND CAST(strategy_seq_id AS VARCHAR))</t>
  </si>
  <si>
    <t>Index='Prod-Init-'+Strategy Seq ID. No nulls. No duplicates. Matches Prod_Init_Source.</t>
  </si>
  <si>
    <t>Zero nulls.</t>
  </si>
  <si>
    <t>Null Strategy Seq ID</t>
  </si>
  <si>
    <t>Format MUST match Prod_Init_Source exactly.</t>
  </si>
  <si>
    <t>Prod-Init-006</t>
  </si>
  <si>
    <t>Exclude from Migration + Stage + Demand Type</t>
  </si>
  <si>
    <t>Disposition</t>
  </si>
  <si>
    <t>Add_Disposition</t>
  </si>
  <si>
    <t>Flags items for removal. THREE rules â€” SQL dev must implement ALL 3. LE/LM rule is newest and most likely to be missed.</t>
  </si>
  <si>
    <t>Rule 1: Exclude from Migration='Exclude' then 'Remove'. Rule 2: Stage IN ('A: L0','B: SL1') then 'Remove'. Rule 3: Demand Type IN ('Local Enhancement','Lifecycle Management') then 'Remove'. Else null.</t>
  </si>
  <si>
    <t>add_init_disposition</t>
  </si>
  <si>
    <t>CASE WHEN exclude_from_migration='Exclude' THEN 'Remove' WHEN stage IN ('A: L0','B: SL1') THEN 'Remove' WHEN demand_type IN ('Local Enhancement','Lifecycle Management') THEN 'Remove' ELSE NULL END</t>
  </si>
  <si>
    <t>Count Remove rows by each rule. Verify LE/LM all flagged. Verify Remove rows absent from PPL0 output.</t>
  </si>
  <si>
    <t>All 3 rules fire correctly.</t>
  </si>
  <si>
    <t>Items with multiple removal triggers</t>
  </si>
  <si>
    <t>LE/LM rule CRITICAL. Code comment only mentions 2 rules â€” SQL dev must use code not comment.</t>
  </si>
  <si>
    <t>YES - Comment stale â€” Code comment mentions 2 Disposition rules. Code has 3rd: LE/LM Demand Type â†’ Remove. SQL dev MUST implement all 3 from code.</t>
  </si>
  <si>
    <t>Prod-Init-007</t>
  </si>
  <si>
    <t>(active rows only)</t>
  </si>
  <si>
    <t>Remove_Disposition</t>
  </si>
  <si>
    <t>Row Filter</t>
  </si>
  <si>
    <t>Removes items not migrating. Must run BEFORE Flow Type derivation.</t>
  </si>
  <si>
    <t>Filter out rows where Disposition='Remove'. Keep null rows only.</t>
  </si>
  <si>
    <t>filter_init_remove</t>
  </si>
  <si>
    <t>stg_prod_init_active</t>
  </si>
  <si>
    <t>WHERE disposition IS NULL</t>
  </si>
  <si>
    <t>Active row count &lt; total. All LE/LM and L0/SL1 rows excluded.</t>
  </si>
  <si>
    <t>All Remove rows gone.</t>
  </si>
  <si>
    <t>Must happen BEFORE all subsequent transformation steps.</t>
  </si>
  <si>
    <t>Prod-Init-008</t>
  </si>
  <si>
    <t>Demand Type + Continuity flag + Demand SubType</t>
  </si>
  <si>
    <t>Flow Type - Step 1</t>
  </si>
  <si>
    <t>Add_FlowType_Step1</t>
  </si>
  <si>
    <t>First-pass Flow Type. Business Onlyâ†’null. TBD rows need Steps 2-6.</t>
  </si>
  <si>
    <t>Business Onlyâ†’null. BwT+continuity=Yesâ†’Non-Disc Business Continuity. BwT+SubType Legal/Protect Purple/Regulatoryâ†’Non-Disc Run the Business. BwT+SubType None/nullâ†’TBD. LEâ†’Discretionary Transformational Investment. LMâ†’Non-Disc Run the Business. Else null.</t>
  </si>
  <si>
    <t>TBD (expected intermediate value)</t>
  </si>
  <si>
    <t>add_flow_type_step1</t>
  </si>
  <si>
    <t>CASE WHEN demand_type='Business Only' THEN NULL WHEN demand_type='Business w/ Tech' AND continuity='Yes' THEN 'Non-Discretionary - Business Continuity' ...</t>
  </si>
  <si>
    <t>No Business Only rows have a value. TBD only on BwT with no SubType.</t>
  </si>
  <si>
    <t>Zero TBD after Step 6.</t>
  </si>
  <si>
    <t>BwT with null SubType and null Continuity</t>
  </si>
  <si>
    <t>TBD is expected intermediate value at this step.</t>
  </si>
  <si>
    <t>Prod-Init-009</t>
  </si>
  <si>
    <t>Estimated Annualized Value Range (source field)</t>
  </si>
  <si>
    <t>Estimated Annualized Value Range (cleaned)</t>
  </si>
  <si>
    <t>#Replaced Value_EAV</t>
  </si>
  <si>
    <t>Normalizes legacy prefixed value range strings before numeric derivation steps.</t>
  </si>
  <si>
    <t>Map: 'zz Medium: $5M-$10M'â†’'2: Medium = $1M &lt; Value &lt; $10M', 'zz Maximum: &gt;$35M'â†’'3: High = &gt; $10M', '2: Low = &lt; $1M'â†’'1: Low = &lt; $1M', '3: Medium...'â†’'2: Medium...', '4: High...'â†’'3: High...'. Others pass through.</t>
  </si>
  <si>
    <t>clean_eav_values</t>
  </si>
  <si>
    <t>CASE WHEN estimated_value_range = 'zz Medium: $5M-$10M' THEN '2: Medium = $1M &lt; Value &lt; $10M' ... ELSE estimated_value_range END</t>
  </si>
  <si>
    <t>Zero 'zz' prefixed values remain.</t>
  </si>
  <si>
    <t>Zero legacy values.</t>
  </si>
  <si>
    <t>Values not in mapping pass through unchanged</t>
  </si>
  <si>
    <t>Prod-Init-010</t>
  </si>
  <si>
    <t>NRB (Exit Rate) 2028 (Latest Estimate)</t>
  </si>
  <si>
    <t>Estimated Annualized Value Range_Step 1</t>
  </si>
  <si>
    <t>Add_ValueRange_Step1</t>
  </si>
  <si>
    <t>First source for value range. Null or 0 â†’ Unknown. Numeric thresholds applied.</t>
  </si>
  <si>
    <t>If NRB null or 0 â†’ '1: Unknown'. &lt;1M â†’ '1: Low = &lt; $1M'. &lt;10M â†’ '2: Medium = $1M &lt; Value &lt; $10M'. Else '3: High = &gt; $10M'.</t>
  </si>
  <si>
    <t>None â€” Unknown is expected</t>
  </si>
  <si>
    <t>add_value_range_step1</t>
  </si>
  <si>
    <t>CASE WHEN nrb IS NULL OR nrb=0 THEN '1: Unknown' WHEN nrb&lt;1000000 THEN '1: Low...' WHEN nrb&lt;10000000 THEN '2: Medium...' ELSE '3: High...' END</t>
  </si>
  <si>
    <t>Numeric rows produce non-Unknown. Null/0 produce Unknown.</t>
  </si>
  <si>
    <t>Correct thresholds.</t>
  </si>
  <si>
    <t>Negative NRB values</t>
  </si>
  <si>
    <t>Prod-Init-011</t>
  </si>
  <si>
    <t>Initial Net Recurring Benefits P&amp;L/Hard (renamed field)</t>
  </si>
  <si>
    <t>Estimated Annualized Value Range_Step 2</t>
  </si>
  <si>
    <t>Add_ValueRange_Step2</t>
  </si>
  <si>
    <t>Second source for value range. Same thresholds as Step 1. Use RENAMED field name.</t>
  </si>
  <si>
    <t>Same thresholds as Step 1 on renamed L1 Net Recurring Benefits column.</t>
  </si>
  <si>
    <t>add_value_range_step2</t>
  </si>
  <si>
    <t>Same CASE WHEN as Step 1 on l1_net_recurring_benefits_hard</t>
  </si>
  <si>
    <t>Correct derivation.</t>
  </si>
  <si>
    <t>Use renamed field name not source field name</t>
  </si>
  <si>
    <t>Use RENAMED field name from Prod_Init_Rename step.</t>
  </si>
  <si>
    <t>Prod-Init-012</t>
  </si>
  <si>
    <t>Estimated Annualized Value Range_Step 3</t>
  </si>
  <si>
    <t>Add_ValueRange_Step3</t>
  </si>
  <si>
    <t>Third source. Falls back to cleaned source field. Nullâ†’Unknown.</t>
  </si>
  <si>
    <t>If null â†’ '1: Unknown'. Else pass through cleaned value.</t>
  </si>
  <si>
    <t>add_value_range_step3</t>
  </si>
  <si>
    <t>CASE WHEN estimated_value_range IS NULL THEN '1: Unknown' ELSE estimated_value_range END</t>
  </si>
  <si>
    <t>Nullâ†’Unknown. Non-nullâ†’cleaned value.</t>
  </si>
  <si>
    <t>Prod-Init-013</t>
  </si>
  <si>
    <t>Steps 1-3</t>
  </si>
  <si>
    <t>Estimated Value Range_Consolidated â†’ renamed to Estimated Annualized Value Range</t>
  </si>
  <si>
    <t>Add_ValueRange_Consolidated, Replace Unknown to null, RenameEAVField, RemoveTemporaryFlowType_EAV_Fields</t>
  </si>
  <si>
    <t>Priority waterfall consolidation. Remove 5 temp fields after: Steps 1/2/3, original EAV source, Flow Type Step 1.</t>
  </si>
  <si>
    <t>Step 1 if not Unknown, else Step 2 if not Unknown, else Step 3. Replace '1: Unknown' with null. Rename. Remove 5 temp fields.</t>
  </si>
  <si>
    <t>add_value_range_consolidated</t>
  </si>
  <si>
    <t>CASE WHEN step1&lt;&gt;'1: Unknown' THEN step1 WHEN step2&lt;&gt;'1: Unknown' THEN step2 ELSE step3 END. NULLIF for Unknown. Rename.</t>
  </si>
  <si>
    <t>Most active rows have non-null consolidated value. 5 temp fields removed.</t>
  </si>
  <si>
    <t>Correct priority. Temp fields gone.</t>
  </si>
  <si>
    <t>Items where all 3 sources produce Unknown</t>
  </si>
  <si>
    <t>Steps 1/2/3, original EAV field, AND Flow Type Step 1 MUST all be removed after this step.</t>
  </si>
  <si>
    <t>Prod-Init-014</t>
  </si>
  <si>
    <t>Flow Type - Step 1 + Demand Type + T-Shirt Size + Consolidated Value Range</t>
  </si>
  <si>
    <t>Flow Type (final)</t>
  </si>
  <si>
    <t>Add_FlowType_Final</t>
  </si>
  <si>
    <t>Resolves TBD rows. Non-TBD pass through Step 1 value.</t>
  </si>
  <si>
    <t>TBD+BwT+(L or XL T-shirt)+(High Value)â†’Discretionary Transformational. TBD+BwTâ†’Discretionary Other. TBD+not BwTâ†’ERROR. Non-TBDâ†’pass through.</t>
  </si>
  <si>
    <t>Add_ValueRange_Consolidated</t>
  </si>
  <si>
    <t>ERROR - NO RULE conditions</t>
  </si>
  <si>
    <t>add_flow_type_final</t>
  </si>
  <si>
    <t>CASE WHEN flow_type_step1='TBD...' AND demand_type='Business w/ Tech' AND t_shirt IN ('4: L','5: XL') AND value_range='3: High...' THEN 'Discretionary - Transformational Investment' ...</t>
  </si>
  <si>
    <t>Zero TBD remain. ERRORs flagged for business review.</t>
  </si>
  <si>
    <t>Zero TBD.</t>
  </si>
  <si>
    <t>TBD with large T-shirt but medium/low value</t>
  </si>
  <si>
    <t>Remove Flow Type Step 1 and all temp EAV fields after this step.</t>
  </si>
  <si>
    <t>Prod-Init-015</t>
  </si>
  <si>
    <t>Stage + Demand Type + Flow Type</t>
  </si>
  <si>
    <t>Stage (normalized)</t>
  </si>
  <si>
    <t>Add_Stage_New, RemoveOldStage, RenameTransformedStage</t>
  </si>
  <si>
    <t>Normalizes Stage. Required upload field. Wrong Stage = wrong approval chain downstream.</t>
  </si>
  <si>
    <t>Business Only: C/D/E/SL2â†’E:L2. F/G/H/SL3/SL4/Iâ†’G:L3. J/K/SL5/L5â†’I:L4. Others: I/J/Kâ†’I:L4. G/Hâ†’G:L3. Remaining by Flow Type.</t>
  </si>
  <si>
    <t>ERROR - RESOLVE FLOW TYPE ISSUES</t>
  </si>
  <si>
    <t>add_init_stage</t>
  </si>
  <si>
    <t>Large CASE WHEN on demand_type + stage + flow_type. DROP old stage and RENAME stage_new.</t>
  </si>
  <si>
    <t>All active rows Stage in {C:L1, E:L2, G:L3, I:L4}. Zero ERROR values.</t>
  </si>
  <si>
    <t>Valid Stage on all rows.</t>
  </si>
  <si>
    <t>LE/LM rows (should not exist after filter)</t>
  </si>
  <si>
    <t>Flow Type must be finalized before Stage derivation.</t>
  </si>
  <si>
    <t>Prod-Init-016</t>
  </si>
  <si>
    <t>16 approval/review fields: SL3 EPG Approval, SL3 Business Finance Approval, Ready for L3 EPM Quality Check?, L3 EPM Review 1, Ready for L3 Epic Approval?, L3 Epic Approval, SL3 Program Owner Approval, SL3 D&amp;T Captain Approval, SL3 ESPM Review, SL3 TO Approval, SL3 D&amp;T Finance Approval, SL3 DTU Approval, SL3 D&amp;T SMO Review, L3 ESPM Review, L3 D&amp;T SMO Review, SL4 Close Work Bundle - D&amp;T Finance Approval</t>
  </si>
  <si>
    <t>Add_SL3_EPG through Add_SL4_CloseWB_DnTFinance</t>
  </si>
  <si>
    <t>16 approval/review columns. ALL required in Dev upload. Missing ANY = load failure. SL2 blocks commented out â€” do NOT implement.</t>
  </si>
  <si>
    <t>Stage=G:L3 or I:L4 â†’ 'Approved'/'Passed Quality Check'. Stage=I:L4 only â†’ SL4 field='Approved'. Othersâ†’null. SL2 blocks: DO NOT IMPLEMENT.</t>
  </si>
  <si>
    <t>RenameTransformedStage</t>
  </si>
  <si>
    <t>add_init_approvals</t>
  </si>
  <si>
    <t>16 separate CASE WHEN columns. SL4: CASE WHEN stage='I: L4' THEN 'Approved' ELSE NULL END.</t>
  </si>
  <si>
    <t>C:L1 and E:L2 = null approvals. G:L3 = SL3+L3 fields. I:L4 = all including SL4. Count exactly 16 columns.</t>
  </si>
  <si>
    <t>16 columns present.</t>
  </si>
  <si>
    <t>Stage changed after approval assignment</t>
  </si>
  <si>
    <t>ALL 16 columns required. SL2 blocks commented out â€” DO NOT implement them.</t>
  </si>
  <si>
    <t>Prod-Init-017</t>
  </si>
  <si>
    <t>Home Portfolio (Data &amp; AI â†’ Platforms)</t>
  </si>
  <si>
    <t>WR43_wbs155_HomePortfolio</t>
  </si>
  <si>
    <t>Replaces 'Data &amp; AI' with 'Platforms' in Home Portfolio field.</t>
  </si>
  <si>
    <t>Replace 'Data &amp; AI' with 'Platforms'.</t>
  </si>
  <si>
    <t>Add_SL4_CloseWB_DnTFinance</t>
  </si>
  <si>
    <t>clean_home_portfolio</t>
  </si>
  <si>
    <t>REPLACE(home_portfolio,'Data &amp; AI','Platforms')</t>
  </si>
  <si>
    <t>Zero 'Data &amp; AI' values remain.</t>
  </si>
  <si>
    <t>Zero remaining.</t>
  </si>
  <si>
    <t>Prod-Init-018</t>
  </si>
  <si>
    <t>Add_Work_Type</t>
  </si>
  <si>
    <t>Required upload field. Routes by Demand Type.</t>
  </si>
  <si>
    <t>LE/LM/BwTâ†’'Tech-Enabled Intake'. Business Onlyâ†’'Business Demand'. Othersâ†’'ERROR'.</t>
  </si>
  <si>
    <t>ERROR for unmapped types</t>
  </si>
  <si>
    <t>add_init_work_type</t>
  </si>
  <si>
    <t>CASE WHEN demand_type='Business Only' THEN 'Business Demand' WHEN demand_type IN ('Lifecycle Management','Local Enhancement','Business w/ Tech') THEN 'Tech-Enabled Intake' ELSE 'ERROR' END</t>
  </si>
  <si>
    <t>Zero ERRORs. All Demand Types mapped.</t>
  </si>
  <si>
    <t>Zero ERRORs.</t>
  </si>
  <si>
    <t>LE/LM should not exist (removed earlier)</t>
  </si>
  <si>
    <t>Prod-Init-019</t>
  </si>
  <si>
    <t>Impacts Data &amp; AI Portfolio? + Impacts Platform Portfolio?</t>
  </si>
  <si>
    <t>Impacts Platforms Portfolio? (consolidated)</t>
  </si>
  <si>
    <t>Add_Consolidated_ImpactsPlatformsColumn, Remove old columns</t>
  </si>
  <si>
    <t>Consolidates two legacy portfolio impact columns into one. Both old columns removed.</t>
  </si>
  <si>
    <t>If Data &amp; AI='Yes' OR Platform='Yes'â†’'Yes'. Else null. Remove both source columns.</t>
  </si>
  <si>
    <t>add_impacts_platforms</t>
  </si>
  <si>
    <t>CASE WHEN impacts_data_ai='Yes' OR impacts_platform='Yes' THEN 'Yes' ELSE NULL END. DROP both source columns.</t>
  </si>
  <si>
    <t>'Yes' where either source was 'Yes'. Old columns absent.</t>
  </si>
  <si>
    <t>Prod-Init-020</t>
  </si>
  <si>
    <t>4 portfolio impact flags</t>
  </si>
  <si>
    <t>Other Impacted Portfolios (pipe-delimited)</t>
  </si>
  <si>
    <t>#Add Other Impacted Portfolios</t>
  </si>
  <si>
    <t>Builds pipe-delimited list. Uses new consolidated Impacts Platforms Portfolio? column â€” NOT old Data &amp; AI column.</t>
  </si>
  <si>
    <t>Check 4 flags (Commercial, Platforms, Enterprise Services, Supply Chain). Join 'Yes' values with '|'.</t>
  </si>
  <si>
    <t>#Remove_old_impactsColumns_Data&amp;AI,Platform</t>
  </si>
  <si>
    <t>add_other_impacted_portfolios</t>
  </si>
  <si>
    <t>STRING_AGG or CONCAT of conditional labels separated by '|'</t>
  </si>
  <si>
    <t>No 'Data &amp; AI' label. 'Platforms' at most once. '|' delimiter used.</t>
  </si>
  <si>
    <t>Item with both Data &amp; AI and Platforms â†’ 'Platforms' once only</t>
  </si>
  <si>
    <t>Uses new consolidated column. Do NOT reference old columns.</t>
  </si>
  <si>
    <t>Prod-Init-021</t>
  </si>
  <si>
    <t>Demand Domain or Portfolio</t>
  </si>
  <si>
    <t xml:space="preserve"> Domain suffix removed + BU copy column</t>
  </si>
  <si>
    <t>RemoveDomainFromValue, WR40_wbs169_Domain_BU</t>
  </si>
  <si>
    <t>Strips ' Domain' suffix. Copies result to BU lookup column used in Business Only parent Seq ID lookup.</t>
  </si>
  <si>
    <t>Replace ' Domain' with '' in Demand Domain. Copy result to 'What Business Unit does this request support?'.</t>
  </si>
  <si>
    <t>clean_domain_field</t>
  </si>
  <si>
    <t>REPLACE(demand_domain_or_portfolio,' Domain','') AS demand_domain_or_portfolio. Same value AS what_business_unit.</t>
  </si>
  <si>
    <t>No ' Domain' suffix remains. BU column = cleaned Demand Domain.</t>
  </si>
  <si>
    <t>BU column must come AFTER domain cleaning.</t>
  </si>
  <si>
    <t>Prod-Init-022</t>
  </si>
  <si>
    <t>Demand Type + Is this confidential? + What Business Unit does this request support?</t>
  </si>
  <si>
    <t>Add_Parent_Sequence_ID (join-based)</t>
  </si>
  <si>
    <t>Hierarchy placement. Required upload field. TWO separate joins â€” cannot be collapsed.</t>
  </si>
  <si>
    <t>Non-BO: derive Target Node Name (BwT/LE/LM â†’ D&amp;T Cross-Portfolio Demand, confidentiality-adjusted) â†’ JOIN work_hierarchy on Normalized Name. BO: derive Lvl2 Branch (confidentiality-adjusted) â†’ JOIN work_hierarchy on Lvl2+BU. Consolidate. Remove 4 working cols.</t>
  </si>
  <si>
    <t>WR40_wbs169_Domain_BU, WORK_HIERARCHY loaded</t>
  </si>
  <si>
    <t>add_init_parent_seq_id</t>
  </si>
  <si>
    <t>Two separate LEFT JOINs to ref_work_hierarchy. Consolidate with CASE WHEN.</t>
  </si>
  <si>
    <t>Zero ERROR values on active rows. BO and BwT rows resolved.</t>
  </si>
  <si>
    <t>All active rows valid.</t>
  </si>
  <si>
    <t>Confidential items, unmapped BU</t>
  </si>
  <si>
    <t>Two separate joins required. Remove 4 working columns after.</t>
  </si>
  <si>
    <t>Prod-Init-023</t>
  </si>
  <si>
    <t>Lifecycle Status</t>
  </si>
  <si>
    <t>Status + Work Status</t>
  </si>
  <si>
    <t>Add_Status + Add_Work_Status</t>
  </si>
  <si>
    <t>Two fields with DIFFERENT mappings. Both required. 'Completed' maps differently between them.</t>
  </si>
  <si>
    <t>Status: Completedâ†’Completed. Work Status: Completedâ†’Completed/Closed. Both: Activeâ†’Active, Cancellation Request/Cancelledâ†’Cancelled, Rejectedâ†’Rejected, On Holdâ†’On Hold. Othersâ†’ERROR.</t>
  </si>
  <si>
    <t>Remove_Parent_Working_Cols</t>
  </si>
  <si>
    <t>ERROR for unmapped Lifecycle Status values</t>
  </si>
  <si>
    <t>add_init_status</t>
  </si>
  <si>
    <t>Two separate CASE WHEN statements</t>
  </si>
  <si>
    <t>Both fields populated. Completed maps differently. Zero ERRORs.</t>
  </si>
  <si>
    <t>Null Lifecycle Status</t>
  </si>
  <si>
    <t>Status â‰  Work Status for 'Completed'. Both required.</t>
  </si>
  <si>
    <t>Prod-Init-024</t>
  </si>
  <si>
    <t>Is this confidential?</t>
  </si>
  <si>
    <t>#WR31|wbs154_Confidential</t>
  </si>
  <si>
    <t>Required upload field.</t>
  </si>
  <si>
    <t>Confidential or Ultra-Confidentialâ†’'Yes - Privileged &amp; Confidential'. Noâ†’'No'. Othersâ†’ERROR.</t>
  </si>
  <si>
    <t>Add_Work_Status</t>
  </si>
  <si>
    <t>ERROR for unmapped values</t>
  </si>
  <si>
    <t>add_limited_visibility</t>
  </si>
  <si>
    <t>CASE WHEN confidential IN ('Confidential','Ultra-Confidential') THEN 'Yes - Privileged &amp; Confidential' WHEN confidential='No' THEN 'No' ELSE 'ERROR' END</t>
  </si>
  <si>
    <t>Null confidential flag</t>
  </si>
  <si>
    <t>Prod-Init-025</t>
  </si>
  <si>
    <t>Demand SubType</t>
  </si>
  <si>
    <t>Demand SubType (normalized) + Risk Subtype</t>
  </si>
  <si>
    <t>WR53_DemandSubType_Transform, WR53_wbs145_RiskSubType</t>
  </si>
  <si>
    <t>Normalizes SubType in place. Copies to Risk Subtype. Both required in upload.</t>
  </si>
  <si>
    <t>Legalâ†’Legal, Protect Purpleâ†’Infosec (Protect Purple), Regulatoryâ†’Regulatory, None/nullâ†’None, othersâ†’ERROR. Risk Subtype = copy of transformed Demand SubType.</t>
  </si>
  <si>
    <t>ERROR for unmapped SubTypes</t>
  </si>
  <si>
    <t>add_demand_subtype</t>
  </si>
  <si>
    <t>CASE WHEN demand_subtype=... END. risk_subtype = transformed_demand_subtype</t>
  </si>
  <si>
    <t>Zero ERRORs. Risk Subtype = Demand SubType.</t>
  </si>
  <si>
    <t>Null SubType â†’ 'None' not null</t>
  </si>
  <si>
    <t>Risk Subtype is a COPY. Not independent.</t>
  </si>
  <si>
    <t>Prod-Init-026</t>
  </si>
  <si>
    <t>Primary Type of Value (consolidated)</t>
  </si>
  <si>
    <t>Transform_Primary_Type_of_Value</t>
  </si>
  <si>
    <t>Consolidates legacy Service sub-types. Others pass through.</t>
  </si>
  <si>
    <t>Service-FO/PO, IPF/IEF, Northern Border, EU â†’ 'Service - Other'. All others pass through.</t>
  </si>
  <si>
    <t>WR53_DemandSubType_Transform</t>
  </si>
  <si>
    <t>transform_primary_value_init</t>
  </si>
  <si>
    <t>CASE WHEN primary_type_of_value IN ('Service - FO/PO','Service - IPF/IEF','Service - Northern Border','Service - EU') THEN 'Service - Other' ELSE primary_type_of_value END</t>
  </si>
  <si>
    <t>Zero legacy Service sub-types remain.</t>
  </si>
  <si>
    <t>Zero legacy.</t>
  </si>
  <si>
    <t>Prod-Init-027</t>
  </si>
  <si>
    <t>Execution Type (renamed to legacy)</t>
  </si>
  <si>
    <t>Execution Type - Legacy</t>
  </si>
  <si>
    <t>Rename_ExecutionType_Legacy</t>
  </si>
  <si>
    <t>Preserves source Execution Type as legacy field before new field is added.</t>
  </si>
  <si>
    <t>Rename 'Execution Type' â†’ 'Execution Type - Legacy'.</t>
  </si>
  <si>
    <t>Rename_DemandType_Legacy</t>
  </si>
  <si>
    <t>rename_exec_type_legacy_init</t>
  </si>
  <si>
    <t>execution_type AS execution_type_legacy</t>
  </si>
  <si>
    <t>Column 'Execution Type - Legacy' exists. 'Execution Type' no longer exists.</t>
  </si>
  <si>
    <t>Prod-Init-028</t>
  </si>
  <si>
    <t>Execution Type - Legacy = 'Business Only Initiative'</t>
  </si>
  <si>
    <t>#Add_Is this demand Business Only?</t>
  </si>
  <si>
    <t>Helper routing field used for manager column derivation.</t>
  </si>
  <si>
    <t>If Execution Type - Legacy='Business Only Initiative'â†’'Yes'. Elseâ†’'No'.</t>
  </si>
  <si>
    <t>add_is_business_only_init</t>
  </si>
  <si>
    <t>CASE WHEN execution_type_legacy='Business Only Initiative' THEN 'Yes' ELSE 'No' END</t>
  </si>
  <si>
    <t>Business Only Initiative rows='Yes'. Others='No'.</t>
  </si>
  <si>
    <t>Prod-Init-029</t>
  </si>
  <si>
    <t>Demand Type - Legacy</t>
  </si>
  <si>
    <t>Add_Execution_Type</t>
  </si>
  <si>
    <t>Required upload field. Business w/Tech â†’ Demand Bundle. Business Only â†’ Business Demand.</t>
  </si>
  <si>
    <t>Business w/Techâ†’'Demand Bundle'. Business Onlyâ†’'Business Demand'. Othersâ†’'ERROR'.</t>
  </si>
  <si>
    <t>add_init_execution_type</t>
  </si>
  <si>
    <t>CASE WHEN demand_type_legacy='Business w/ Tech' THEN 'Demand Bundle' WHEN demand_type_legacy='Business Only' THEN 'Business Demand' ELSE 'ERROR' END</t>
  </si>
  <si>
    <t>Zero ERRORs on active rows.</t>
  </si>
  <si>
    <t>LE/LM rows (should have been removed)</t>
  </si>
  <si>
    <t>YES - Comment stale â€” Code comment says 'Business w/Tech â†’ D&amp;T Value Bundle'. Actual code produces 'Demand Bundle'. Use code value.</t>
  </si>
  <si>
    <t>Prod-Init-030</t>
  </si>
  <si>
    <t>Architecture Program Manager = 'PLACEHOLDER USERNAME'</t>
  </si>
  <si>
    <t>Add_ArchitecturePM</t>
  </si>
  <si>
    <t>Required field placeholder. Update before final migration load.</t>
  </si>
  <si>
    <t>Add constant = 'PLACEHOLDER USERNAME'.</t>
  </si>
  <si>
    <t>add_init_arch_pm</t>
  </si>
  <si>
    <t>'PLACEHOLDER USERNAME' AS architecture_program_manager</t>
  </si>
  <si>
    <t>All rows = placeholder.</t>
  </si>
  <si>
    <t>Prod-Init-031</t>
  </si>
  <si>
    <t>Demand Type (new)</t>
  </si>
  <si>
    <t>Add_Demand_Type</t>
  </si>
  <si>
    <t>New target Demand Type â€” distinct from Demand Type - Legacy. Both must coexist in final output.</t>
  </si>
  <si>
    <t>Non-Discretionary variantsâ†’'Non-Discretionary'. Discretionary variantsâ†’'Discretionary'. Nullâ†’null.</t>
  </si>
  <si>
    <t>ERROR for unmapped Flow Types</t>
  </si>
  <si>
    <t>add_init_demand_type_new</t>
  </si>
  <si>
    <t>CASE WHEN flow_type LIKE 'Non-Discretionary%' THEN 'Non-Discretionary' WHEN flow_type LIKE 'Discretionary%' THEN 'Discretionary' ELSE NULL END</t>
  </si>
  <si>
    <t>No nulls where Flow Type non-null. Zero ERRORs.</t>
  </si>
  <si>
    <t>Populated for all active rows.</t>
  </si>
  <si>
    <t>Rows where Flow Type is ERROR</t>
  </si>
  <si>
    <t>DISTINCT from Demand Type - Legacy. Both columns must exist in final output.</t>
  </si>
  <si>
    <t>Prod-Init-032</t>
  </si>
  <si>
    <t>Demand Type - Legacy + Initiative Owner</t>
  </si>
  <si>
    <t>Business Demand Manager + Demand Manager</t>
  </si>
  <si>
    <t>Add_Business_Demand_Manager + Add_Demand_Manager</t>
  </si>
  <si>
    <t>Routes Initiative Owner to correct manager field. Mutually exclusive.</t>
  </si>
  <si>
    <t>Business Demand Manager: Business Onlyâ†’Initiative Owner, else null. Demand Manager: not Business Onlyâ†’Initiative Owner, else null.</t>
  </si>
  <si>
    <t>add_manager_fields_init</t>
  </si>
  <si>
    <t>CASE WHEN demand_type_legacy='Business Only' THEN initiative_owner ELSE NULL END AS business_demand_manager, reverse for demand_manager</t>
  </si>
  <si>
    <t>Business Only: Business Demand Mgr populated, Demand Mgr null. Others: vice versa. No row has both.</t>
  </si>
  <si>
    <t>Mutually exclusive.</t>
  </si>
  <si>
    <t>Prod-Init-033</t>
  </si>
  <si>
    <t>Change - Impacted regions + Region(s) Impacted</t>
  </si>
  <si>
    <t>Same 2 fields with | delimiter</t>
  </si>
  <si>
    <t>Delimiter_Change_impactedregions + Delimiter_regions</t>
  </si>
  <si>
    <t>Converts comma delimiter to pipe for Planview upload format.</t>
  </si>
  <si>
    <t>Replace '</t>
  </si>
  <si>
    <t xml:space="preserve"> ' with '|' in both region fields.</t>
  </si>
  <si>
    <t>Add_Demand_Manager</t>
  </si>
  <si>
    <t>fix_init_region_delimiters</t>
  </si>
  <si>
    <t>REPLACE(change_impacted_regions,', ','|'), REPLACE(regions_impacted,', ','|')</t>
  </si>
  <si>
    <t>Zero '</t>
  </si>
  <si>
    <t xml:space="preserve"> ' separators in both fields.</t>
  </si>
  <si>
    <t>Prod-Init-034</t>
  </si>
  <si>
    <t>Prod_Final_Removals[Final Removals]</t>
  </si>
  <si>
    <t>Working columns removed</t>
  </si>
  <si>
    <t>Final_Removals</t>
  </si>
  <si>
    <t>Removes all working/intermediate columns. Must run LAST.</t>
  </si>
  <si>
    <t>Remove columns in Prod_Final_Removals lookup. MissingField.Ignore.</t>
  </si>
  <si>
    <t>All prior steps complete</t>
  </si>
  <si>
    <t>final_init_removals</t>
  </si>
  <si>
    <t>stg_prod_init_final</t>
  </si>
  <si>
    <t>SELECT only columns NOT IN ref_prod_final_removals</t>
  </si>
  <si>
    <t>Removed columns absent. Required upload columns present.</t>
  </si>
  <si>
    <t>Final column set correct.</t>
  </si>
  <si>
    <t>Column in removal list that is actually needed</t>
  </si>
  <si>
    <t>Must run LAST.</t>
  </si>
  <si>
    <t>Prod-Init-035</t>
  </si>
  <si>
    <t>Add_Prev_SequenceID</t>
  </si>
  <si>
    <t>Traceability column. Used by RosettaStone to resolve NEW DEV SEQUENCEID after upload.</t>
  </si>
  <si>
    <t>Duplicate Index as Previous Seq_ID.</t>
  </si>
  <si>
    <t>add_init_prev_seq_id</t>
  </si>
  <si>
    <t>index_col AS previous_seq_id</t>
  </si>
  <si>
    <t>Previous Seq_ID = Index. No nulls.</t>
  </si>
  <si>
    <t>100% match.</t>
  </si>
  <si>
    <t>SBA-VB-001</t>
  </si>
  <si>
    <t>SBA-VB</t>
  </si>
  <si>
    <t>SBA_Keep_Columns + Source columns</t>
  </si>
  <si>
    <t>Reduces SBA VB extract to target-relevant fields.</t>
  </si>
  <si>
    <t>List.Intersect of SBA_Keep_Columns against source columns.</t>
  </si>
  <si>
    <t>SBA_Keep_Columns loaded</t>
  </si>
  <si>
    <t>keep_sba_vb_cols</t>
  </si>
  <si>
    <t>stg_sba_vb_raw</t>
  </si>
  <si>
    <t>SELECT only columns in SBA_Keep_Columns intersected with source</t>
  </si>
  <si>
    <t>Correct column set.</t>
  </si>
  <si>
    <t>SBA-VB-002</t>
  </si>
  <si>
    <t>4 date columns</t>
  </si>
  <si>
    <t>Type-cast dates</t>
  </si>
  <si>
    <t>Cast Actual Finish, Actual Start, Baseline Finish, Baseline Start to date type.</t>
  </si>
  <si>
    <t>Cast 4 date columns.</t>
  </si>
  <si>
    <t>Cast failure</t>
  </si>
  <si>
    <t>cast_sba_vb_types</t>
  </si>
  <si>
    <t>CAST(actual_finish AS DATE) etc.</t>
  </si>
  <si>
    <t>Date columns correct type.</t>
  </si>
  <si>
    <t>SBA-VB-003</t>
  </si>
  <si>
    <t>Data Source + Sequence ID</t>
  </si>
  <si>
    <t>Index = 'SBA-VB-XXXXX'</t>
  </si>
  <si>
    <t>Add_Index_Column</t>
  </si>
  <si>
    <t>Creates traceability key for SBA Value Bundles.</t>
  </si>
  <si>
    <t>Concat Data Source + '-' + Sequence ID.</t>
  </si>
  <si>
    <t>Add_DataSource_Column</t>
  </si>
  <si>
    <t>create_sba_vb_index</t>
  </si>
  <si>
    <t>stg_sba_vb</t>
  </si>
  <si>
    <t>CONCAT(data_source AND '-' AND CAST(sequence_id AS VARCHAR))</t>
  </si>
  <si>
    <t>Index='SBA-VB-XXXXX'. No nulls. No duplicates.</t>
  </si>
  <si>
    <t>SBA-VB-004</t>
  </si>
  <si>
    <t>Impacted Portfolios with | delimiter</t>
  </si>
  <si>
    <t>ReplaceDelimiter_ImpactedPortfolios</t>
  </si>
  <si>
    <t>Converts comma delimiter to pipe.</t>
  </si>
  <si>
    <t xml:space="preserve"> ' with '|' in Impacted Portfolios.</t>
  </si>
  <si>
    <t>fix_sba_vb_impacted_portfolios</t>
  </si>
  <si>
    <t>REPLACE(impacted_portfolios,', ','|')</t>
  </si>
  <si>
    <t xml:space="preserve"> ' separators.</t>
  </si>
  <si>
    <t>SBA-VB-005</t>
  </si>
  <si>
    <t>Work Parent = 'Templates'</t>
  </si>
  <si>
    <t>(filter â€” removes Templates)</t>
  </si>
  <si>
    <t>Remove_Templates</t>
  </si>
  <si>
    <t>Removes template rows that are not real Value Bundles.</t>
  </si>
  <si>
    <t>Filter where Work Parent = 'Templates'.</t>
  </si>
  <si>
    <t>filter_sba_templates</t>
  </si>
  <si>
    <t>WHERE work_parent &lt;&gt; 'Templates'</t>
  </si>
  <si>
    <t>Zero Template rows in output.</t>
  </si>
  <si>
    <t>Zero Template rows.</t>
  </si>
  <si>
    <t>SBA-VB-006</t>
  </si>
  <si>
    <t>Work Parent + WORK_HIERARCHY[Normalized Name + Level=4]</t>
  </si>
  <si>
    <t>Add_ParentSeqID_SBA</t>
  </si>
  <si>
    <t>Hierarchy placement for SBA VBs. Level=4 filter CRITICAL â€” without it multiple nodes may match the same name.</t>
  </si>
  <si>
    <t>Match Work Parent against WORK_HIERARCHY Normalized Name where Level=4. No match â†’ 'ERROR-NO MATCHING PARENT'.</t>
  </si>
  <si>
    <t>WORK_HIERARCHY loaded, Remove_Templates complete</t>
  </si>
  <si>
    <t>ERROR-NO MATCHING PARENT</t>
  </si>
  <si>
    <t>add_sba_vb_parent_seq_id</t>
  </si>
  <si>
    <t>LEFT JOIN ref_work_hierarchy ON sba.work_parent = wh.normalized_name AND wh.level = 4</t>
  </si>
  <si>
    <t>Zero ERROR-NO MATCHING PARENT on active rows.</t>
  </si>
  <si>
    <t>All active rows placed.</t>
  </si>
  <si>
    <t>Work Parent name doesn't exactly match Normalized Name</t>
  </si>
  <si>
    <t>Level=4 filter is CRITICAL.</t>
  </si>
  <si>
    <t>SBA-VB-007</t>
  </si>
  <si>
    <t>Change - Impacted stakeholder groups + Change - Impacted regions + Region(s) Impacted</t>
  </si>
  <si>
    <t>Same 3 fields with | delimiter</t>
  </si>
  <si>
    <t>3 delimiter replacement steps</t>
  </si>
  <si>
    <t>Converts comma delimiter to pipe in 3 fields.</t>
  </si>
  <si>
    <t>Replace ', ' with '|' in: Change - Impacted stakeholder groups, Change - Impacted regions, Region(s) Impacted.</t>
  </si>
  <si>
    <t>fix_sba_vb_delimiters</t>
  </si>
  <si>
    <t>REPLACE(... , ', ', '|') for 3 fields</t>
  </si>
  <si>
    <t xml:space="preserve"> ' separators in all 3 fields.</t>
  </si>
  <si>
    <t>Zero commas.</t>
  </si>
  <si>
    <t>SBA-VB-008</t>
  </si>
  <si>
    <t>Work Name + SBA_Rename lookup</t>
  </si>
  <si>
    <t>Rename_Name + Bulk_Rename_SBA</t>
  </si>
  <si>
    <t>Rename Work Nameâ†’Name FIRST then bulk rename SBA fields to Dev names. Order matters.</t>
  </si>
  <si>
    <t>Rename Work Nameâ†’Name. Then bulk rename from SBA_Rename lookup. MissingField.Ignore.</t>
  </si>
  <si>
    <t>Delimiter steps complete</t>
  </si>
  <si>
    <t>rename_sba_vb_cols</t>
  </si>
  <si>
    <t>Work Nameâ†’Name first. Then aliases from SBA_Rename lookup.</t>
  </si>
  <si>
    <t>All renamed fields correct.</t>
  </si>
  <si>
    <t>Work Name rename must happen BEFORE bulk rename</t>
  </si>
  <si>
    <t>Work Name rename must happen BEFORE bulk rename.</t>
  </si>
  <si>
    <t>SBA-VB-009</t>
  </si>
  <si>
    <t>Architecture Program Manager (nulls)</t>
  </si>
  <si>
    <t>Replace_ArchitecturePM_nulls</t>
  </si>
  <si>
    <t>Replaces null Architecture PM with placeholder.</t>
  </si>
  <si>
    <t>COALESCE null â†’ 'PLACEHOLDER USERNAME'.</t>
  </si>
  <si>
    <t>Bulk_Rename_SBA</t>
  </si>
  <si>
    <t>add_sba_vb_arch_pm</t>
  </si>
  <si>
    <t>COALESCE(architecture_program_manager AND 'PLACEHOLDER USERNAME')</t>
  </si>
  <si>
    <t>No nulls in Architecture Program Manager.</t>
  </si>
  <si>
    <t>SBA-VB-010</t>
  </si>
  <si>
    <t>Demand Type (source value)</t>
  </si>
  <si>
    <t>Demand Type = 'Program Value Bundle'</t>
  </si>
  <si>
    <t>Remove_DemandType + Add_DemandType</t>
  </si>
  <si>
    <t>Replaces source Demand Type with fixed value.</t>
  </si>
  <si>
    <t>Remove existing Demand Type. Add new = 'Program Value Bundle' constant.</t>
  </si>
  <si>
    <t>add_sba_vb_demand_type</t>
  </si>
  <si>
    <t>'Program Value Bundle' AS demand_type</t>
  </si>
  <si>
    <t>All rows Demand Type = 'Program Value Bundle'.</t>
  </si>
  <si>
    <t>Remove source column BEFORE adding new one.</t>
  </si>
  <si>
    <t>SBA-VB-011</t>
  </si>
  <si>
    <t>(removed)</t>
  </si>
  <si>
    <t>Remove_Columns_FineTune</t>
  </si>
  <si>
    <t>Removes Associated Program Name column.</t>
  </si>
  <si>
    <t>Remove 'Associated Program Name' column.</t>
  </si>
  <si>
    <t>Add_DemandType</t>
  </si>
  <si>
    <t>remove_sba_vb_assoc_program</t>
  </si>
  <si>
    <t>SELECT without associated_program_name</t>
  </si>
  <si>
    <t>Column absent from output.</t>
  </si>
  <si>
    <t>Absent.</t>
  </si>
  <si>
    <t>SBA-VB-012</t>
  </si>
  <si>
    <t>#Duplicated Column</t>
  </si>
  <si>
    <t>Traceability column.</t>
  </si>
  <si>
    <t>add_sba_vb_prev_seq_id</t>
  </si>
  <si>
    <t>Previous Seq_ID = Index.</t>
  </si>
  <si>
    <t>SBA-VB-013</t>
  </si>
  <si>
    <t>SBA_VB_Remover_late[Removals]</t>
  </si>
  <si>
    <t>Final column removal for SBA VB upload file. Must run LAST.</t>
  </si>
  <si>
    <t>Remove columns in SBA_VB_Remover_late. MissingField.Ignore.</t>
  </si>
  <si>
    <t>#Duplicated Column complete</t>
  </si>
  <si>
    <t>final_sba_vb_removals</t>
  </si>
  <si>
    <t>stg_sba_vb_final</t>
  </si>
  <si>
    <t>SELECT only columns NOT IN ref_sba_vb_remover_late</t>
  </si>
  <si>
    <t>Removed columns absent. Required columns present.</t>
  </si>
  <si>
    <t>LM/LE-Elev-001</t>
  </si>
  <si>
    <t>LM/LE-Elev</t>
  </si>
  <si>
    <t>Prod_Epic_Transformations[Execution Type - Legacy]</t>
  </si>
  <si>
    <t>LM/LE rows only</t>
  </si>
  <si>
    <t>Filter_LM_LE</t>
  </si>
  <si>
    <t>Selects only LM/LE Epics for PPL+0 elevation. Depends on Prod_Epic_Transformations being fully complete.</t>
  </si>
  <si>
    <t>Filter where Execution Type - Legacy IN ('Lifecycle Management Epic','Local Enhancement Epic').</t>
  </si>
  <si>
    <t>Prod_Epic_Transformations complete</t>
  </si>
  <si>
    <t>filter_lmle_epics</t>
  </si>
  <si>
    <t>stg_lmle_elevator</t>
  </si>
  <si>
    <t>WHERE execution_type_legacy IN ('Lifecycle Management Epic','Local Enhancement Epic')</t>
  </si>
  <si>
    <t>Only LM/LE rows present. Count matches.</t>
  </si>
  <si>
    <t>Depends on Prod_Epic_Transformations being fully complete.</t>
  </si>
  <si>
    <t>LM/LE-Elev-002</t>
  </si>
  <si>
    <t>GrandParent Index + Parent Sequence ID (PPL+2 values)</t>
  </si>
  <si>
    <t>(removed â€” will be replaced with PPL+0 values)</t>
  </si>
  <si>
    <t>RemoveGrandParentandParent</t>
  </si>
  <si>
    <t>Removes PPL+2 parent columns before PPL+0 parent is set.</t>
  </si>
  <si>
    <t>Remove GrandParent Index and Parent Sequence ID columns.</t>
  </si>
  <si>
    <t>remove_lmle_ppl2_parent_cols</t>
  </si>
  <si>
    <t>SELECT without grandparent_index and parent_sequence_id</t>
  </si>
  <si>
    <t>Both columns absent.</t>
  </si>
  <si>
    <t>These will be replaced with PPL+0 parent values.</t>
  </si>
  <si>
    <t>LM/LE-Elev-003</t>
  </si>
  <si>
    <t>Data Source</t>
  </si>
  <si>
    <t>Data Source = 'Prod-EpicLMLEPPL0'</t>
  </si>
  <si>
    <t>Update_DataSource</t>
  </si>
  <si>
    <t>Overrides Data Source to distinguish PPL+0 from PPL+2 version in RosettaStone.</t>
  </si>
  <si>
    <t>Replace existing Data Source value with 'Prod-EpicLMLEPPL0'.</t>
  </si>
  <si>
    <t>update_lmle_data_source</t>
  </si>
  <si>
    <t>'Prod-EpicLMLEPPL0' AS data_source</t>
  </si>
  <si>
    <t>All rows = 'Prod-EpicLMLEPPL0'.</t>
  </si>
  <si>
    <t>Both Prod-Epic AND Prod-EpicLMLEPPL0 versions must exist in RosettaStone.</t>
  </si>
  <si>
    <t>LM/LE-Elev-004</t>
  </si>
  <si>
    <t>Index (Prod-Epic- prefix)</t>
  </si>
  <si>
    <t>Index (Prod-EpicLMLEPPL0- prefix)</t>
  </si>
  <si>
    <t>Update_Index</t>
  </si>
  <si>
    <t>Updates Index prefix. Must match Prod_EpicLMLEPPL0_Source format exactly.</t>
  </si>
  <si>
    <t>Replace 'Prod-Epic-' with 'Prod-EpicLMLEPPL0-' in Index column.</t>
  </si>
  <si>
    <t>update_lmle_index</t>
  </si>
  <si>
    <t>REPLACE(index_col,'Prod-Epic-','Prod-EpicLMLEPPL0-')</t>
  </si>
  <si>
    <t>Index prefix = 'Prod-EpicLMLEPPL0-'. Matches Prod_EpicLMLEPPL0_Source.</t>
  </si>
  <si>
    <t>Correct prefix.</t>
  </si>
  <si>
    <t>Format MUST match Prod_EpicLMLEPPL0_Source exactly.</t>
  </si>
  <si>
    <t>LM/LE-Elev-005</t>
  </si>
  <si>
    <t>WORK_HIERARCHY[Normalized Name='D&amp;T Cross-Portfolio Demand']</t>
  </si>
  <si>
    <t>Add_Parent_Sequence_ID</t>
  </si>
  <si>
    <t>All LM/LE Epics at PPL+0 always parent to D&amp;T Cross-Portfolio Demand. Single lookup done once for all rows.</t>
  </si>
  <si>
    <t>Look up 'D&amp;T Cross-Portfolio Demand' Seq ID once. Apply as constant to all rows.</t>
  </si>
  <si>
    <t>add_lmle_parent_seq_id</t>
  </si>
  <si>
    <t>Scalar subquery: SELECT normalized_sequence_id FROM ref_work_hierarchy WHERE normalized_name='D&amp;T Cross-Portfolio Demand'. Apply as constant.</t>
  </si>
  <si>
    <t>All rows have same Parent Sequence ID.</t>
  </si>
  <si>
    <t>100% same value.</t>
  </si>
  <si>
    <t>Single lookup â€” no per-row join needed.</t>
  </si>
  <si>
    <t>LM/LE-Elev-006</t>
  </si>
  <si>
    <t>Execution Type (inherited)</t>
  </si>
  <si>
    <t>Execution Type = 'Demand Bundle'</t>
  </si>
  <si>
    <t>Remove_inherited_ExecutionType + Add_Execution_Type</t>
  </si>
  <si>
    <t>Overrides inherited Execution Type for PPL+0 placement.</t>
  </si>
  <si>
    <t>Remove inherited Execution Type. Add 'Demand Bundle' constant.</t>
  </si>
  <si>
    <t>add_lmle_execution_type</t>
  </si>
  <si>
    <t>'Demand Bundle' AS execution_type</t>
  </si>
  <si>
    <t>All rows = 'Demand Bundle'.</t>
  </si>
  <si>
    <t>LM/LE-Elev-007</t>
  </si>
  <si>
    <t>Required field placeholder.</t>
  </si>
  <si>
    <t>Add constant.</t>
  </si>
  <si>
    <t>add_lmle_arch_pm</t>
  </si>
  <si>
    <t>LM/LE-Elev-008</t>
  </si>
  <si>
    <t>Same mapping as Prod-Init.</t>
  </si>
  <si>
    <t>Non-Disc variantsâ†’'Non-Discretionary'. Discretionary variantsâ†’'Discretionary'. Nullâ†’null.</t>
  </si>
  <si>
    <t>add_lmle_demand_type</t>
  </si>
  <si>
    <t>Same CASE WHEN as Prod-Init</t>
  </si>
  <si>
    <t>Correct mapping.</t>
  </si>
  <si>
    <t>LM/LE-Elev-009</t>
  </si>
  <si>
    <t>Traceability column. Code removes old Previous Seq_ID first then adds new one from Index.</t>
  </si>
  <si>
    <t>Remove old Previous Seq_ID if it exists. Duplicate Index as new Previous Seq_ID.</t>
  </si>
  <si>
    <t>add_lmle_prev_seq_id</t>
  </si>
  <si>
    <t>SBA-ExP-001</t>
  </si>
  <si>
    <t>SBA-ExP</t>
  </si>
  <si>
    <t>Work Sequence ID</t>
  </si>
  <si>
    <t>Parent Sequence ID = 'SBA-VB-XXXXX'</t>
  </si>
  <si>
    <t>Parent for SBA EPs is always the SBA VB referenced by Work Sequence ID.</t>
  </si>
  <si>
    <t>'SBA-VB-' + Work Sequence ID. Null â†’ 'ERROR-NO PARENT'.</t>
  </si>
  <si>
    <t>Add_Index</t>
  </si>
  <si>
    <t>ERROR-NO PARENT</t>
  </si>
  <si>
    <t>add_sba_exp_parent</t>
  </si>
  <si>
    <t>stg_sba_exp</t>
  </si>
  <si>
    <t>CASE WHEN work_sequence_id IS NULL THEN 'ERROR-NO PARENT' ELSE CONCAT('SBA-VB-' AND work_sequence_id) END</t>
  </si>
  <si>
    <t>Zero ERROR-NO PARENT on valid rows.</t>
  </si>
  <si>
    <t>SBA-ExP-002</t>
  </si>
  <si>
    <t>Name + Index</t>
  </si>
  <si>
    <t>Work Name named + Previous Seq_ID from Index</t>
  </si>
  <si>
    <t>#Renamed Columns, #Removed Columns, #Duplicated Column</t>
  </si>
  <si>
    <t>Rename Nameâ†’Work Name. Previous Seq_ID comes from Index (not Work Sequence ID).</t>
  </si>
  <si>
    <t>Rename Nameâ†’Work Name. Rename Work Sequence IDâ†’Previous Seq_ID then remove. Duplicate Index as new Previous Seq_ID.</t>
  </si>
  <si>
    <t>add_sba_exp_prev_seq_id</t>
  </si>
  <si>
    <t>stg_sba_exp_final</t>
  </si>
  <si>
    <t>work_name AND index_col AS previous_seq_id</t>
  </si>
  <si>
    <t>Previous Seq_ID = Index. Work Name populated.</t>
  </si>
  <si>
    <t>Previous Seq_ID comes from Index not Work Sequence ID.</t>
  </si>
  <si>
    <t>Prod-Epic-001</t>
  </si>
  <si>
    <t>Prod-Epic</t>
  </si>
  <si>
    <t>Same shared keep list as Prod-Init. Reduces Epic extract to migration-relevant fields.</t>
  </si>
  <si>
    <t>List.Intersect of Prod_Keep_Columns against source columns.</t>
  </si>
  <si>
    <t>keep_epic_cols</t>
  </si>
  <si>
    <t>stg_prod_epic_raw</t>
  </si>
  <si>
    <t>SELECT only columns in Prod_Keep_Columns intersected with source</t>
  </si>
  <si>
    <t>Correct column set. Epic-specific columns included.</t>
  </si>
  <si>
    <t>Init-only columns in shared keep list may not exist in Epic extract</t>
  </si>
  <si>
    <t>Shared keep list with Prod-Init. Verify Epic extract has all required Y columns.</t>
  </si>
  <si>
    <t>Prod-Epic-002</t>
  </si>
  <si>
    <t>Date + numeric + Sequence ID columns</t>
  </si>
  <si>
    <t>Cast 6 date columns, 2 duration Int64, Sequence ID text.</t>
  </si>
  <si>
    <t>Cast Actual Finish, Actual Start, Baseline Finish, Baseline Start, Schedule Finish, Schedule Start â†’ date. Schedule Duration, Baseline Duration â†’ Int64. Sequence ID â†’ text.</t>
  </si>
  <si>
    <t>cast_epic_types</t>
  </si>
  <si>
    <t>CAST dates and integers</t>
  </si>
  <si>
    <t>Correct types.</t>
  </si>
  <si>
    <t>Prod-Epic-003</t>
  </si>
  <si>
    <t>Prod_Epic_Renamer lookup</t>
  </si>
  <si>
    <t>Epic_Rename</t>
  </si>
  <si>
    <t>Bulk rename Epic source fields. Both null Old AND New Field Names filtered.</t>
  </si>
  <si>
    <t>Bulk rename from Prod_Epic_Renamer. Filter null Old AND New Field Names. MissingField.Ignore.</t>
  </si>
  <si>
    <t>rename_epic_cols</t>
  </si>
  <si>
    <t>stg_prod_epic</t>
  </si>
  <si>
    <t>Aliases from Prod_Epic_Renamer</t>
  </si>
  <si>
    <t>Renamed fields correct.</t>
  </si>
  <si>
    <t>Prod-Epic-004</t>
  </si>
  <si>
    <t>Data Source = 'Prod-Epic'</t>
  </si>
  <si>
    <t>Add_DataSource</t>
  </si>
  <si>
    <t>Tags rows for entity type filtering.</t>
  </si>
  <si>
    <t>Add constant Data Source = 'Prod-Epic'.</t>
  </si>
  <si>
    <t>add_epic_data_source</t>
  </si>
  <si>
    <t>'Prod-Epic' AS data_source</t>
  </si>
  <si>
    <t>100% = 'Prod-Epic'.</t>
  </si>
  <si>
    <t>Prod-Epic-005</t>
  </si>
  <si>
    <t>Index = 'Prod-Epic-XXXXX'</t>
  </si>
  <si>
    <t>Creates traceability key. Must match Prod_Epic_Source format exactly.</t>
  </si>
  <si>
    <t>Concat 'Prod-Epic-' + Sequence ID.</t>
  </si>
  <si>
    <t>create_epic_index</t>
  </si>
  <si>
    <t>CONCAT('Prod-Epic-' AND sequence_id)</t>
  </si>
  <si>
    <t>No nulls. No duplicates. Matches Prod_Epic_Source.</t>
  </si>
  <si>
    <t>Prod-Epic-006</t>
  </si>
  <si>
    <t>Associated Initiative Seq ID + RosettaStone[Unified Source Seq ID, Index, Disposition]</t>
  </si>
  <si>
    <t>Parent Index (Initiative Index) + Parent Disposition</t>
  </si>
  <si>
    <t>Buffer_RosettaStone_Index, Joined_Parent_Index, Expand_Parent_Index</t>
  </si>
  <si>
    <t>Finds RosettaStone Index for parent Initiative. Gets Disposition for cascade. JOIN on Unified Source Seq ID = Associated Initiative Seq ID.</t>
  </si>
  <si>
    <t>Buffer RS (Unified Source Seq ID, Index, Disposition). LEFT JOIN Epic to RS on Associated Initiative Seq ID = Unified Source Seq ID. Expand Index and Disposition.</t>
  </si>
  <si>
    <t>RosettaStone complete, Add_Index complete</t>
  </si>
  <si>
    <t>Null Parent Index if no match</t>
  </si>
  <si>
    <t>join_epic_parent_rs</t>
  </si>
  <si>
    <t>LEFT JOIN rosetta_stone ON epic.associated_initiative_seq_id = rs.unified_source_sequence_id</t>
  </si>
  <si>
    <t>All Epics with non-null Assoc Init Seq ID have matched Parent Index.</t>
  </si>
  <si>
    <t>Correct Parent Index.</t>
  </si>
  <si>
    <t>RosettaStone must be fully built before this step.</t>
  </si>
  <si>
    <t>Prod-Epic-007</t>
  </si>
  <si>
    <t>Execution Type + Assoc Initiative Seq ID + Parent Index</t>
  </si>
  <si>
    <t>GrandParent Index</t>
  </si>
  <si>
    <t>Add_Parent_Index_Final, Remove_Temp, Rename_Parent_Index</t>
  </si>
  <si>
    <t>Derives GrandParent Index for PPL+1 lookup. LM/LE Epics route to their PPL+0 version.</t>
  </si>
  <si>
    <t>LM/LEâ†’'Prod-EpicLMLEPPL0-'+Seq ID. Null Assoc Initâ†’'N/A - No Parent Found'. Null Parent Indexâ†’'ERROR-NO MATCH'. Othersâ†’Parent Index. Rename to GrandParent Index.</t>
  </si>
  <si>
    <t>Expand_Parent_Index</t>
  </si>
  <si>
    <t>ERROR-NO MATCH, N/A-No Parent Found</t>
  </si>
  <si>
    <t>add_epic_grandparent_index</t>
  </si>
  <si>
    <t>CASE WHEN exec_type IN ('Lifecycle Management Epic','Local Enhancement Epic') THEN CONCAT('Prod-EpicLMLEPPL0-' AND seq_id) WHEN assoc_init IS NULL THEN 'N/A - No Parent Found' WHEN parent_index IS NULL THEN 'ERROR-NO MATCH' ELSE parent_index END</t>
  </si>
  <si>
    <t>LM/LEâ†’correct prefix. Regularâ†’Prod-Init prefix.</t>
  </si>
  <si>
    <t>Correct per type.</t>
  </si>
  <si>
    <t>Epics with null parent</t>
  </si>
  <si>
    <t>Rename working column to GrandParent Index after.</t>
  </si>
  <si>
    <t>Prod-Epic-008</t>
  </si>
  <si>
    <t>GrandParent Index + Dev_PPL_1_Source[Previous Seq_ID, Sequence ID]</t>
  </si>
  <si>
    <t>Parent Sequence ID (Dev EP Seq ID)</t>
  </si>
  <si>
    <t>Buffer_PPL1, Joined_PPL1_Parent, Add_Parent_SeqID_Final, Rename_PPL1_SeqID</t>
  </si>
  <si>
    <t>Resolves Dev EP Seq ID. Required upload field. Will be ERROR before Phase 2.</t>
  </si>
  <si>
    <t>JOIN GrandParent Index to Dev_PPL_1_Source on Previous Seq_ID. N/A prefixâ†’pass through GrandParent Index. Null matchâ†’ERROR-NO PPL1 MATCH.</t>
  </si>
  <si>
    <t>Rename_Parent_Index, Dev_PPL_1_Source loaded</t>
  </si>
  <si>
    <t>ERROR-NO PPL1 MATCH</t>
  </si>
  <si>
    <t>add_epic_parent_seq_id</t>
  </si>
  <si>
    <t>LEFT JOIN stg_dev_ppl1_source ON grandparent_index = dev_ppl1.previous_seq_id</t>
  </si>
  <si>
    <t>After Phase 2: numeric Parent Seq ID. Before: ERROR-NO PPL1 MATCH.</t>
  </si>
  <si>
    <t>Correct after Phase 2.</t>
  </si>
  <si>
    <t>LM/LE â€” grandparent is Prod-EpicLMLEPPL0</t>
  </si>
  <si>
    <t>Requires Dev_PPL_1_Source refreshed after Phase 2.</t>
  </si>
  <si>
    <t>Prod-Epic-009</t>
  </si>
  <si>
    <t>Parent Disposition</t>
  </si>
  <si>
    <t>Add_Disposition + Remove_Parent_Disposition</t>
  </si>
  <si>
    <t>Epics inherit Disposition from parent Initiative.</t>
  </si>
  <si>
    <t>Parent Disposition='Remove'â†’'Excluded - Parent Initiative Removed'. Else null. Remove Parent Disposition working column.</t>
  </si>
  <si>
    <t>Rename_PPL1_SeqID</t>
  </si>
  <si>
    <t>add_epic_disposition</t>
  </si>
  <si>
    <t>CASE WHEN parent_disposition='Remove' THEN 'Excluded - Parent Initiative Removed' ELSE NULL END</t>
  </si>
  <si>
    <t>Epics under removed Inits = 'Excluded - Parent Initiative Removed'. Others = null.</t>
  </si>
  <si>
    <t>Remove Parent Disposition working column after.</t>
  </si>
  <si>
    <t>Prod-Epic-010</t>
  </si>
  <si>
    <t>GrandParent Index + Prod_Init_Transformations[Index, Flow Type]</t>
  </si>
  <si>
    <t>Joined_GrandParent_FlowType, ExpandFlowType, AddFlowType</t>
  </si>
  <si>
    <t>Inherits Flow Type from parent Initiative. LM/LE Epics override with fixed values.</t>
  </si>
  <si>
    <t>JOIN to Prod_Init_Transformations on GrandParent Index = Index. LMâ†’Non-Disc Run the Business. LEâ†’Discretionary Other. Othersâ†’inherited Flow Type.</t>
  </si>
  <si>
    <t>Remove_Parent_Disposition, Prod_Init_Transformations complete</t>
  </si>
  <si>
    <t>Null if no parent Initiative</t>
  </si>
  <si>
    <t>add_epic_flow_type</t>
  </si>
  <si>
    <t>LEFT JOIN stg_prod_init_active ON grandparent_index = init.index_col. CASE WHEN LM/LE THEN fixed ELSE inherited END</t>
  </si>
  <si>
    <t>LM=Non-Disc Run the Business. LE=Discretionary Other. Regular=inherited.</t>
  </si>
  <si>
    <t>Epics with null GrandParent Index</t>
  </si>
  <si>
    <t>Prod_Init_Transformations must be complete before this JOIN.</t>
  </si>
  <si>
    <t>Prod-Epic-011</t>
  </si>
  <si>
    <t>Demand Type + Execution Type (source values)</t>
  </si>
  <si>
    <t>Demand Type - Legacy + Execution Type - Legacy</t>
  </si>
  <si>
    <t>Rename_DemandType_Legacy + Rename_ExecutionType_Legacy</t>
  </si>
  <si>
    <t>Preserves source values as legacy fields before new fields added.</t>
  </si>
  <si>
    <t>Rename 'Demand Type'â†’'Demand Type - Legacy'. Rename 'Execution Type'â†’'Execution Type - Legacy'.</t>
  </si>
  <si>
    <t>AddFlowType</t>
  </si>
  <si>
    <t>rename_epic_legacy_fields</t>
  </si>
  <si>
    <t>demand_type AS demand_type_legacy AND execution_type AS execution_type_legacy</t>
  </si>
  <si>
    <t>Both legacy columns exist.</t>
  </si>
  <si>
    <t>Prod-Epic-012</t>
  </si>
  <si>
    <t>Required upload field. IMR containers = REMOVE. All others = Epic.</t>
  </si>
  <si>
    <t>Initiative Milestones &amp; Risksâ†’'REMOVE'. All others including LM/LEâ†’'Epic'.</t>
  </si>
  <si>
    <t>None â€” REMOVE intentional</t>
  </si>
  <si>
    <t>add_epic_execution_type</t>
  </si>
  <si>
    <t>CASE WHEN execution_type_legacy='Initiative Milestones &amp; Risks' THEN 'REMOVE' ELSE 'Epic' END</t>
  </si>
  <si>
    <t>IMR='REMOVE'. All others='Epic'. REMOVE absent from Create_PPL_2_All.</t>
  </si>
  <si>
    <t>LM/LE at PPL+2 should = 'Epic'</t>
  </si>
  <si>
    <t>REMOVE rows MUST be filtered before Create_PPL_2_All.</t>
  </si>
  <si>
    <t>YES - Comment stale â€” Comment says 'IMR â†’ Architecture Task'. Code says 'REMOVE'. Use code value 'REMOVE'.</t>
  </si>
  <si>
    <t>Prod-Epic-013</t>
  </si>
  <si>
    <t>Execution Type - Legacy + Stage</t>
  </si>
  <si>
    <t>Stage (normalized for LM/LE only)</t>
  </si>
  <si>
    <t>Transform_Stage, Remove_Old_Stage, Rename_Stage</t>
  </si>
  <si>
    <t>Normalizes Stage for LM/LE Epics only. Non-LM/LE get null (Stage removed at PPL+2 upload anyway).</t>
  </si>
  <si>
    <t>LM/LE: I/J/K/SL5/L5â†’I:L4. G/H/SL4â†’G:L3. Othersâ†’G:L3. Non-LM/LEâ†’null. Remove Stage. Rename Stage-New to Stage.</t>
  </si>
  <si>
    <t>transform_epic_stage</t>
  </si>
  <si>
    <t>CASE WHEN exec_type_legacy IN ('Lifecycle Management Epic','Local Enhancement Epic') THEN CASE WHEN stage IN ('I: L4','J: SL5','K: L5') THEN 'I: L4' WHEN stage IN ('G: L3','H: SL4') THEN 'G: L3' ELSE 'G: L3' END ELSE NULL END</t>
  </si>
  <si>
    <t>LM/LE have valid Stage. Non-LM/LE = null.</t>
  </si>
  <si>
    <t>Stage only meaningful for LM/LE â€” used by Elevator for PPL+0 upload.</t>
  </si>
  <si>
    <t>Prod-Epic-014</t>
  </si>
  <si>
    <t>Same consolidation as Prod-Init.</t>
  </si>
  <si>
    <t>Service-FO/PO, IPF/IEF, Northern Border, EU â†’ 'Service - Other'. Others pass through.</t>
  </si>
  <si>
    <t>Rename_Stage</t>
  </si>
  <si>
    <t>transform_epic_primary_value</t>
  </si>
  <si>
    <t>Zero legacy Service sub-types.</t>
  </si>
  <si>
    <t>Prod-Epic-015</t>
  </si>
  <si>
    <t>Show on Roadmap = 'Show on Strategy &amp; Project'</t>
  </si>
  <si>
    <t>Add_Show_on_Roadmap</t>
  </si>
  <si>
    <t>Required upload field. Fixed value for all Epics.</t>
  </si>
  <si>
    <t>add_epic_show_roadmap</t>
  </si>
  <si>
    <t>'Show on Strategy &amp; Project' AS show_on_roadmap</t>
  </si>
  <si>
    <t>All rows = 'Show on Strategy &amp; Project'.</t>
  </si>
  <si>
    <t>Prod-Epic-016</t>
  </si>
  <si>
    <t>Milestone Flag = 'N'</t>
  </si>
  <si>
    <t>Add_Milestone_Flag</t>
  </si>
  <si>
    <t>Required upload field. All Epics are not milestones.</t>
  </si>
  <si>
    <t>Add constant = 'N'.</t>
  </si>
  <si>
    <t>add_epic_milestone_flag</t>
  </si>
  <si>
    <t>'N' AS milestone_flag</t>
  </si>
  <si>
    <t>All rows = 'N'.</t>
  </si>
  <si>
    <t>Prod-Epic-017</t>
  </si>
  <si>
    <t>Work Type (legacy) + Demand Type - Legacy</t>
  </si>
  <si>
    <t>Work Type (new)</t>
  </si>
  <si>
    <t>Remove_Legacy_Work_Type + Add_WorkType</t>
  </si>
  <si>
    <t>Removes source Work Type. Derives new from Demand Type - Legacy.</t>
  </si>
  <si>
    <t>Remove source Work Type. Add: Business Onlyâ†’'Business Demand'. Othersâ†’'Tech-Enabled Intake'.</t>
  </si>
  <si>
    <t>add_epic_work_type</t>
  </si>
  <si>
    <t>DROP work_type. CASE WHEN demand_type_legacy='Business Only' THEN 'Business Demand' ELSE 'Tech-Enabled Intake' END AS work_type</t>
  </si>
  <si>
    <t>New Work Type correct. Source Work Type absent.</t>
  </si>
  <si>
    <t>Prod-Epic-018</t>
  </si>
  <si>
    <t>Add_Business_Only</t>
  </si>
  <si>
    <t>Helper routing field.</t>
  </si>
  <si>
    <t>Business Onlyâ†’'Yes'. Othersâ†’'No'.</t>
  </si>
  <si>
    <t>Add_WorkType</t>
  </si>
  <si>
    <t>add_epic_business_only</t>
  </si>
  <si>
    <t>CASE WHEN demand_type_legacy='Business Only' THEN 'Yes' ELSE 'No' END</t>
  </si>
  <si>
    <t>Business Only='Yes'. Others='No'.</t>
  </si>
  <si>
    <t>Prod-Epic-019</t>
  </si>
  <si>
    <t>Demand Type - Legacy + Epic Owner</t>
  </si>
  <si>
    <t>Routes Epic Owner to correct manager field. Mutually exclusive.</t>
  </si>
  <si>
    <t>Business Demand Manager: Business Onlyâ†’Epic Owner, else null. Demand Manager: not Business Onlyâ†’Epic Owner, else null.</t>
  </si>
  <si>
    <t>add_epic_manager_fields</t>
  </si>
  <si>
    <t>CASE WHEN demand_type_legacy='Business Only' THEN epic_owner ELSE NULL END AS business_demand_manager, reverse for demand_manager</t>
  </si>
  <si>
    <t>Mutually exclusive. No row has both.</t>
  </si>
  <si>
    <t>Prod-Epic-020</t>
  </si>
  <si>
    <t>Level of Governance (normalized)</t>
  </si>
  <si>
    <t>Transform_Governance_Level</t>
  </si>
  <si>
    <t>Normalizes governance level values.</t>
  </si>
  <si>
    <t>PELâ†’'Portfolio Execution Leadership'. Solutionâ†’null. Empty stringâ†’null. Others pass through.</t>
  </si>
  <si>
    <t>transform_governance_level</t>
  </si>
  <si>
    <t>CASE WHEN level_of_governance='PEL' THEN 'Portfolio Execution Leadership' WHEN level_of_governance IN ('Solution','') THEN NULL ELSE level_of_governance END</t>
  </si>
  <si>
    <t>No 'PEL' or 'Solution' remain. Empty strings nulled.</t>
  </si>
  <si>
    <t>Prod-Epic-021</t>
  </si>
  <si>
    <t>Change - Impacted regions + Change - Impacted stakeholder groups</t>
  </si>
  <si>
    <t>Replace_Delimiter_Change_region + Replace_Delimiter_Change_stakeholder</t>
  </si>
  <si>
    <t>Converts comma delimiter to pipe in 2 fields.</t>
  </si>
  <si>
    <t>Replace ', ' with '|' in both fields.</t>
  </si>
  <si>
    <t>fix_epic_delimiters</t>
  </si>
  <si>
    <t>REPLACE(change_impacted_regions,', ','|'), REPLACE(change_impacted_stakeholder_groups,', ','|')</t>
  </si>
  <si>
    <t>Prod-Epic-022</t>
  </si>
  <si>
    <t>Impacted Portfolios (Data &amp; AI â†’ Platforms + deduplicated + | delimiter)</t>
  </si>
  <si>
    <t>Transform_Impacted_Portfolios</t>
  </si>
  <si>
    <t>Replaces 'Data &amp; AI' with 'Platforms' then deduplicates then rejoins with '|'.</t>
  </si>
  <si>
    <t>Replace 'Data &amp; AI' with 'Platforms'. Split on '</t>
  </si>
  <si>
    <t xml:space="preserve"> '. Deduplicate. Rejoin with '|'. Nullâ†’null.</t>
  </si>
  <si>
    <t>Replace_Delimiter_Change_stakeholder</t>
  </si>
  <si>
    <t>transform_epic_impacted_portfolios</t>
  </si>
  <si>
    <t>REPLACE then SPLIT then ARRAY_AGG(DISTINCT) then STRING_AGG with '|'</t>
  </si>
  <si>
    <t>No 'Data &amp; AI'. 'Platforms' at most once. '|' delimiter used.</t>
  </si>
  <si>
    <t>Deduplication step required â€” do not skip.</t>
  </si>
  <si>
    <t>Prod-Epic-023</t>
  </si>
  <si>
    <t>Execution Type + Disposition</t>
  </si>
  <si>
    <t>(active Epics only â€” REMOVE and excluded filtered out)</t>
  </si>
  <si>
    <t>Remove_Excluded_Epics</t>
  </si>
  <si>
    <t>Removes REMOVE-flagged and excluded Epics. Null Disposition = active = keep.</t>
  </si>
  <si>
    <t>Filter where Execution Type &lt;&gt; 'REMOVE' AND (Disposition IS NULL OR Disposition &lt;&gt; 'Excluded - Parent Initiative Removed').</t>
  </si>
  <si>
    <t>filter_excluded_epics</t>
  </si>
  <si>
    <t>stg_prod_epic_active</t>
  </si>
  <si>
    <t>WHERE execution_type &lt;&gt; 'REMOVE' AND (disposition IS NULL OR disposition &lt;&gt; 'Excluded - Parent Initiative Removed')</t>
  </si>
  <si>
    <t>Zero REMOVE or excluded Epics in output.</t>
  </si>
  <si>
    <t>All excluded removed.</t>
  </si>
  <si>
    <t>Null Disposition rows must be kept</t>
  </si>
  <si>
    <t>MUST run before Create_PPL_2_All.</t>
  </si>
  <si>
    <t>Prod-Epic-024</t>
  </si>
  <si>
    <t>Prod_Epic_Remover_final[Final Removals]</t>
  </si>
  <si>
    <t>Epic_Final_Field_Removals</t>
  </si>
  <si>
    <t>Removes working columns. MissingField.Ignore.</t>
  </si>
  <si>
    <t>Remove columns in Prod_Epic_Remover_final.</t>
  </si>
  <si>
    <t>Remove_Excluded_Epics complete</t>
  </si>
  <si>
    <t>final_epic_removals</t>
  </si>
  <si>
    <t>stg_prod_epic_final</t>
  </si>
  <si>
    <t>SELECT only columns NOT IN ref_prod_epic_remover_final</t>
  </si>
  <si>
    <t>Prod-Epic-025</t>
  </si>
  <si>
    <t>Duplicate_Index_to_PreviousSeqID</t>
  </si>
  <si>
    <t>add_epic_prev_seq_id</t>
  </si>
  <si>
    <t>Prod-Task-001</t>
  </si>
  <si>
    <t>Prod-Task</t>
  </si>
  <si>
    <t>PATH = null rows</t>
  </si>
  <si>
    <t>(task-level rows only â€” PATH not null)</t>
  </si>
  <si>
    <t>Remove_TaskParents</t>
  </si>
  <si>
    <t>Removes container rows. PATH is null on containers.</t>
  </si>
  <si>
    <t>Filter where PATH IS NOT NULL.</t>
  </si>
  <si>
    <t>filter_task_parents</t>
  </si>
  <si>
    <t>stg_prod_task</t>
  </si>
  <si>
    <t>WHERE path IS NOT NULL</t>
  </si>
  <si>
    <t>No null PATH rows.</t>
  </si>
  <si>
    <t>All rows task-level.</t>
  </si>
  <si>
    <t>Prod-Task-002</t>
  </si>
  <si>
    <t>All 20 all-caps columns</t>
  </si>
  <si>
    <t>Renamed + 4 columns removed (PATH, PLACE, Execution Type, Work Sequence ID)</t>
  </si>
  <si>
    <t>Rename_Cols, #Removed Columns</t>
  </si>
  <si>
    <t>Renames 20 all-caps source fields to mixed-case. Removes 4 columns.</t>
  </si>
  <si>
    <t>Bulk rename 20 columns. Remove PATH, PLACE, Execution Type, Work Sequence ID.</t>
  </si>
  <si>
    <t>rename_task_cols</t>
  </si>
  <si>
    <t>20 column aliases. DROP 4 columns.</t>
  </si>
  <si>
    <t>All renamed. 4 removed.</t>
  </si>
  <si>
    <t>Prod-Task-003</t>
  </si>
  <si>
    <t>Work Status (normalized)</t>
  </si>
  <si>
    <t>Transform_Work_Status</t>
  </si>
  <si>
    <t>Maps legacy Work Status to new consolidated set.</t>
  </si>
  <si>
    <t>Not Startedâ†’New. Approved/In Progress/Activeâ†’Active. On Holdâ†’On Hold. Closed/Completed/Assumed Completedâ†’Completed/Closed. Cancelled/Cancellation Requestâ†’Cancelled. Rejectedâ†’Rejected. Nullâ†’null. Othersâ†’ERROR.</t>
  </si>
  <si>
    <t>#Removed Columns</t>
  </si>
  <si>
    <t>transform_task_work_status</t>
  </si>
  <si>
    <t>CASE WHEN work_status='Not Started' THEN 'New' WHEN work_status IN ('Approved','In Progress','Active') THEN 'Active' ...</t>
  </si>
  <si>
    <t>Zero ERRORs. All values mapped.</t>
  </si>
  <si>
    <t>Null Work Status â†’ null (acceptable)</t>
  </si>
  <si>
    <t>Prod-Task-004</t>
  </si>
  <si>
    <t>PARENT SEQUENCE ID (raw numeric)</t>
  </si>
  <si>
    <t>Parent Sequence ID ('Prod-Epic-XXXXX' format)</t>
  </si>
  <si>
    <t>Convert_Parent_To_Epic_Index</t>
  </si>
  <si>
    <t>Converts raw parent ID to Index format. Wrong format = zero RosettaStone matches = all tasks have no parent.</t>
  </si>
  <si>
    <t>Prepend 'Prod-Epic-' to Parent Sequence ID. Nullâ†’null.</t>
  </si>
  <si>
    <t>convert_task_parent_index</t>
  </si>
  <si>
    <t>CASE WHEN parent_sequence_id IS NULL THEN NULL ELSE CONCAT('Prod-Epic-' AND parent_sequence_id) END</t>
  </si>
  <si>
    <t>All non-null in 'Prod-Epic-XXXXX' format.</t>
  </si>
  <si>
    <t>Correct format.</t>
  </si>
  <si>
    <t>Prerequisite for RosettaStone Epic lookup.</t>
  </si>
  <si>
    <t>Prod-Task-005</t>
  </si>
  <si>
    <t>Parent Sequence ID (Epic Index) + RosettaStone[Prod-Epic rows: Index, Execution Type - Legacy, Parent Index, Disposition]</t>
  </si>
  <si>
    <t>Parent Execution Type - Legacy + Grandparent Index + Parent Disposition</t>
  </si>
  <si>
    <t>Buffered_RS_Epic, Join_Parent_Epic, Expand_Parent_Epic, Fix_Null_Parent_Epic</t>
  </si>
  <si>
    <t>Retrieves parent Epic metadata. NULL Grandparent Index must be guarded immediately to prevent downstream join errors.</t>
  </si>
  <si>
    <t>Buffer RS Prod-Epic rows (Index, Execution Type - Legacy, Parent Index, Disposition). JOIN on Parent Seq ID = Index. COALESCE Grandparent Index null â†’ 'N/A - No Parent Epic Found'.</t>
  </si>
  <si>
    <t>Convert_Parent_To_Epic_Index, RosettaStone complete</t>
  </si>
  <si>
    <t>Null if no match</t>
  </si>
  <si>
    <t>join_task_parent_epic</t>
  </si>
  <si>
    <t>LEFT JOIN rosetta_stone WHERE data_source='Prod-Epic' ON parent_seq_id = rs.index_col. COALESCE(grandparent_index,'N/A - No Parent Epic Found')</t>
  </si>
  <si>
    <t>IMR container tasks have Execution Type - Legacy = 'Initiative Milestones &amp; Risks'. No null Grandparent Index values.</t>
  </si>
  <si>
    <t>No null Grandparent Index.</t>
  </si>
  <si>
    <t>NULL guard on Grandparent Index is REQUIRED before downstream joins.</t>
  </si>
  <si>
    <t>Prod-Task-006</t>
  </si>
  <si>
    <t>Grandparent Index + RosettaStone[Prod-Init rows: Index, Demand Type - Legacy]</t>
  </si>
  <si>
    <t>Grandparent Demand Type - Legacy</t>
  </si>
  <si>
    <t>Buffered_RS_Init, Join_Grandparent_Init, Expand_Grandparent_Init</t>
  </si>
  <si>
    <t>Gets grandparent Initiative's Demand Type for Work Type derivation.</t>
  </si>
  <si>
    <t>Buffer RS Prod-Init rows (Index, Demand Type - Legacy). JOIN on Grandparent Index = Index.</t>
  </si>
  <si>
    <t>Fix_Null_Parent_Epic</t>
  </si>
  <si>
    <t>Null if N/A grandparent</t>
  </si>
  <si>
    <t>join_task_grandparent_init</t>
  </si>
  <si>
    <t>LEFT JOIN rosetta_stone WHERE data_source='Prod-Init' ON grandparent_index = rs.index_col</t>
  </si>
  <si>
    <t>Business Only grandparent tasks have correct Grandparent Demand Type - Legacy.</t>
  </si>
  <si>
    <t>Tasks under IMR containers â€” grandparent is Initiative</t>
  </si>
  <si>
    <t>Prod-Task-007</t>
  </si>
  <si>
    <t>Grandparent Index + RosettaStone[ALL rows: Index, NEW DEV SEQUENCEID]</t>
  </si>
  <si>
    <t>Buffer_PPL1, Join_PPL1_Parent, Remove_Old_Parent, Add_Parent_SeqID_Final, Rename_PPL1</t>
  </si>
  <si>
    <t>Resolves Dev EP Seq ID. Required upload field. Will be ERROR before Phases 1+2 complete.</t>
  </si>
  <si>
    <t>Buffer RS (Index, NEW DEV SEQUENCEID). JOIN on Grandparent Index = Index. Remove old Parent Seq ID. Add new: N/Aâ†’pass through, nullâ†’ERROR-NO PPL1 MATCH, else Dev Seq ID. Remove temp. Rename.</t>
  </si>
  <si>
    <t>Expand_Grandparent_Init</t>
  </si>
  <si>
    <t>add_task_parent_seq_id</t>
  </si>
  <si>
    <t>LEFT JOIN rosetta_stone ON grandparent_index = rs.index_col. Handle N/A and null.</t>
  </si>
  <si>
    <t>After Phases 1+2: numeric Parent Seq ID. Before: ERROR.</t>
  </si>
  <si>
    <t>Tasks under IMR â€” grandparent same as regular Epics</t>
  </si>
  <si>
    <t>NEW DEV SEQUENCEID must be populated (Phases 1+2 done).</t>
  </si>
  <si>
    <t>Prod-Task-008</t>
  </si>
  <si>
    <t>Required upload field. Simple binary derivation.</t>
  </si>
  <si>
    <t>Milestone Flag='Y'â†’'Milestone'. Elseâ†’'Business Task'.</t>
  </si>
  <si>
    <t>Rename_PPL1</t>
  </si>
  <si>
    <t>add_task_execution_type</t>
  </si>
  <si>
    <t>CASE WHEN milestone_flag='Y' THEN 'Milestone' ELSE 'Business Task' END</t>
  </si>
  <si>
    <t>Correct split.</t>
  </si>
  <si>
    <t>Null Milestone Flag â†’ Business Task</t>
  </si>
  <si>
    <t>Prod-Task-009</t>
  </si>
  <si>
    <t>Tasks inherit Disposition from parent Epic.</t>
  </si>
  <si>
    <t>Parent Disposition='Excluded - Parent Initiative Removed'â†’'Excluded - Parent Epic Removed'. Else null.</t>
  </si>
  <si>
    <t>add_task_disposition</t>
  </si>
  <si>
    <t>CASE WHEN parent_disposition='Excluded - Parent Initiative Removed' THEN 'Excluded - Parent Epic Removed' ELSE NULL END</t>
  </si>
  <si>
    <t>Tasks under excluded Epics='Excluded - Parent Epic Removed'. Others=null.</t>
  </si>
  <si>
    <t>Prod-Task-010</t>
  </si>
  <si>
    <t>Derives Work Type from grandparent Initiative's Demand Type.</t>
  </si>
  <si>
    <t>Grandparent Demand Type - Legacy='Business Only'â†’'Business Demand'. Elseâ†’'Tech-Enabled Intake'.</t>
  </si>
  <si>
    <t>add_task_work_type</t>
  </si>
  <si>
    <t>CASE WHEN grandparent_demand_type_legacy='Business Only' THEN 'Business Demand' ELSE 'Tech-Enabled Intake' END</t>
  </si>
  <si>
    <t>Business Only grandparentâ†’Business Demand. Othersâ†’Tech-Enabled Intake.</t>
  </si>
  <si>
    <t>Prod-Task-011</t>
  </si>
  <si>
    <t>Task or Milestone Type (normalized)</t>
  </si>
  <si>
    <t>Transform_Task_Milestone_Type</t>
  </si>
  <si>
    <t>Maps legacy task type values to consolidated target values.</t>
  </si>
  <si>
    <t>Money Stepâ†’Money Step. Implementationâ†’Implementation. Technology/Systems or Technologyâ†’Technology. Change Managementâ†’Change Management. Financeâ†’Other. Human Resourcesâ†’Human Resources. Legalâ†’Legal/Regulatory. Other dependency/Initiation &amp; Governance/Other/null/othersâ†’Other.</t>
  </si>
  <si>
    <t>transform_task_milestone_type</t>
  </si>
  <si>
    <t>CASE WHEN task_milestone_type='Money Step' THEN 'Money Step' ... ELSE 'Other' END</t>
  </si>
  <si>
    <t>All legacy values mapped. No unmapped values.</t>
  </si>
  <si>
    <t>All mapped.</t>
  </si>
  <si>
    <t>Any unlisted value â†’ Other</t>
  </si>
  <si>
    <t>Prod-Task-012</t>
  </si>
  <si>
    <t>(active tasks only)</t>
  </si>
  <si>
    <t>Remove_Excluded_Tasks</t>
  </si>
  <si>
    <t>Removes tasks whose parent Epic was excluded. Null Disposition = active = keep.</t>
  </si>
  <si>
    <t>Filter where Disposition IS NULL OR Disposition &lt;&gt; 'Excluded - Parent Epic Removed'.</t>
  </si>
  <si>
    <t>filter_excluded_tasks</t>
  </si>
  <si>
    <t>stg_prod_task_active</t>
  </si>
  <si>
    <t>WHERE disposition IS NULL OR disposition &lt;&gt; 'Excluded - Parent Epic Removed'</t>
  </si>
  <si>
    <t>Zero excluded tasks in output.</t>
  </si>
  <si>
    <t>Must run before Create_PPL_2_All.</t>
  </si>
  <si>
    <t>Prod-Task-013</t>
  </si>
  <si>
    <t>Prod_Task_Remover_final[Final Removals]</t>
  </si>
  <si>
    <t>Task_Final_Removals</t>
  </si>
  <si>
    <t>Removes working columns.</t>
  </si>
  <si>
    <t>Remove columns in Prod_Task_Remover_final. MissingField.Ignore.</t>
  </si>
  <si>
    <t>Remove_Excluded_Tasks complete</t>
  </si>
  <si>
    <t>final_task_removals</t>
  </si>
  <si>
    <t>stg_prod_task_final</t>
  </si>
  <si>
    <t>SELECT only columns NOT IN ref_prod_task_remover_final</t>
  </si>
  <si>
    <t>Removed columns absent.</t>
  </si>
  <si>
    <t>Prod-Task-014</t>
  </si>
  <si>
    <t>add_task_prev_seq_id</t>
  </si>
  <si>
    <t>SBA-Tasks-001</t>
  </si>
  <si>
    <t>SBA-Tasks</t>
  </si>
  <si>
    <t>Same mapping as Prod Tasks. Applied first in SBA_Tasks_Transformations.</t>
  </si>
  <si>
    <t>Same mapping as Prod Tasks.</t>
  </si>
  <si>
    <t>Source (SBA_Tasks_Source)</t>
  </si>
  <si>
    <t>transform_sba_task_milestone_type</t>
  </si>
  <si>
    <t>stg_sba_tasks</t>
  </si>
  <si>
    <t>Same CASE WHEN as Prod Tasks</t>
  </si>
  <si>
    <t>Same validation as Prod Tasks.</t>
  </si>
  <si>
    <t>SBA-Tasks-002</t>
  </si>
  <si>
    <t>SBA has additional Work Status values vs Prod: Completed/Closed, zzCompleted, New are extra cases.</t>
  </si>
  <si>
    <t>Same as Prod Tasks PLUS: Completed/Closedâ†’Completed/Closed, zzCompletedâ†’Completed/Closed, Newâ†’New.</t>
  </si>
  <si>
    <t>transform_sba_task_work_status</t>
  </si>
  <si>
    <t>Same CASE WHEN as Prod plus 3 additional SBA-specific cases</t>
  </si>
  <si>
    <t>Zero ERRORs. Additional SBA values handled.</t>
  </si>
  <si>
    <t>SBA has MORE source values than Prod Tasks. Additional CASE branches required.</t>
  </si>
  <si>
    <t>SBA-Tasks-003</t>
  </si>
  <si>
    <t>Parent Index (SBA-ExP-XXXXX) + RosettaStone[Index, NEW DEV SEQUENCEID]</t>
  </si>
  <si>
    <t>Buffer_Rosetta, Join_PPL1_Parent, Remove_Old_Parent, Add_Parent_SeqID_Final, Remove_Temp</t>
  </si>
  <si>
    <t>Resolves Dev EP Seq ID for SBA Tasks. Single hop to RosettaStone â€” simpler than Prod Tasks.</t>
  </si>
  <si>
    <t>Buffer RS (Index, NEW DEV SEQUENCEID). JOIN on Parent Index = Index. Remove old Parent Seq ID. Add new (nullâ†’ERROR-NO PPL1 MATCH). Remove temp.</t>
  </si>
  <si>
    <t>Transform_Work_Status, RosettaStone complete</t>
  </si>
  <si>
    <t>add_sba_task_parent_seq_id</t>
  </si>
  <si>
    <t>LEFT JOIN rosetta_stone ON parent_index = rs.index_col. Handle null.</t>
  </si>
  <si>
    <t>After Phase 2: numeric Parent Seq ID. Before: ERROR.</t>
  </si>
  <si>
    <t>Simpler than Prod Tasks â€” single JOIN to RS no two-hop lookup.</t>
  </si>
  <si>
    <t>SBA-Tasks-004</t>
  </si>
  <si>
    <t>Remove_Temp</t>
  </si>
  <si>
    <t>add_sba_task_prev_seq_id</t>
  </si>
  <si>
    <t>stg_sba_tasks_final</t>
  </si>
  <si>
    <t>Create-PPL0-001</t>
  </si>
  <si>
    <t>Create-PPL0</t>
  </si>
  <si>
    <t>Prod_Init_Transformations (Disposition&lt;&gt;Remove) + SBA_PPL0_Transformations + Prod_Epic-LE/LM Elevator</t>
  </si>
  <si>
    <t>All PPL+0 upload rows</t>
  </si>
  <si>
    <t>Create_PPL_0_All</t>
  </si>
  <si>
    <t>Final PPL+0 upload file. Three sources combined. PPL_0_Remover applied AFTER combine.</t>
  </si>
  <si>
    <t>Filter Prod_Init_Transformations to Disposition&lt;&gt;Remove. UNION ALL with SBA_PPL0 and LM/LE Elevator. Apply PPL_0_Remover column removal.</t>
  </si>
  <si>
    <t>All 3 source queries complete</t>
  </si>
  <si>
    <t>create_ppl0_all</t>
  </si>
  <si>
    <t>upload_ppl0</t>
  </si>
  <si>
    <t>UNION ALL of 3 filtered sources. Final SELECT excludes PPL_0_Remover columns.</t>
  </si>
  <si>
    <t>Row count = Prod Init active + SBA VBs + LM/LE elevated. No Remove rows. Correct column set.</t>
  </si>
  <si>
    <t>All 3 sources combined.</t>
  </si>
  <si>
    <t>PPL_0_Remover applied AFTER combine not before.</t>
  </si>
  <si>
    <t>YES - Comment stale â€” Header comment says 'excludes rows suppressed by SBA replacement'. SBA replacement logic rolled back. Code filters Disposition&lt;&gt;Remove only.</t>
  </si>
  <si>
    <t>Create-PPL1-001</t>
  </si>
  <si>
    <t>Create-PPL1</t>
  </si>
  <si>
    <t>Create_PPL_0_All (non-SBA only) + SBA_PPL+1 Transformations</t>
  </si>
  <si>
    <t>All PPL+1 upload rows</t>
  </si>
  <si>
    <t>Create_PPL_1_All</t>
  </si>
  <si>
    <t>Final PPL+1 upload file. Synthetic EPs created for each Prod PPL+0 item. SBA EPs appended with Dev parent resolved from RosettaStone.</t>
  </si>
  <si>
    <t>Filter Create_PPL_0_All to non-SBA-VB rows. For each: create row with Name='Execution Package #1' and Previous Seq_ID=Index and Execution Type='Execution Package'. Reorder. JOIN RosettaStone for Parent Seq ID. Flag no match. UNION with SBA EPs. Rename Nameâ†’Work Name.</t>
  </si>
  <si>
    <t>Create_PPL_0_All complete, Phase 1 uploaded, RosettaStone refreshed</t>
  </si>
  <si>
    <t>ERROR-NO MATCH (Prod), ERROR-SBA PPL0 NOT YET IN DEV (SBA)</t>
  </si>
  <si>
    <t>create_ppl1_all</t>
  </si>
  <si>
    <t>upload_ppl1</t>
  </si>
  <si>
    <t>INSERT one row per Prod PPL+0 item. JOIN RS for Parent Seq ID. UNION with SBA EPs.</t>
  </si>
  <si>
    <t>One EP per Prod PPL+0 item. SBA EPs appended. Parent Seq IDs numeric after Phase 1.</t>
  </si>
  <si>
    <t>Correct row count and parents.</t>
  </si>
  <si>
    <t>Items not yet in Dev</t>
  </si>
  <si>
    <t>REQUIRES Phase 1 complete and Dev_PPL_0_Source refreshed.</t>
  </si>
  <si>
    <t>YES - Comment stale â€” References 'SBA_PPL+1 Transformations_Not started'. Query renamed to 'SBA_PPL+1 Transformations'.</t>
  </si>
  <si>
    <t>Create-PPL2-001</t>
  </si>
  <si>
    <t>Create-PPL2</t>
  </si>
  <si>
    <t>Prod_Epic_Transformations (Execution Type&lt;&gt;REMOVE) + Prod_Tasks_Transformations + SBA_Tasks_Transformations</t>
  </si>
  <si>
    <t>All PPL+2 upload rows</t>
  </si>
  <si>
    <t>Create_PPL_2_All</t>
  </si>
  <si>
    <t>Final PPL+2 upload file. Three sources combined. PPL_2_Remover column cleanup applied.</t>
  </si>
  <si>
    <t>Filter Prod_Epic_Transformations to Execution Type&lt;&gt;REMOVE. UNION ALL with Prod Tasks and SBA Tasks. Apply PPL_2_Remover column removal.</t>
  </si>
  <si>
    <t>All 3 source queries complete, Phase 2 uploaded</t>
  </si>
  <si>
    <t>create_ppl2_all</t>
  </si>
  <si>
    <t>upload_ppl2</t>
  </si>
  <si>
    <t>UNION ALL of 3 filtered sources. Final SELECT excludes PPL_2_Remover columns.</t>
  </si>
  <si>
    <t>No REMOVE Epics. No excluded Tasks. Correct column set.</t>
  </si>
  <si>
    <t>All 3 combined.</t>
  </si>
  <si>
    <t>REQUIRES Phase 2 complete and Dev_PPL_1_Source refreshed.</t>
  </si>
  <si>
    <t>Inv-Dep-001</t>
  </si>
  <si>
    <t>Inv-Dep</t>
  </si>
  <si>
    <t>Prod_Init_Transformations + SBA_PPL0_Transformations + Prod_Epic-LE/LM Elevator (same base as Create_PPL_0_All)</t>
  </si>
  <si>
    <t>Investment Dependencies, Work Name, Index retained</t>
  </si>
  <si>
    <t>Prod_Init_Filtered, Result, Keep_Cols, Filter_Nulls</t>
  </si>
  <si>
    <t>Base dataset for dependency analysis. Investment Dependencies field retained here â€” it gets removed by PPL_0_Remover in the upload file.</t>
  </si>
  <si>
    <t>Filter Prod_Init_Transformations to Disposition&lt;&gt;Remove. UNION ALL with SBA_PPL0 and LM/LE Elevator. Keep only Investment Dependencies, Work Name, Index. Filter out null or empty Investment Dependencies.</t>
  </si>
  <si>
    <t>All 3 PPL+0 source queries complete</t>
  </si>
  <si>
    <t>build_inv_dep_base</t>
  </si>
  <si>
    <t>stg_inv_dep_base</t>
  </si>
  <si>
    <t>SELECT investment_dependencies, work_name, index_col FROM union_of_3_sources WHERE disposition &lt;&gt; 'Remove' AND investment_dependencies IS NOT NULL AND investment_dependencies &lt;&gt; ''</t>
  </si>
  <si>
    <t>Row count &lt;= Create_PPL_0_All row count. Investment Dependencies field present and non-null.</t>
  </si>
  <si>
    <t>Correct base.</t>
  </si>
  <si>
    <t>Investment Dependencies field retained here but removed by PPL_0_Remover in upload file.</t>
  </si>
  <si>
    <t>Inv-Dep-002</t>
  </si>
  <si>
    <t>Investment Dependencies (semicolon-delimited multi-value string)</t>
  </si>
  <si>
    <t>One row per dependency entry (trimmed)</t>
  </si>
  <si>
    <t>Split_Semicolon, Expand_Semicolon, Trim_Entries</t>
  </si>
  <si>
    <t>Splits semicolon-delimited field into individual rows. Trim is REQUIRED â€” entries after semicolons have leading spaces.</t>
  </si>
  <si>
    <t>Split on ';' into list. Expand list to one row per entry. Trim whitespace from each entry.</t>
  </si>
  <si>
    <t>Filter_Nulls</t>
  </si>
  <si>
    <t>split_inv_dep_semicolon</t>
  </si>
  <si>
    <t>stg_inv_dep_expanded</t>
  </si>
  <si>
    <t>STRING_SPLIT or CROSS APPLY STRING_SPLIT on ';'. TRIM each value.</t>
  </si>
  <si>
    <t>One row per dependency entry. No leading/trailing whitespace.</t>
  </si>
  <si>
    <t>Correct row expansion.</t>
  </si>
  <si>
    <t>Entries with no semicolon â€” single-entry rows still work</t>
  </si>
  <si>
    <t>Trim is REQUIRED â€” entries after semicolons have leading spaces.</t>
  </si>
  <si>
    <t>Inv-Dep-003</t>
  </si>
  <si>
    <t>Each dependency entry (format: 'Relationship Type: Name')</t>
  </si>
  <si>
    <t>Investment Dependency (type) + Enabled Name</t>
  </si>
  <si>
    <t>Split_Colon</t>
  </si>
  <si>
    <t>Splits each entry on ': ' to separate relationship type from initiative name.</t>
  </si>
  <si>
    <t>Split on ': ' (colon + space) into 2 columns: Investment Dependency and Enabled Name.</t>
  </si>
  <si>
    <t>Trim_Entries</t>
  </si>
  <si>
    <t>split_inv_dep_colon</t>
  </si>
  <si>
    <t>stg_inv_dep_split</t>
  </si>
  <si>
    <t>Split on ': ' into two columns: investment_dependency and enabled_name</t>
  </si>
  <si>
    <t>Investment Dependency and Enabled Name both populated for all rows.</t>
  </si>
  <si>
    <t>Entries with no ': ' separator â†’ null Enabled Name</t>
  </si>
  <si>
    <t>Split is on ': ' (colon+space) not just ':'.</t>
  </si>
  <si>
    <t>Inv-Dep-004</t>
  </si>
  <si>
    <t>Investment Dependency</t>
  </si>
  <si>
    <t>(Co-Dependent With and Required By only) + Enabled Name trimmed</t>
  </si>
  <si>
    <t>Filter_Types + Trim_Names</t>
  </si>
  <si>
    <t>Filters to only the two relationship types needed. Trims Enabled Name whitespace after split.</t>
  </si>
  <si>
    <t>Filter Investment Dependency IN ('Co-Dependent With','Required By'). Trim Enabled Name.</t>
  </si>
  <si>
    <t>filter_inv_dep_types</t>
  </si>
  <si>
    <t>stg_inv_dep_filtered</t>
  </si>
  <si>
    <t>WHERE investment_dependency IN ('Co-Dependent With','Required By'). TRIM(enabled_name).</t>
  </si>
  <si>
    <t>Only Co-Dependent With and Required By rows remain. No whitespace in Enabled Name.</t>
  </si>
  <si>
    <t>Correct types only.</t>
  </si>
  <si>
    <t>Other relationship types silently excluded</t>
  </si>
  <si>
    <t>Any other relationship types are intentionally excluded.</t>
  </si>
  <si>
    <t>Inv-Dep-005</t>
  </si>
  <si>
    <t>Enabled Name + RosettaStone[Name, Index, NEW DEV SEQUENCEID]</t>
  </si>
  <si>
    <t>Enabled Index + Enabled NEW DEV SEQUENCEID + Match Status flag</t>
  </si>
  <si>
    <t>Join_Enabled, Expand_Enabled, Add_Enabled_Flag</t>
  </si>
  <si>
    <t>Looks up the enabled (target) initiative in RosettaStone by Name. ERROR-NO MATCH is EXPECTED for items excluded from migration or confidential items.</t>
  </si>
  <si>
    <t>Buffer RS (Name, Index, NEW DEV SEQUENCEID). LEFT JOIN on Enabled Name = Name. Expand Enabled Index and Enabled NEW DEV SEQUENCEID. Add Match Status: null Enabled Indexâ†’'ERROR-NO MATCH' else 'OK'.</t>
  </si>
  <si>
    <t>Filter_Types, RosettaStone complete</t>
  </si>
  <si>
    <t>ERROR-NO MATCH expected for excluded/confidential items</t>
  </si>
  <si>
    <t>join_inv_dep_enabled</t>
  </si>
  <si>
    <t>stg_inv_dep</t>
  </si>
  <si>
    <t>LEFT JOIN rosetta_stone ON enabled_name = rs.name</t>
  </si>
  <si>
    <t>Matched rows have Enabled Index and Enabled NEW DEV SEQUENCEID. Unmatched = ERROR-NO MATCH.</t>
  </si>
  <si>
    <t>Correct matches.</t>
  </si>
  <si>
    <t>Excluded/confidential items appear as ERROR-NO MATCH â€” expected</t>
  </si>
  <si>
    <t>ERROR-NO MATCH is expected for excluded migration items. Not all must resolve.</t>
  </si>
  <si>
    <t>Inv-Dep-006</t>
  </si>
  <si>
    <t>Enabled Match Status = 'OK'</t>
  </si>
  <si>
    <t>(valid dependencies only â€” invalid removed)</t>
  </si>
  <si>
    <t>Remove_Invalid</t>
  </si>
  <si>
    <t>Removes rows where enabled item was not found in RosettaStone.</t>
  </si>
  <si>
    <t>Filter where Enabled Match Status = 'OK'. Remove ERROR-NO MATCH rows.</t>
  </si>
  <si>
    <t>Add_Enabled_Flag</t>
  </si>
  <si>
    <t>filter_inv_dep_invalid</t>
  </si>
  <si>
    <t>WHERE enabled_match_status = 'OK'</t>
  </si>
  <si>
    <t>Zero ERROR-NO MATCH rows in output.</t>
  </si>
  <si>
    <t>All invalid removed.</t>
  </si>
  <si>
    <t>Code comment notes these may be excluded items or confidential items â€” expected removals.</t>
  </si>
  <si>
    <t>Inv-Dep-007</t>
  </si>
  <si>
    <t>Index + RosettaStone[Index, NEW DEV SEQUENCEID] (same buffered RS)</t>
  </si>
  <si>
    <t>Source NEW DEV SEQUENCEID</t>
  </si>
  <si>
    <t>Join_Source, Expand_Source, Add_Source_Flag, Remove_Temp_Source, Rename_Source</t>
  </si>
  <si>
    <t>Looks up the source item's own Dev Seq ID from RosettaStone. Reuses same buffered RS from Enabled lookup.</t>
  </si>
  <si>
    <t>JOIN on Index = RS Index. Get NEW DEV SEQUENCEID as Source NEW DEV SEQUENCEID. Flag nullâ†’'ERROR-NO MATCH'. Remove temp. Rename.</t>
  </si>
  <si>
    <t>Remove_Invalid, same Buffered_RS in scope</t>
  </si>
  <si>
    <t>ERROR-NO MATCH</t>
  </si>
  <si>
    <t>add_inv_dep_source_seq_id</t>
  </si>
  <si>
    <t>LEFT JOIN rosetta_stone ON source_index = rs.index_col. Handle null.</t>
  </si>
  <si>
    <t>All valid rows have Source NEW DEV SEQUENCEID after Phase 1.</t>
  </si>
  <si>
    <t>Items not yet uploaded</t>
  </si>
  <si>
    <t>Reuses same buffered RS â€” buffer must still be in scope.</t>
  </si>
  <si>
    <t>Inv-Dep-008</t>
  </si>
  <si>
    <t>All resolved fields</t>
  </si>
  <si>
    <t>7 columns reordered: Work Name, Index, Source NEW DEV SEQUENCEID, Investment Dependency, Enabled Name, Enabled Index, Enabled NEW DEV SEQUENCEID</t>
  </si>
  <si>
    <t>Reorder</t>
  </si>
  <si>
    <t>Reorders columns to final presentation format. This is an analysis/reference query â€” not a direct upload file.</t>
  </si>
  <si>
    <t>Reorder 7 columns to: Work Name, Index, Source NEW DEV SEQUENCEID, Investment Dependency, Enabled Name, Enabled Index, Enabled NEW DEV SEQUENCEID.</t>
  </si>
  <si>
    <t>Rename_Source</t>
  </si>
  <si>
    <t>reorder_inv_dep_cols</t>
  </si>
  <si>
    <t>stg_inv_dep_final</t>
  </si>
  <si>
    <t>SELECT work_name, index_col, source_new_dev_seq_id, investment_dependency, enabled_name, enabled_index, enabled_new_dev_seq_id</t>
  </si>
  <si>
    <t>7 columns in correct order.</t>
  </si>
  <si>
    <t>Correct order.</t>
  </si>
  <si>
    <t>This is an analysis/reference query â€” not a direct upload file.</t>
  </si>
  <si>
    <t>DQ-Check-001</t>
  </si>
  <si>
    <t>DQ-Check</t>
  </si>
  <si>
    <t>stg_prod_init_final[Index]</t>
  </si>
  <si>
    <t>Zero duplicate Index values</t>
  </si>
  <si>
    <t>DATA QUALITY: Prod-Init Index uniqueness</t>
  </si>
  <si>
    <t>Duplicate Indexes break RosettaStone lookups silently for all Prod-Init dependent lookups.</t>
  </si>
  <si>
    <t>SELECT Index AND COUNT(*) FROM stg_prod_init_final GROUP BY Index HAVING COUNT(*) &gt; 1</t>
  </si>
  <si>
    <t>stg_prod_init_final complete</t>
  </si>
  <si>
    <t>Any duplicates = integrity failure</t>
  </si>
  <si>
    <t>dq_prod_init_unique</t>
  </si>
  <si>
    <t>SELECT index_col AND COUNT(*) GROUP BY index_col HAVING COUNT(*) &gt; 1</t>
  </si>
  <si>
    <t>DQ-Check-002</t>
  </si>
  <si>
    <t>stg_prod_epic_final[Index]</t>
  </si>
  <si>
    <t>DATA QUALITY: Prod-Epic Index uniqueness</t>
  </si>
  <si>
    <t>Duplicate Epic Indexes break Task parent lookups.</t>
  </si>
  <si>
    <t>SELECT Index AND COUNT(*) FROM stg_prod_epic_final GROUP BY Index HAVING COUNT(*) &gt; 1</t>
  </si>
  <si>
    <t>stg_prod_epic_final complete</t>
  </si>
  <si>
    <t>dq_prod_epic_unique</t>
  </si>
  <si>
    <t>DQ-Check-003</t>
  </si>
  <si>
    <t>upload_ppl0, upload_ppl1, upload_ppl2</t>
  </si>
  <si>
    <t>Row count reconciliation before each upload</t>
  </si>
  <si>
    <t>DATA QUALITY: Upload file row count reconciliation</t>
  </si>
  <si>
    <t>Verifies each upload file has expected row count before loading to Dev. Unexpected count = filter error.</t>
  </si>
  <si>
    <t>Compare row counts: PPL0 = Prod Init active + SBA VBs + LM/LE elevated. PPL1 = PPL0 count + SBA EPs. PPL2 = active Epics + active Tasks + SBA Tasks.</t>
  </si>
  <si>
    <t>Upload files generated</t>
  </si>
  <si>
    <t>Unexpected count = flag for review</t>
  </si>
  <si>
    <t>dq_upload_row_counts</t>
  </si>
  <si>
    <t>SELECT COUNT(*) from each upload table</t>
  </si>
  <si>
    <t>Counts match expected formula. Significant deviation = investigate.</t>
  </si>
  <si>
    <t>Within expected range.</t>
  </si>
  <si>
    <t>Large batch exclusions legitimately change counts</t>
  </si>
  <si>
    <t>Run before every upload phase. Document expected vs actual counts.</t>
  </si>
  <si>
    <t>DQ-Check-004</t>
  </si>
  <si>
    <t>Zero null or ERROR Parent Sequence IDs</t>
  </si>
  <si>
    <t>DATA QUALITY: Null Parent Sequence ID check</t>
  </si>
  <si>
    <t>Null or ERROR Parent Seq IDs cause upload failures or misplaced items. Must be zero before uploading.</t>
  </si>
  <si>
    <t>SELECT * WHERE parent_sequence_id IS NULL OR parent_sequence_id LIKE 'ERROR%'</t>
  </si>
  <si>
    <t>Any null or ERROR = block upload</t>
  </si>
  <si>
    <t>dq_null_parent_seq_id</t>
  </si>
  <si>
    <t>SELECT COUNT(*) WHERE parent_sequence_id IS NULL OR parent_sequence_id LIKE 'ERROR%'</t>
  </si>
  <si>
    <t>Zero rows returned. Check PPL1 and PPL2 AFTER Phase 1 and Phase 2 respectively.</t>
  </si>
  <si>
    <t>Zero nulls/errors per phase.</t>
  </si>
  <si>
    <t>PPL1/PPL2 errors expected BEFORE upload phases â€” only check AFTER</t>
  </si>
  <si>
    <t>Run this check BEFORE each upload. Do not upload if errors present.</t>
  </si>
  <si>
    <t>DQ-Check-005</t>
  </si>
  <si>
    <t>rosetta_stone[Data Source, NEW DEV SEQUENCEID]</t>
  </si>
  <si>
    <t>Resolution rate by Data Source and phase</t>
  </si>
  <si>
    <t>DATA QUALITY: RosettaStone resolution rate</t>
  </si>
  <si>
    <t>Tracks migration progress by counting resolved vs unresolved NEW DEV SEQUENCEIDs by entity type.</t>
  </si>
  <si>
    <t>SELECT Data Source, COUNT(*) total, SUM(CASE WHEN NEW DEV SEQUENCEID NOT LIKE 'ERROR%' THEN 1 ELSE 0 END) resolved FROM rosetta_stone GROUP BY data_source</t>
  </si>
  <si>
    <t>RosettaStone complete</t>
  </si>
  <si>
    <t>dq_rosetta_resolution_rate</t>
  </si>
  <si>
    <t>SELECT data_source AND COUNT(*) total AND SUM(CASE WHEN new_dev_sequenceid NOT LIKE 'ERROR%' THEN 1 ELSE 0 END) AS resolved GROUP BY data_source</t>
  </si>
  <si>
    <t>After Phase 1: Prod-Init and SBA-VB = 100% resolved. After Phase 2: SBA-ExP = 100%. After Phase 3: complete.</t>
  </si>
  <si>
    <t>Progressive resolution per phase.</t>
  </si>
  <si>
    <t>Items in Dev extract that don't match any source Index</t>
  </si>
  <si>
    <t>Run after each phase to validate progress.</t>
  </si>
  <si>
    <t>Environment</t>
  </si>
  <si>
    <t>THEME</t>
  </si>
  <si>
    <t>Area</t>
  </si>
  <si>
    <t>Source Attribute</t>
  </si>
  <si>
    <t>Source Attrib ID</t>
  </si>
  <si>
    <t>Target Attribute</t>
  </si>
  <si>
    <t>Target Attrib ID</t>
  </si>
  <si>
    <t>Is this a new column?</t>
  </si>
  <si>
    <t>Source Attribute's Data</t>
  </si>
  <si>
    <t>Target Attribute's Data</t>
  </si>
  <si>
    <t>Special Notes</t>
  </si>
  <si>
    <t>Step Name</t>
  </si>
  <si>
    <t>Bert's Code Status</t>
  </si>
  <si>
    <t>Rajinder's Code Status</t>
  </si>
  <si>
    <t>Max's Code Status</t>
  </si>
  <si>
    <t>Notes</t>
  </si>
  <si>
    <t>Notes - Rajinder</t>
  </si>
  <si>
    <t>Prod</t>
  </si>
  <si>
    <t>Foundational</t>
  </si>
  <si>
    <t>Initiatives/Epic</t>
  </si>
  <si>
    <t>ALL</t>
  </si>
  <si>
    <t>Source</t>
  </si>
  <si>
    <t>Get all Initiative Data</t>
  </si>
  <si>
    <t>Initiatives</t>
  </si>
  <si>
    <t>"Prod-Init-"&amp;&lt;Index ID&gt;</t>
  </si>
  <si>
    <t>I would prefer the index be 0001, 0002…</t>
  </si>
  <si>
    <t>Establish_Prod_Init_Index</t>
  </si>
  <si>
    <t>Working with a simpler index will help create a transparent translation between different sources and the target. This is to avoid reuse of sequence IDs</t>
  </si>
  <si>
    <t>5/12 MJW - logic now documented and can be used</t>
  </si>
  <si>
    <t>Epics</t>
  </si>
  <si>
    <t>"Prod-Epic-"&amp;&lt;Index ID&gt;</t>
  </si>
  <si>
    <t>Establish_Prod_Epic_Index</t>
  </si>
  <si>
    <t>Value Bundles</t>
  </si>
  <si>
    <t>"SBA-VB-"&amp;&lt;Index ID&gt;</t>
  </si>
  <si>
    <t>Establish_SBA_VB_Index</t>
  </si>
  <si>
    <t>SBA</t>
  </si>
  <si>
    <t>null</t>
  </si>
  <si>
    <t>???</t>
  </si>
  <si>
    <t>We need a rule for Stage coming from SBA because right now it's not currently enforced</t>
  </si>
  <si>
    <t>Enrich_SBA_Stage</t>
  </si>
  <si>
    <t>5/12 MJW - Row added</t>
  </si>
  <si>
    <t>??</t>
  </si>
  <si>
    <t>Initiative Milestones &amp; Risks</t>
  </si>
  <si>
    <t>TBD - May need to remove all rows where the name is this placeholder</t>
  </si>
  <si>
    <t>Remove_Containers</t>
  </si>
  <si>
    <t>5/17 MJW - Added Row. Note we need a discussion with the business about this one</t>
  </si>
  <si>
    <t>Remove_Fields</t>
  </si>
  <si>
    <t>Exclude unnecessary attributes</t>
  </si>
  <si>
    <t>See additional worksheet for removed attributes</t>
  </si>
  <si>
    <t>A: L0; B: SL1</t>
  </si>
  <si>
    <t>Remove</t>
  </si>
  <si>
    <t>MAP_wbs28_stage</t>
  </si>
  <si>
    <t>Remove_Flag_Stage</t>
  </si>
  <si>
    <t>Classify Stages to be removed</t>
  </si>
  <si>
    <t>A:L0 and B:SL1 values are missing in the extract file for Intiatives and for Epics Stage Column is missing in the extract. These are required to implement the Logic.
5/15 MJW - The extract I get on Strategies are only Initiatives, which by definition start at L0. I did not pull an extract of requests which are L0 and SL1. Therefore, just by extracting from the right entity, we can essentially skip this step</t>
  </si>
  <si>
    <t>Derived from early step</t>
  </si>
  <si>
    <t>Exists</t>
  </si>
  <si>
    <t>Remove after Epics remapped</t>
  </si>
  <si>
    <t>Remove_SBA_Flag</t>
  </si>
  <si>
    <t>Remove initiatives in SBA</t>
  </si>
  <si>
    <t>Dependent on order 2</t>
  </si>
  <si>
    <t>&lt;REMOVE ROWS&gt;</t>
  </si>
  <si>
    <t>Filter out these rows from the database</t>
  </si>
  <si>
    <t>Delete the rows earmarked for removal</t>
  </si>
  <si>
    <t>Dependent on order 2.1</t>
  </si>
  <si>
    <t>Transformations</t>
  </si>
  <si>
    <t>Demand Type|
Is this request vital to business continuity?|
Stage|Demand SubType</t>
  </si>
  <si>
    <t>WR2|
WR60|
Wbs28|
WR53</t>
  </si>
  <si>
    <t>&lt;See Instructions&gt;</t>
  </si>
  <si>
    <t>Apply the logic from: FlowType_Step_1 to get the Flow Type temp field</t>
  </si>
  <si>
    <t>FlowType_Step1</t>
  </si>
  <si>
    <t>Apply the logic from Table: Map_WR36_value_range</t>
  </si>
  <si>
    <t>WR36_ValueRange</t>
  </si>
  <si>
    <t xml:space="preserve">Done. </t>
  </si>
  <si>
    <t>Apply the logic from: Value_Range_Step1 to get the Estimated Value Range</t>
  </si>
  <si>
    <t>Estimated_Value_Range_Step1</t>
  </si>
  <si>
    <t>5/12 MJW - logic now documented and can be used
5/18 MJW - We got confirmation from the business and now should have no missing flow options. Please rerun off of the table that already existed and has been now updated</t>
  </si>
  <si>
    <t>L1 Net Recurring Benefits ($, annualized)-P&amp;L/Hard</t>
  </si>
  <si>
    <t>Apply the logic from: Value_Range_Step2 to get the Estimated Value Range</t>
  </si>
  <si>
    <t>Estimated_Value_Range_Step2</t>
  </si>
  <si>
    <t>Apply the logic from: Value_Range_Step3 to get the Estimated Value Range</t>
  </si>
  <si>
    <t>Estimated_Value_Range_Step3</t>
  </si>
  <si>
    <t xml:space="preserve">Estimated Annualized Value Range_Step 1|
Estimated Annualized Value Range_Step 2|Estimated Annualized Value Range_Step 3
</t>
  </si>
  <si>
    <t>Estimated Value Range_Consolidated</t>
  </si>
  <si>
    <t>Apply the logic from: Value_Range_Step4 to get the Estimated Value Range</t>
  </si>
  <si>
    <t>Estimated_Value_Range_Step4</t>
  </si>
  <si>
    <t>Flow Type - Step 1|
Demand Type|	
T-Shirt Size|
Estimated Value Range_Consolidated</t>
  </si>
  <si>
    <t>Apply the logic from: FlowType_Step_2 to get the next step of the Flow Type determined</t>
  </si>
  <si>
    <t>FlowType_Step2</t>
  </si>
  <si>
    <t>Apply the logic from: Map_Work_Type</t>
  </si>
  <si>
    <t>Prod_WorkType</t>
  </si>
  <si>
    <t>5/13 MJW - logic now documented and can be used</t>
  </si>
  <si>
    <t>&lt;ANY&gt;</t>
  </si>
  <si>
    <t>Just Pass through the data as is. Doesn't require code,</t>
  </si>
  <si>
    <t>SBA_WorkType</t>
  </si>
  <si>
    <t>STOP WORK</t>
  </si>
  <si>
    <t>Estimated Value Range_Consolidated|
T-Shirt Size</t>
  </si>
  <si>
    <t>Apply the logic from: MAP_Stop_Work</t>
  </si>
  <si>
    <t>STOP_WORK</t>
  </si>
  <si>
    <t>5/13 MJW - logic now documented and can be used
5/15 MJW - Determined that the EPM team will do this cleanup prior to migration or afterwards. We will not code this</t>
  </si>
  <si>
    <t>STOP_WORK_Explanation</t>
  </si>
  <si>
    <t>Apply the logic from Table: MAP_wbs28_stage.
Note, Do this before the approvals are done</t>
  </si>
  <si>
    <t>wbs28_Stage</t>
  </si>
  <si>
    <t>5/12 MJW - Stage Requirements were updated. Please re-do your code again based off the same table though. Note, you will need to apply the Flow logic before this would work
5/15 MJW - Realized I should have updated the stages for business only demand to go backwards if it's in an SL gate. Updated the table
5/20 MJW - Stage logic changed for business only. See the updated table</t>
  </si>
  <si>
    <t>This is Implemented for Initiatives for Epics the required fields for flow type logic are not present</t>
  </si>
  <si>
    <t>&lt;MANY&gt;</t>
  </si>
  <si>
    <t>Apply the logic from Table: MAP_wbs28_stagetoApprovals for each of the column combinations</t>
  </si>
  <si>
    <t>Approvals_by_Stage</t>
  </si>
  <si>
    <t>5/15 MJW - Updated the logic of the source table and also the order for this step
5/22 MJW - Updated the table and names. Needs to be updated</t>
  </si>
  <si>
    <t>Required field not present in the extract</t>
  </si>
  <si>
    <t>PLACEHOLDER FOR LIFECYCLE</t>
  </si>
  <si>
    <t>Apply the logic from Table: MAP_Portfolio</t>
  </si>
  <si>
    <t>WR43_wbs155_Portfolio</t>
  </si>
  <si>
    <t>5/18 - I changed Rajinder's status to In progress. I updated the gaps file with the explanation</t>
  </si>
  <si>
    <t>Apply the logic from Table: MAP_HomePortfolio.
Note, TBD if this logic should be removed based on another similar logic made above</t>
  </si>
  <si>
    <t>Use as a reference: MAP_Portfolio_other
This is more like a passthrough. Change any time "Data &amp; AI" appears with "Platform".</t>
  </si>
  <si>
    <t>Wbs60_wbs156_OtherPortfolios</t>
  </si>
  <si>
    <t>5/16 MJW - Realized that there is no data exported. Need to determine if this field only applies to the work structure or if it's just not downloadable. Only other thought is to apply the logic against the PEO rules. See new rule below
5/18 Archived this from scope. Rather, use the following rows</t>
  </si>
  <si>
    <t>If Yes, append "Commercial" to result</t>
  </si>
  <si>
    <t>Consolidate portfolio impact flags into a single delimited field</t>
  </si>
  <si>
    <t>5/16 - MJW Added row</t>
  </si>
  <si>
    <t>This source field is present in Data Extract Strategies and also has Impacted Portfolios field but it is blank no data. and for Extract Work it has Impacted Portfolio with values but this source field is missing</t>
  </si>
  <si>
    <t>Impacts Data &amp; AI Portfolio?</t>
  </si>
  <si>
    <t>Platforms</t>
  </si>
  <si>
    <t>If Yes, append "Platforms" to result. Consolidated with Impacts Platform Portfolio? — only one "Platforms" entry produced regardless of how many are Yes</t>
  </si>
  <si>
    <t>Impacts Platform Portfolio?</t>
  </si>
  <si>
    <t>If Yes, append "Platforms" to result. Consolidated with Impacts Data &amp; AI Portfolio? — only one "Platforms" entry produced regardless of how many are Yes</t>
  </si>
  <si>
    <t>If Yes, append "Enterprise Services" to result</t>
  </si>
  <si>
    <t>If Yes, append "Supply Chain Operations" to result</t>
  </si>
  <si>
    <t>Strip " Domain" suffix from value</t>
  </si>
  <si>
    <t>RemoveDomainFromValue</t>
  </si>
  <si>
    <t>Remove " Domain" suffix from hierarchy-derived field to normalize values for comparison and downstream use</t>
  </si>
  <si>
    <t>WORK_HIERARCHY (all columns)</t>
  </si>
  <si>
    <t>All</t>
  </si>
  <si>
    <t>Typed columns retained</t>
  </si>
  <si>
    <t>Source step — loads WORK_HIERARCHY table and sets column data types</t>
  </si>
  <si>
    <t>Changed_Type</t>
  </si>
  <si>
    <t>Load and type WORK_HIERARCHY source table</t>
  </si>
  <si>
    <t>5/16 - MJW Added row. Note that this is not based off any of the source attributes but more of a structural component to do the lookups on the sequence ID</t>
  </si>
  <si>
    <t>This seems to be prerequisite for 25.5 and will done together with it</t>
  </si>
  <si>
    <t>Lvl1:, Column1, Lvl3:, Column2, Lvl4:, Column3, Column4, Consolidated Name</t>
  </si>
  <si>
    <t>Columns removed</t>
  </si>
  <si>
    <t>Structural columns not needed for lookup purposes are dropped</t>
  </si>
  <si>
    <t>Removed_Columns</t>
  </si>
  <si>
    <t>Remove unused structural columns from WORK_HIERARCHY</t>
  </si>
  <si>
    <t>Nearest non-null value above</t>
  </si>
  <si>
    <t>Fill down propagates Lvl2 branch name to all child rows so every row carries its parent Lvl2 value</t>
  </si>
  <si>
    <t>Fill_Down_Lvl2</t>
  </si>
  <si>
    <t>Fill down Lvl2: so all rows carry their parent branch name</t>
  </si>
  <si>
    <t>Any value with parenthesis number e.g. "DRIVE (190945)"</t>
  </si>
  <si>
    <t>Value without parenthesis number e.g. "DRIVE"</t>
  </si>
  <si>
    <t>Strips the space and parenthetical sequence ID suffix from Lvl2: values. Null values remain null</t>
  </si>
  <si>
    <t>Clean_Lvl2_ParenthesisNumber</t>
  </si>
  <si>
    <t>Remove parenthetical sequence ID suffix from Lvl2: values to normalize for lookup matching</t>
  </si>
  <si>
    <t>Freight (this one will likely not be included)</t>
  </si>
  <si>
    <t>Normalizes the Freight domain name in C-Business Demand and P&amp;C-Business Demand branches to match source data values</t>
  </si>
  <si>
    <t>Fix_Freight_Domain</t>
  </si>
  <si>
    <t>Normalize Freight domain name variant 1 in Normalized Name</t>
  </si>
  <si>
    <t>Freight (likely not be included)</t>
  </si>
  <si>
    <t>Normalizes the Freight domain name in Business Demand branch to match source data values. Second replace needed due to different wording variant in this branch</t>
  </si>
  <si>
    <t>Fix_Freight_Domain2</t>
  </si>
  <si>
    <t>Normalize Freight domain name variant 2 in Normalized Name</t>
  </si>
  <si>
    <t>Parent Sequence ID_BusinessOnly</t>
  </si>
  <si>
    <t>Lookup result from WORK_HIERARCHY</t>
  </si>
  <si>
    <t>Demand Type must equal "Business Only" to trigger lookup. All other Demand Types return "TBD - Logic not yet built"</t>
  </si>
  <si>
    <t>Add_ParentSeqID_BusinessOnly</t>
  </si>
  <si>
    <t>Derive parent Sequence ID for Business Only initiatives via WORK_HIERARCHY lookup</t>
  </si>
  <si>
    <t>5/16 - MJW Added row. Note, I may need to convert this into a table like set of conditions because there is an embedded lookup. I doubt SQL would be able to do the embedded lookups easily as the code was currently written</t>
  </si>
  <si>
    <t>What Business Unit does this request support? field is not present in the extract. once confirmed 0.4-0.9 and 25.5 will be implemented together</t>
  </si>
  <si>
    <t>Confidential or Ultra-Confidential</t>
  </si>
  <si>
    <t>P&amp;C-Business Demand branch used for lookup</t>
  </si>
  <si>
    <t>Confidentiality flag determines which Lvl2 branch of WORK_HIERARCHY to search</t>
  </si>
  <si>
    <t>All other values or null</t>
  </si>
  <si>
    <t>Business Demand branch used for lookup</t>
  </si>
  <si>
    <t>Non-confidential records routed to Business Demand branch</t>
  </si>
  <si>
    <t>Any</t>
  </si>
  <si>
    <t>Normalized Sequence ID from WORK_HIERARCHY</t>
  </si>
  <si>
    <t>Matched against Normalized Name in WORK_HIERARCHY within the correct Lvl2 branch. Returns "ERROR - No Matching Parent" if no match found</t>
  </si>
  <si>
    <t>5/17 - MJW added 2 options from the data source. Also this field may just not exist for initiatives</t>
  </si>
  <si>
    <t>5/17 - MJW flipped from not ready for development to ready for review. Note, noticed that Rajinder had the response of ready for review; however, needs to be revisited as I have updated the mappings for the first time on 5/17. Before that it was red</t>
  </si>
  <si>
    <t xml:space="preserve">What needs to be done here </t>
  </si>
  <si>
    <t>Clone "Demand Type" and rename to "Risk Subtype (Does this request address a risk or requirement to one of the following?)"</t>
  </si>
  <si>
    <t>5/17 - Modified the special notes and changed the order. In my opinion easiest way to do this transformation is to just clone Demand SubType and rename it. Note, I have a request to the stakeholders to see if they intended to have completely redundant fields</t>
  </si>
  <si>
    <t>5/17 - Added another row to the table to adress null entries and put them into "None"</t>
  </si>
  <si>
    <t>5/17 - Discovered field isn't available for extraction without a small config change. Sent email to TJ for hopefully quick resolve. Will append data source once complete</t>
  </si>
  <si>
    <t>5/17 - This field is only applicable to epics. I downloaded a new version with this missing attribute and merged it in</t>
  </si>
  <si>
    <t>Apply the logic from Table: Map_domain_BU
If easier, just remove " Domain" all instances.
TBD about the portfolio ones… I think it's just null unless we can connect to the parent</t>
  </si>
  <si>
    <t>WR40_wbs169_Domain_BU</t>
  </si>
  <si>
    <t>wbs20_WorkStatus</t>
  </si>
  <si>
    <t>SpsStatus_wbs20_spsStatus</t>
  </si>
  <si>
    <t>Apply the logic from Table: Map_Limited_Visibility</t>
  </si>
  <si>
    <t>WR31|wbs154_Confidential</t>
  </si>
  <si>
    <t>Apply the logic from Table: Map_Risk_Subtype</t>
  </si>
  <si>
    <t>WR53|wbs145_RiskSubType</t>
  </si>
  <si>
    <t>Apply the logic from Table: Map_Demand_Subtype</t>
  </si>
  <si>
    <t>WR53_DemandSubType</t>
  </si>
  <si>
    <t>5/18 MJW - I updated Rajinder's status to 3. In progress because there was a question in the gap file. I addressed the question by indicating there was a new row added</t>
  </si>
  <si>
    <t>done</t>
  </si>
  <si>
    <t>What is the Type of risk?</t>
  </si>
  <si>
    <t>wbs150</t>
  </si>
  <si>
    <t>Apply the logic from Table: Map_RiskType</t>
  </si>
  <si>
    <t>WR56|wbs150_RiskType</t>
  </si>
  <si>
    <t>5/18 MJW - I updated Rajinder's status to 2. Not Started because there was a question in the gap file. It's now addressed</t>
  </si>
  <si>
    <t>Governance Level</t>
  </si>
  <si>
    <t>Apply the logic from Table: MAP_wbs86_governancelevel</t>
  </si>
  <si>
    <t>WBS86_Governance</t>
  </si>
  <si>
    <t>Tasks</t>
  </si>
  <si>
    <t>Apply the logic from Table: MAP_MilestoneType</t>
  </si>
  <si>
    <t>Done.</t>
  </si>
  <si>
    <t>PLACEHOLDER FOR EPICS REMOVAL OF INITIATIVE MILESTONES AND RISKS</t>
  </si>
  <si>
    <t>PLACEHOLDER FOR EPICS USE EXECUTION TYPE TO FILL DEMAND TYPE</t>
  </si>
  <si>
    <t xml:space="preserve">PLACEHOLDER FOR EPICS Home Domain/Portfolio FIELD </t>
  </si>
  <si>
    <t>PLACEHOLDER FOR 'Global Capabilities Strategy Domain'
'Procurement Domain'</t>
  </si>
  <si>
    <t>PLACEHOLDER FOR WORK STATUS "Assumed Complete"</t>
  </si>
  <si>
    <t>PLACEHOLDER TO CONFIRM DOMAIN IS USED OVER DOMAIN OR PORTFOLIO FOR MAPPING</t>
  </si>
  <si>
    <t>PLACEHOLDER FOR REMOVAL OF COLUMNS IN INITIATIVES</t>
  </si>
  <si>
    <t>PLACEHOLDER FOR REMOVAL OF COLUMNS IN EPICS</t>
  </si>
  <si>
    <t>PLACEHOLDER FOR REMOVAL OF COLUMNS IN TASKS</t>
  </si>
  <si>
    <t>PLACEHOLDER FOR FINAL REMOVAL OF TEMP COLUMNS</t>
  </si>
  <si>
    <t>PLACEHOLDER FOR RENAMING ATTRIBUTES IN MASS</t>
  </si>
  <si>
    <t>PLACEHOLDER FOR ADDING THE APPROPRIATE TARGET TECHNICAL ID</t>
  </si>
  <si>
    <t>PLACEHOLDER FOR DUPLICATION OF EPICS</t>
  </si>
  <si>
    <t>PLACEHOLDER FOR EXECUTION TYPE</t>
  </si>
  <si>
    <t>PLACEHOLDER FOR ALL EPICS MUST BE ppl + 2</t>
  </si>
  <si>
    <t>PLACEHOLDER FOR PPL+1 EXECUTION BUNDLE</t>
  </si>
  <si>
    <t>PLACEHOLDER FOR SBA DEMAND TYPE RULES</t>
  </si>
  <si>
    <t>PLACEHOLDER FOR REMOVE COLUMNS WITHOUT DATA</t>
  </si>
  <si>
    <t>PLACEHOLDER FOR Delimiter "Change - Impacted regions"</t>
  </si>
  <si>
    <t>PLACEHOLDER FOR CHANGING ALL TASKS INTO MILESTONES AND FLIPPING TO MILESTONE FLAG = Y</t>
  </si>
  <si>
    <t>PLACEHOLDER FOR UPDATING THE EXECUTION TYPE TO EPIC</t>
  </si>
  <si>
    <t>PLACEHOLDER FOR SBA CLEANUP</t>
  </si>
  <si>
    <t>Bring MILESTONES AND TASKS UP TO LEVEL 2</t>
  </si>
  <si>
    <t>Risk</t>
  </si>
  <si>
    <t>Risk Probability (Logbook)</t>
  </si>
  <si>
    <t>Apply the logic for MAP_RiskProbability</t>
  </si>
  <si>
    <t>RISK_Probability</t>
  </si>
  <si>
    <t>5/19: Ready for development</t>
  </si>
  <si>
    <t>Risk Impact (Logbook)</t>
  </si>
  <si>
    <t>Apply the logic for MAP_RISK_IMPACT</t>
  </si>
  <si>
    <t>RISK_Impact</t>
  </si>
  <si>
    <t>PLACEHOLDER FOR REMOVAL OF BIZ W/ TECH EPICS WITHOUT PARENT INITIATIVES</t>
  </si>
  <si>
    <t>PLACEHOLDER FOR REMOVAL OF "INITIATIVE MILESTONES &amp; RISKS"</t>
  </si>
  <si>
    <t>PLACEHOLDER FOR CHANGING INITIATIVE OWNER INTO EITHER "DEMAND MANAGER, VALUE BUNDLE OWNER, OR Business Demand Manager</t>
  </si>
  <si>
    <t>Attribute Name</t>
  </si>
  <si>
    <t>Recommendation for Migration</t>
  </si>
  <si>
    <t>Issue if Blank?</t>
  </si>
  <si>
    <t>Confirmed (Agree/Disagree)?</t>
  </si>
  <si>
    <t>Keep</t>
  </si>
  <si>
    <t>Epic Owner</t>
  </si>
  <si>
    <t>Epic Impacted Pods</t>
  </si>
  <si>
    <t>Impacted Solutions</t>
  </si>
  <si>
    <t>AgilePlace Card ID</t>
  </si>
  <si>
    <t>AgilePlace Card URL</t>
  </si>
  <si>
    <t>AgilePlace External Id</t>
  </si>
  <si>
    <t>Agility Actual Start</t>
  </si>
  <si>
    <t>Agility Actual Finish</t>
  </si>
  <si>
    <t>Agility Actual/Planned Start</t>
  </si>
  <si>
    <t>Agility Actual/Planned Finish</t>
  </si>
  <si>
    <t>Associated Solutions</t>
  </si>
  <si>
    <t>Azure Subscription Group</t>
  </si>
  <si>
    <t>Capitalization Flag</t>
  </si>
  <si>
    <t>Change - Who is affected by the change?</t>
  </si>
  <si>
    <t>Cost to Achieve One-time Costs (Latest Estimate)</t>
  </si>
  <si>
    <t>Does this work impact Service?</t>
  </si>
  <si>
    <t>Enterprise Strategic Initiative (ESI)</t>
  </si>
  <si>
    <t>Epic Status</t>
  </si>
  <si>
    <t>Home Portfolio-Epic</t>
  </si>
  <si>
    <t>If ‘Yes’, note the laws or regulatory bodies:</t>
  </si>
  <si>
    <t>Impact on back office procedures</t>
  </si>
  <si>
    <t>Impacted EAI #</t>
  </si>
  <si>
    <t>Investment Dependencies</t>
  </si>
  <si>
    <t>L2 One-time Benefit ($)-Soft</t>
  </si>
  <si>
    <t>L3 Epic Approval Notes</t>
  </si>
  <si>
    <t>L3 EPM: Quality Review</t>
  </si>
  <si>
    <t>L3 EPM: Quality Review Notes</t>
  </si>
  <si>
    <t>Milestone Identifier</t>
  </si>
  <si>
    <t>Net Recurring Benefits TY '26-P&amp;L/Hard</t>
  </si>
  <si>
    <t>Notes on SL1 Decision</t>
  </si>
  <si>
    <t>OKR Key Results</t>
  </si>
  <si>
    <t>One-time Benefits (Latest Estimate)</t>
  </si>
  <si>
    <t>PEL/Solution Management Approver 1</t>
  </si>
  <si>
    <t>PEL/Solution Management Approver 2</t>
  </si>
  <si>
    <t>PEL/Solution Mgmt Approver 1: Approved for L3?</t>
  </si>
  <si>
    <t>PEL/Solution Mgmt Approver 2: Approved for L3?</t>
  </si>
  <si>
    <t>PEO</t>
  </si>
  <si>
    <t>Program Name</t>
  </si>
  <si>
    <t>Ready for EPG Approval?</t>
  </si>
  <si>
    <t>Ready for EPM Quality Check 1?</t>
  </si>
  <si>
    <t>Ready for EPM Quality Check 2?</t>
  </si>
  <si>
    <t>Ready for SL3?</t>
  </si>
  <si>
    <t>Reviewed responses above with Leadership?</t>
  </si>
  <si>
    <t>SL3 D&amp;T Finance Approval Notes</t>
  </si>
  <si>
    <t>SL3 PEL/Solution Management Approver 1 Notes</t>
  </si>
  <si>
    <t>SL3 PEL/Solution Management Approver 2 Notes</t>
  </si>
  <si>
    <t>Sponsor Name</t>
  </si>
  <si>
    <t>Data &amp; AI PEO</t>
  </si>
  <si>
    <t>Rule / Sequence</t>
  </si>
  <si>
    <t>Is this request vital to business continuity?</t>
  </si>
  <si>
    <t>&lt;ANY&gt; - Addressed via earlier transformation</t>
  </si>
  <si>
    <t>"Legal" OR "Protect Purple" OR "Regulatory"</t>
  </si>
  <si>
    <t>&lt;Null&gt;</t>
  </si>
  <si>
    <t>Non-Discretionary - Business Continuity</t>
  </si>
  <si>
    <t>"None" OR &lt;null&gt;</t>
  </si>
  <si>
    <t>Non-Discretionary - Run the Business</t>
  </si>
  <si>
    <t>"No" OR &lt;null&gt;</t>
  </si>
  <si>
    <t>Discretionary - Transformational Investment</t>
  </si>
  <si>
    <t>Discretionary - Other</t>
  </si>
  <si>
    <t>Business w/ Tech</t>
  </si>
  <si>
    <t>Demand SubYpte</t>
  </si>
  <si>
    <t>TBD - See additional logic</t>
  </si>
  <si>
    <t>Local Enhancement Epic</t>
  </si>
  <si>
    <t>Lifecycle Management Epic</t>
  </si>
  <si>
    <t>C1281_strat</t>
  </si>
  <si>
    <t>1: XS</t>
  </si>
  <si>
    <t>2: S</t>
  </si>
  <si>
    <t>&lt;null&gt;</t>
  </si>
  <si>
    <t>3: M</t>
  </si>
  <si>
    <t>&lt;1,000,000</t>
  </si>
  <si>
    <t>1: Low = &lt; $1M</t>
  </si>
  <si>
    <t>4: L</t>
  </si>
  <si>
    <t>&lt;10,000,000</t>
  </si>
  <si>
    <t>2: Medium = $1M &lt; Value &lt; $10M</t>
  </si>
  <si>
    <t>Value_Range_Step1</t>
  </si>
  <si>
    <t>5: XL</t>
  </si>
  <si>
    <t>&gt;=10,000,000</t>
  </si>
  <si>
    <t>3: High = &gt; $10M</t>
  </si>
  <si>
    <t>Value_Range_Step2</t>
  </si>
  <si>
    <t>Value_Range_Step3</t>
  </si>
  <si>
    <t>Value_Range_Step4</t>
  </si>
  <si>
    <t>2: Low = &lt; $1M</t>
  </si>
  <si>
    <t>3: Medium = $1M &lt; Value &lt; $10M</t>
  </si>
  <si>
    <t>4: High = &gt; $10M</t>
  </si>
  <si>
    <t>ELSE</t>
  </si>
  <si>
    <t>&lt;PASSTHROUGH&gt;</t>
  </si>
  <si>
    <t>NOT "1: Unknown"</t>
  </si>
  <si>
    <t>&lt;IGNORE&gt;</t>
  </si>
  <si>
    <t>&lt;Estimated Annualized Vaule Range_Step 1&gt;</t>
  </si>
  <si>
    <t>&lt;Estimated Annualized Vaule Range_Step 2&gt;</t>
  </si>
  <si>
    <t>&lt;Estimated Annualized Vaule Range_Step 3&gt;</t>
  </si>
  <si>
    <t>str62</t>
  </si>
  <si>
    <t>wbs157</t>
  </si>
  <si>
    <t>"4: L" OR "5: XL"</t>
  </si>
  <si>
    <t>NOT "Business w/ Tech"</t>
  </si>
  <si>
    <t>ERROR - See additional logic</t>
  </si>
  <si>
    <t>Demand Type - New</t>
  </si>
  <si>
    <t>Note this table can only be performed after Flow Type is filled via interim steps</t>
  </si>
  <si>
    <t>Do this only after the other stage was done</t>
  </si>
  <si>
    <t>Technical ID</t>
  </si>
  <si>
    <t>WBS174</t>
  </si>
  <si>
    <t>wbs147</t>
  </si>
  <si>
    <t>Wbs148</t>
  </si>
  <si>
    <t>Wbs149</t>
  </si>
  <si>
    <t>wbs145</t>
  </si>
  <si>
    <t>wbs151</t>
  </si>
  <si>
    <t>wbs153</t>
  </si>
  <si>
    <t>str119</t>
  </si>
  <si>
    <t>wbs155</t>
  </si>
  <si>
    <t>wr43</t>
  </si>
  <si>
    <t>wbs156</t>
  </si>
  <si>
    <t>wbs60</t>
  </si>
  <si>
    <t>Wr40</t>
  </si>
  <si>
    <t>wbs160</t>
  </si>
  <si>
    <t>wbs161</t>
  </si>
  <si>
    <t>wbs162</t>
  </si>
  <si>
    <t>wbs164</t>
  </si>
  <si>
    <t>SpSt</t>
  </si>
  <si>
    <t>str36</t>
  </si>
  <si>
    <t>str134</t>
  </si>
  <si>
    <t>wbs28</t>
  </si>
  <si>
    <t>wbs709</t>
  </si>
  <si>
    <t>wbs135</t>
  </si>
  <si>
    <t>wbs136</t>
  </si>
  <si>
    <t>wbs168</t>
  </si>
  <si>
    <t>wbs137</t>
  </si>
  <si>
    <t>&lt;TBD&gt;</t>
  </si>
  <si>
    <t>Logbook Probability</t>
  </si>
  <si>
    <t>RSK31</t>
  </si>
  <si>
    <t>Logbook Impact</t>
  </si>
  <si>
    <t>Config Status</t>
  </si>
  <si>
    <t>Source System</t>
  </si>
  <si>
    <t>Work Type - New</t>
  </si>
  <si>
    <t>Other attribute</t>
  </si>
  <si>
    <t>Does this request support a D&amp;T Digital Transformation Strategy?</t>
  </si>
  <si>
    <t>Intended Demand Manager</t>
  </si>
  <si>
    <t>VP Sponsor Name</t>
  </si>
  <si>
    <t>Risk Subtype</t>
  </si>
  <si>
    <t>Manual Solution</t>
  </si>
  <si>
    <t>T-Size</t>
  </si>
  <si>
    <t>Estimated Value Range</t>
  </si>
  <si>
    <t>Estimated Value Range (Old)</t>
  </si>
  <si>
    <t>Estimated Value Range (new)</t>
  </si>
  <si>
    <t>Primary Value Type - New</t>
  </si>
  <si>
    <t>Value Impact</t>
  </si>
  <si>
    <t>Other Impacted Portfolio</t>
  </si>
  <si>
    <t>Business Unit</t>
  </si>
  <si>
    <t xml:space="preserve">Business Case Requirements </t>
  </si>
  <si>
    <t>Ready to Close</t>
  </si>
  <si>
    <t>Work Status-old</t>
  </si>
  <si>
    <t>Work Status-New</t>
  </si>
  <si>
    <t>Home Portfolio_new</t>
  </si>
  <si>
    <t>Important Lifecycle Steps</t>
  </si>
  <si>
    <t>Demand Type - Old</t>
  </si>
  <si>
    <t>Stage-New</t>
  </si>
  <si>
    <t>Starting Lifecycle</t>
  </si>
  <si>
    <t>SL4 Close Work Bundle -D&amp;T Finance Approval</t>
  </si>
  <si>
    <t>Demand Subtype_new</t>
  </si>
  <si>
    <t>SL4 Close Work Bundle - Business Finance Approva</t>
  </si>
  <si>
    <t>Milestone Type (Old)</t>
  </si>
  <si>
    <t>Execlude from Migration?</t>
  </si>
  <si>
    <t>Exclude from migration?</t>
  </si>
  <si>
    <t>&lt;Outcome&gt;</t>
  </si>
  <si>
    <t>TBD???</t>
  </si>
  <si>
    <t>Level Used</t>
  </si>
  <si>
    <t>Discretionary</t>
  </si>
  <si>
    <t>Prod (interim trans)</t>
  </si>
  <si>
    <t>Non-Discretionary</t>
  </si>
  <si>
    <t>Program Value Bundle</t>
  </si>
  <si>
    <t>"Prod-Init" or "Prod-Epic"</t>
  </si>
  <si>
    <t>Tech-Enabled Request</t>
  </si>
  <si>
    <t>DRIVE Strategic Program</t>
  </si>
  <si>
    <t>Yes - Workforce</t>
  </si>
  <si>
    <t>Confidential</t>
  </si>
  <si>
    <t>Yes - Privileged &amp; Confidential</t>
  </si>
  <si>
    <t>Operational</t>
  </si>
  <si>
    <t>Minimal</t>
  </si>
  <si>
    <t>&gt; 15 months</t>
  </si>
  <si>
    <t xml:space="preserve">Certified </t>
  </si>
  <si>
    <t>Enterprise Architecture Led</t>
  </si>
  <si>
    <t>Portfolio Execution Leadership</t>
  </si>
  <si>
    <t>PEL</t>
  </si>
  <si>
    <t>Yes - Intent Met</t>
  </si>
  <si>
    <t>% of Revenue</t>
  </si>
  <si>
    <t>L1.1 - Demand Bundle - Request for Work</t>
  </si>
  <si>
    <t>COM - GDX - SF - SHIP &amp; FULFILL</t>
  </si>
  <si>
    <t>Passed Quality Check</t>
  </si>
  <si>
    <t>&lt;REMOVED&gt;</t>
  </si>
  <si>
    <t>Part of a CLEAR</t>
  </si>
  <si>
    <t>Epic 1</t>
  </si>
  <si>
    <t>Capitalizable</t>
  </si>
  <si>
    <t>Execution Package</t>
  </si>
  <si>
    <t>PPL+1(and PPL+2 if needed)</t>
  </si>
  <si>
    <t>Very unlikely (1)</t>
  </si>
  <si>
    <t>Critical (5)</t>
  </si>
  <si>
    <t>D&amp;T Program</t>
  </si>
  <si>
    <t>Yes - Non-Workforce</t>
  </si>
  <si>
    <t>Ultra-Confidential</t>
  </si>
  <si>
    <t>Infosec (Protect Purple)</t>
  </si>
  <si>
    <t>12 - 15 months</t>
  </si>
  <si>
    <t>Financial - Cost Avoidance</t>
  </si>
  <si>
    <t>Americas International</t>
  </si>
  <si>
    <t>Value Statement</t>
  </si>
  <si>
    <t>Enterprise Technology Architecture Led (future use)</t>
  </si>
  <si>
    <t>Enterprise Portfolio Governance</t>
  </si>
  <si>
    <t>No - Close Anyways</t>
  </si>
  <si>
    <t>Completed/Closed</t>
  </si>
  <si>
    <t>$ of Renewed Technology Contracts</t>
  </si>
  <si>
    <t>Not Approved - Feedback Requested - Financial Adjustments</t>
  </si>
  <si>
    <t>L2 - Demand Bundle - Discretionary Trans Inv</t>
  </si>
  <si>
    <t>COM - RMIC - RAA (Revenue Ancillary ARTs)</t>
  </si>
  <si>
    <t>Not Approved</t>
  </si>
  <si>
    <t>No - Closes Anyways</t>
  </si>
  <si>
    <t>Not part of a CLEAR</t>
  </si>
  <si>
    <t>Epic 2</t>
  </si>
  <si>
    <t>Non-Capitalizable</t>
  </si>
  <si>
    <t>PPL</t>
  </si>
  <si>
    <t>Not likely (2)</t>
  </si>
  <si>
    <t>Significant (4)</t>
  </si>
  <si>
    <t>1. Ready</t>
  </si>
  <si>
    <t>Business Demand</t>
  </si>
  <si>
    <t>passthrough</t>
  </si>
  <si>
    <t>6 - 12 months</t>
  </si>
  <si>
    <t>Financial - Cost Savings/Reductions</t>
  </si>
  <si>
    <t>APAC Domain</t>
  </si>
  <si>
    <t xml:space="preserve">None </t>
  </si>
  <si>
    <t>Portfolio Led</t>
  </si>
  <si>
    <t>Cancellation Request</t>
  </si>
  <si>
    <t>Not Approved - Feedback Requested - Non-Financial Adjustments</t>
  </si>
  <si>
    <t>L2 - Value Bundle</t>
  </si>
  <si>
    <t>COM - CSX - Customer Experience</t>
  </si>
  <si>
    <t>Technology</t>
  </si>
  <si>
    <t>Epic 3</t>
  </si>
  <si>
    <t>Possible (3)</t>
  </si>
  <si>
    <t>Moderate (3)</t>
  </si>
  <si>
    <t>3 - 6 months</t>
  </si>
  <si>
    <t>Customer Experience - Recipient Experience</t>
  </si>
  <si>
    <t>Accident Rate Change</t>
  </si>
  <si>
    <t>L3 - Demand Bundle - Execute</t>
  </si>
  <si>
    <t>COM - GDX - Commercial Platform</t>
  </si>
  <si>
    <t>Epic 4</t>
  </si>
  <si>
    <t>Milestone</t>
  </si>
  <si>
    <t>Probable (4)</t>
  </si>
  <si>
    <t>Minor (2)</t>
  </si>
  <si>
    <t>&lt;Pull through&gt;</t>
  </si>
  <si>
    <t>Maximum</t>
  </si>
  <si>
    <t>&lt; 3 months</t>
  </si>
  <si>
    <t>zz Medium: $5M-$10M</t>
  </si>
  <si>
    <t>Customer Experience - Visibility</t>
  </si>
  <si>
    <t>Aircraft Maintenance per Flight Hour</t>
  </si>
  <si>
    <t>L3 - Value Bundles</t>
  </si>
  <si>
    <t>COM - GDX - Create Shipment</t>
  </si>
  <si>
    <t>Legal / Regulatory</t>
  </si>
  <si>
    <t>Epic 5</t>
  </si>
  <si>
    <t>Architecture Task</t>
  </si>
  <si>
    <t>Never used during the migration</t>
  </si>
  <si>
    <t>Very likely (5)</t>
  </si>
  <si>
    <t>Low (1)</t>
  </si>
  <si>
    <t>4. Attribute is on all screens w/ right permissions (RW/RO/Req'd,Opt)</t>
  </si>
  <si>
    <t>zz Maximum: &gt;$35M</t>
  </si>
  <si>
    <t>Customer Experience - Problem Resolution</t>
  </si>
  <si>
    <t>Closed</t>
  </si>
  <si>
    <t>Attrition Rate</t>
  </si>
  <si>
    <t>L4 - Demand Bundle</t>
  </si>
  <si>
    <t>COM - GDX - Manage Shipment</t>
  </si>
  <si>
    <t>Epic 6</t>
  </si>
  <si>
    <t>Business Task</t>
  </si>
  <si>
    <t>5. Ready for Testing</t>
  </si>
  <si>
    <t>SBA (interim trans)</t>
  </si>
  <si>
    <t>Customer Experience - Other</t>
  </si>
  <si>
    <t>Bad Debt %</t>
  </si>
  <si>
    <t>L4 - Value Bundle</t>
  </si>
  <si>
    <t>Epic 7</t>
  </si>
  <si>
    <t>6. Correction Required</t>
  </si>
  <si>
    <t>Innovation</t>
  </si>
  <si>
    <t>Box Stack Efficiency %</t>
  </si>
  <si>
    <t>Limited Visability</t>
  </si>
  <si>
    <t>COM - Retail Solutions</t>
  </si>
  <si>
    <t>Initiation &amp; Governance</t>
  </si>
  <si>
    <t>Epic 8</t>
  </si>
  <si>
    <t>D&amp;T Value Bundle</t>
  </si>
  <si>
    <t>Financial - Revenue Growth (Customer Acquisition)</t>
  </si>
  <si>
    <t>Global Air Hubs &amp; Ramps</t>
  </si>
  <si>
    <t>Global Air Hubs &amp; Ramps Domain</t>
  </si>
  <si>
    <t>Bulk Out Failure</t>
  </si>
  <si>
    <t xml:space="preserve">Financial - Revenue Growth (Customer Acquisition) </t>
  </si>
  <si>
    <t>Primary Work Initial Lifecycle</t>
  </si>
  <si>
    <t>COM - RMIC - Revenue</t>
  </si>
  <si>
    <t>Epic 9</t>
  </si>
  <si>
    <t>Financial - Revenue Growth (Yield)</t>
  </si>
  <si>
    <t>Global Capabilities Strategy</t>
  </si>
  <si>
    <t>Burn Rate</t>
  </si>
  <si>
    <t>SL4 &amp; L4-Demand Bundle-Discretionary Transform</t>
  </si>
  <si>
    <t>Epic 10</t>
  </si>
  <si>
    <t>9. Passed</t>
  </si>
  <si>
    <t>Financial - Revenue Protection</t>
  </si>
  <si>
    <t>Assumed Completed</t>
  </si>
  <si>
    <t>Cage Rate %</t>
  </si>
  <si>
    <t>DAI - Cloud Infra</t>
  </si>
  <si>
    <t>Epic 11</t>
  </si>
  <si>
    <t>Safety/Legal</t>
  </si>
  <si>
    <t>MEISA Domain</t>
  </si>
  <si>
    <t>Churn %</t>
  </si>
  <si>
    <t>DAI - Digital - Other</t>
  </si>
  <si>
    <t>Epic 12</t>
  </si>
  <si>
    <t>Service - Modernization</t>
  </si>
  <si>
    <t>Clearance-Related Service Failures</t>
  </si>
  <si>
    <t>DAI - Digital - ShopRunner</t>
  </si>
  <si>
    <t>Epic 13</t>
  </si>
  <si>
    <t>Missing!!!</t>
  </si>
  <si>
    <t>Service - Other</t>
  </si>
  <si>
    <t>CLH pivot Optimization %</t>
  </si>
  <si>
    <t>DAI - Digital Sirius</t>
  </si>
  <si>
    <t>Epic 14</t>
  </si>
  <si>
    <t>Code 85 %</t>
  </si>
  <si>
    <t>DAI - Independent ARTs</t>
  </si>
  <si>
    <t>Epic 15</t>
  </si>
  <si>
    <t>Talent and Culture</t>
  </si>
  <si>
    <t>Service Domain</t>
  </si>
  <si>
    <t>Service</t>
  </si>
  <si>
    <t>Consolidated LH $ per Mile</t>
  </si>
  <si>
    <t>DAI - P1 - BackOffice</t>
  </si>
  <si>
    <t>Tech Reliability</t>
  </si>
  <si>
    <t>Revenue Growth</t>
  </si>
  <si>
    <t>SG&amp;A Domain</t>
  </si>
  <si>
    <t>SG&amp;A</t>
  </si>
  <si>
    <t>Contact Problem Rate</t>
  </si>
  <si>
    <t>DAI - P1 - Clearance</t>
  </si>
  <si>
    <t>Tech Development Experience</t>
  </si>
  <si>
    <t>Robotics/Physical AI</t>
  </si>
  <si>
    <t>Surface Fleet and Support Equipment Domain</t>
  </si>
  <si>
    <t>Surface Fleet and Support Equipment</t>
  </si>
  <si>
    <t>C. Ops Wage Rate</t>
  </si>
  <si>
    <t>DAI - P1 - Commercial</t>
  </si>
  <si>
    <t>Service - FO/PO</t>
  </si>
  <si>
    <t>Cost per Available Cu. Ft. Mile</t>
  </si>
  <si>
    <t>DAI - P1 - LinehaulAir</t>
  </si>
  <si>
    <t>Service - IPF/IEF</t>
  </si>
  <si>
    <t>Tricolor Domain</t>
  </si>
  <si>
    <t>Cost per Hire</t>
  </si>
  <si>
    <t>DAI - P1 - LinehaulSurface</t>
  </si>
  <si>
    <t>Service - Northern Border</t>
  </si>
  <si>
    <t>Commercial Portfolio</t>
  </si>
  <si>
    <t>Cost per Mile</t>
  </si>
  <si>
    <t>DAI - P1 - Other</t>
  </si>
  <si>
    <t>Service - EU</t>
  </si>
  <si>
    <t>Data &amp; AI Portfolio</t>
  </si>
  <si>
    <t>Cost per Stop</t>
  </si>
  <si>
    <t>DAI - P1 - Pickup &amp; Delivery</t>
  </si>
  <si>
    <t>Enterprise Services Portfolio</t>
  </si>
  <si>
    <t>CSP Contingency</t>
  </si>
  <si>
    <t>DAI - P1 - ServiceExcellence</t>
  </si>
  <si>
    <t>Platform Portfolio</t>
  </si>
  <si>
    <t>Cube Load Factor %</t>
  </si>
  <si>
    <t>DAI - P1 - Sort</t>
  </si>
  <si>
    <t>Supply Chain Operations Portfolio</t>
  </si>
  <si>
    <t>Dead on Arrival %</t>
  </si>
  <si>
    <t>DAI - P2&amp;3 - Cust Engagement</t>
  </si>
  <si>
    <t>Density Score %</t>
  </si>
  <si>
    <t>DAI - P2&amp;3 - GenAI</t>
  </si>
  <si>
    <t>EDD Accuracy %</t>
  </si>
  <si>
    <t>DAI - Platform</t>
  </si>
  <si>
    <t>Expense as % of Revenue</t>
  </si>
  <si>
    <t>Freight Stack Efficiency %</t>
  </si>
  <si>
    <t>PF - Data and AI</t>
  </si>
  <si>
    <t>FRO Routing Compliance %</t>
  </si>
  <si>
    <t>PF - Infrastructure</t>
  </si>
  <si>
    <t>Headcount Change</t>
  </si>
  <si>
    <t>Injury Rate Change</t>
  </si>
  <si>
    <t>Invoice Accuracy %</t>
  </si>
  <si>
    <t>LH Connection Cost</t>
  </si>
  <si>
    <t>PF - Network</t>
  </si>
  <si>
    <t>LH Total Miles per Pkg</t>
  </si>
  <si>
    <t>SCO - Operational Resource Planning</t>
  </si>
  <si>
    <t>Load Factor - Air</t>
  </si>
  <si>
    <t>SCO - Airline</t>
  </si>
  <si>
    <t>Load Factor - Road</t>
  </si>
  <si>
    <t>SCO - Global Clearance</t>
  </si>
  <si>
    <t>Long-term Injury Frequency Rate</t>
  </si>
  <si>
    <t>MIS Flow %</t>
  </si>
  <si>
    <t>Missing Paperwork %</t>
  </si>
  <si>
    <t>Net Pickup Reliability %</t>
  </si>
  <si>
    <t>Net Promoter Score</t>
  </si>
  <si>
    <t>Net Service Level %</t>
  </si>
  <si>
    <t># of Actively Maintained Apps</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</si>
  <si>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</si>
  <si>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</si>
  <si>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</si>
  <si>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</si>
  <si>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</si>
  <si>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</si>
  <si>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</si>
  <si>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</si>
  <si>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</si>
  <si>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</si>
  <si>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</si>
  <si>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</si>
  <si>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</si>
  <si>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</si>
  <si>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</si>
  <si>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</si>
  <si>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</si>
  <si>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</si>
  <si>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</si>
  <si>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</si>
  <si>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</si>
  <si>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</si>
  <si>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</si>
  <si>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</si>
  <si>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</si>
  <si>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</si>
  <si>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</si>
  <si>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"Local Enhancement" OR "Lifecycle Management"</t>
  </si>
  <si>
    <t>NOT "Non-Discretionary - Run the Business" OR "Discretionary - Other"</t>
  </si>
  <si>
    <t>ERROR - Missing logic for LE/LM</t>
  </si>
  <si>
    <t>Volume per TLH</t>
  </si>
  <si>
    <t>WIP</t>
  </si>
  <si>
    <t>Wrong Address %</t>
  </si>
  <si>
    <t>Yield</t>
  </si>
  <si>
    <t>&lt;Contains the word "ERROR"</t>
  </si>
  <si>
    <t>Found in Rosetta Stone</t>
  </si>
  <si>
    <t>Migrate?</t>
  </si>
  <si>
    <t>Primary Structure</t>
  </si>
  <si>
    <t>Attribute Type</t>
  </si>
  <si>
    <t>Expression Type</t>
  </si>
  <si>
    <t>Enabled</t>
  </si>
  <si>
    <t>Default Selection</t>
  </si>
  <si>
    <t>Planview Structure</t>
  </si>
  <si>
    <t>2: Active/Inactive</t>
  </si>
  <si>
    <t>level_2_res</t>
  </si>
  <si>
    <t>Resources ($Res)</t>
  </si>
  <si>
    <t>PVRO</t>
  </si>
  <si>
    <t>3: Portfolio</t>
  </si>
  <si>
    <t>level_3_res</t>
  </si>
  <si>
    <t>4: Portfolio/Spare</t>
  </si>
  <si>
    <t>level_4_res</t>
  </si>
  <si>
    <t>5: Manager</t>
  </si>
  <si>
    <t>level_5_res</t>
  </si>
  <si>
    <t>Y</t>
  </si>
  <si>
    <t>Requests ($WR)</t>
  </si>
  <si>
    <t>CUSTOM</t>
  </si>
  <si>
    <t>fdx_ability_to_strat</t>
  </si>
  <si>
    <t>Strategic Hierarchy ($Strategy)</t>
  </si>
  <si>
    <t>Work ($Plan)</t>
  </si>
  <si>
    <t>Action Item Priorities</t>
  </si>
  <si>
    <t>LPRIO</t>
  </si>
  <si>
    <t>Action Items ($LIST)</t>
  </si>
  <si>
    <t>Action Item Statuses</t>
  </si>
  <si>
    <t>LSTAT</t>
  </si>
  <si>
    <t>Action Item Types</t>
  </si>
  <si>
    <t>LTYPE</t>
  </si>
  <si>
    <t>Action</t>
  </si>
  <si>
    <t>Action Items, Completed (#)</t>
  </si>
  <si>
    <t>LIST_COUNT_COMP_PLAN</t>
  </si>
  <si>
    <t>Number</t>
  </si>
  <si>
    <t>Action Items, Completed (%)</t>
  </si>
  <si>
    <t>LIST_PCT_COMP_PLAN</t>
  </si>
  <si>
    <t>Action Items, Total</t>
  </si>
  <si>
    <t>LIST_COUNT_PLAN</t>
  </si>
  <si>
    <t>Action Plan</t>
  </si>
  <si>
    <t>CRI_ACPLAN</t>
  </si>
  <si>
    <t>Issue (Issue)</t>
  </si>
  <si>
    <t>PVRW</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</si>
  <si>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</si>
  <si>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</si>
  <si>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</si>
  <si>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</si>
  <si>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</si>
  <si>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</si>
  <si>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</si>
  <si>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</si>
  <si>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</si>
  <si>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</si>
  <si>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</si>
  <si>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</si>
  <si>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</si>
  <si>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</si>
  <si>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Added Cost</t>
  </si>
  <si>
    <t>C_ADDED_COST</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</si>
  <si>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</si>
  <si>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</si>
  <si>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</si>
  <si>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</si>
  <si>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</si>
  <si>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</si>
  <si>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</si>
  <si>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</si>
  <si>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</si>
  <si>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</si>
  <si>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</si>
  <si>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</si>
  <si>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</si>
  <si>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</si>
  <si>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</si>
  <si>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</si>
  <si>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</si>
  <si>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</si>
  <si>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</si>
  <si>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</si>
  <si>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</si>
  <si>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</si>
  <si>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</si>
  <si>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</si>
  <si>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</si>
  <si>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</si>
  <si>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</si>
  <si>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</si>
  <si>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</si>
  <si>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</si>
  <si>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</si>
  <si>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</si>
  <si>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</si>
  <si>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</si>
  <si>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</si>
  <si>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</si>
  <si>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</si>
  <si>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</si>
  <si>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</si>
  <si>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</si>
  <si>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</si>
  <si>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</si>
  <si>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</si>
  <si>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</si>
  <si>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</si>
  <si>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</si>
  <si>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</si>
  <si>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</si>
  <si>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</si>
  <si>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</si>
  <si>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</si>
  <si>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</si>
  <si>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</si>
  <si>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</si>
  <si>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</si>
  <si>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</si>
  <si>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</si>
  <si>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</si>
  <si>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</si>
  <si>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</si>
  <si>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</si>
  <si>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</si>
  <si>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</si>
  <si>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</si>
  <si>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Affected Application Count</t>
  </si>
  <si>
    <t>T_AFFECTED_APPS_CNT</t>
  </si>
  <si>
    <t>Agile Costing Level</t>
  </si>
  <si>
    <t>LKAcLvl</t>
  </si>
  <si>
    <t>AgilePlace Board</t>
  </si>
  <si>
    <t>fdx_ap_board</t>
  </si>
  <si>
    <t>LKBoard</t>
  </si>
  <si>
    <t>fdx_ap_cardid</t>
  </si>
  <si>
    <t>AgilePlace Card Score</t>
  </si>
  <si>
    <t>LK_CARDSCORE</t>
  </si>
  <si>
    <t>LK_CARDSCORE_STR</t>
  </si>
  <si>
    <t>fdx_apurl_URL</t>
  </si>
  <si>
    <t>AP_EXT_ID</t>
  </si>
  <si>
    <t>AgilePlace Planning Increment</t>
  </si>
  <si>
    <t>LK_PLAN_INCR</t>
  </si>
  <si>
    <t>LK_PLAN_INCR_STR</t>
  </si>
  <si>
    <t>LK_ACTUAL_FINISH</t>
  </si>
  <si>
    <t>LK_ACTUAL_START</t>
  </si>
  <si>
    <t>LK_ACTL_PLAN_FINISH</t>
  </si>
  <si>
    <t>LK_ACTL_PLAN_START</t>
  </si>
  <si>
    <t>Agility Child Card Total Size</t>
  </si>
  <si>
    <t>fdx_ap_childtotal</t>
  </si>
  <si>
    <t>Agility Child Complete Card Size</t>
  </si>
  <si>
    <t>fdx_ap_childcompl</t>
  </si>
  <si>
    <t>Agility Child In Progress Card Size</t>
  </si>
  <si>
    <t>1285</t>
  </si>
  <si>
    <t>Agility Child Not Started Card Size</t>
  </si>
  <si>
    <t>fdx_ap_childnostart</t>
  </si>
  <si>
    <t>Allocated Team</t>
  </si>
  <si>
    <t>ASSN_TEAM_CODE_DESCR</t>
  </si>
  <si>
    <t>Structure Code</t>
  </si>
  <si>
    <t>AP Actual Finish</t>
  </si>
  <si>
    <t>LK_ACTUAL_FINISH_STR</t>
  </si>
  <si>
    <t>AP Actual Start</t>
  </si>
  <si>
    <t>LK_ACTUAL_START_STR</t>
  </si>
  <si>
    <t>AP Actual/Planned Finish</t>
  </si>
  <si>
    <t>LK_ACTL_PLAN_FN_STR</t>
  </si>
  <si>
    <t>AP Actual/Planned Start</t>
  </si>
  <si>
    <t>LK_ACTL_PLAN_ST_STR</t>
  </si>
  <si>
    <t>AP Blocked Child Cards</t>
  </si>
  <si>
    <t>LK_CRDS_BLOCKED</t>
  </si>
  <si>
    <t>LK_CRDS_BLOCKED_STR</t>
  </si>
  <si>
    <t>AP Blocked Flag</t>
  </si>
  <si>
    <t>LK_IS_BLOCKED_STR</t>
  </si>
  <si>
    <t>AP Card ID</t>
  </si>
  <si>
    <t>LK_CARD_LINK_STR_TXT</t>
  </si>
  <si>
    <t>LK_CARD_LINK_TXT</t>
  </si>
  <si>
    <t>AP Card Lane Status</t>
  </si>
  <si>
    <t>LK_LANE_CLASS</t>
  </si>
  <si>
    <t>LK_LANE_CLASS_STR</t>
  </si>
  <si>
    <t>AP Card Size</t>
  </si>
  <si>
    <t>LK_CARD_SIZE</t>
  </si>
  <si>
    <t>LK_CARD_SIZE_STR</t>
  </si>
  <si>
    <t>AP Card Type</t>
  </si>
  <si>
    <t>LK_CARD_TYPE</t>
  </si>
  <si>
    <t>LK_CARD_TYPE_STR</t>
  </si>
  <si>
    <t>AP Cards (Total)</t>
  </si>
  <si>
    <t>LK_CRDS_TOTAL</t>
  </si>
  <si>
    <t>LK_CRDS_TOTAL_STR</t>
  </si>
  <si>
    <t>AP Complete Cards</t>
  </si>
  <si>
    <t>LK_CRDS_COMPLETE</t>
  </si>
  <si>
    <t>LK_CRDS_COMPLETE_STR</t>
  </si>
  <si>
    <t>AP Earliest Actual Start</t>
  </si>
  <si>
    <t>LK_EARL_ACT_STRT_STR</t>
  </si>
  <si>
    <t>LK_EARLIEST_ACT_STRT</t>
  </si>
  <si>
    <t>AP Earliest Planned Start</t>
  </si>
  <si>
    <t>LK_EARL_PLN_STRT_STR</t>
  </si>
  <si>
    <t>LK_EARLIEST_PLN_STRT</t>
  </si>
  <si>
    <t>AP Exception Count</t>
  </si>
  <si>
    <t>LK_CRDS_EXCEPTIONS</t>
  </si>
  <si>
    <t>LK_CRDS_EXCEPTNS_STR</t>
  </si>
  <si>
    <t>AP Exception Percentage</t>
  </si>
  <si>
    <t>LK_CRDS_EXCEPT_PCT</t>
  </si>
  <si>
    <t>LK_CRDS_EXPT_PCT_STR</t>
  </si>
  <si>
    <t>AP In Progress Child Cards</t>
  </si>
  <si>
    <t>LK_CRDS_IN_PROG_STR</t>
  </si>
  <si>
    <t>LK_CRDS_IN_PROGRESS</t>
  </si>
  <si>
    <t>AP Latest Actual Finish</t>
  </si>
  <si>
    <t>LK_LATEST_ACT_FINISH</t>
  </si>
  <si>
    <t>LK_LATST_ACT_FIN_STR</t>
  </si>
  <si>
    <t>AP Latest Planned Finish</t>
  </si>
  <si>
    <t>LK_LATEST_PLN_FINISH</t>
  </si>
  <si>
    <t>LK_LATST_PLN_FIN_STR</t>
  </si>
  <si>
    <t>AP Missed Finish Child Cards</t>
  </si>
  <si>
    <t>LK_CRDS_MIS_FIN_STR</t>
  </si>
  <si>
    <t>LK_CRDS_MISSED_FIN</t>
  </si>
  <si>
    <t>AP Missed Start Child Cards</t>
  </si>
  <si>
    <t>LK_CRDS_MIS_STRT_STR</t>
  </si>
  <si>
    <t>LK_CRDS_MISSED_START</t>
  </si>
  <si>
    <t>AP Not Started Child Cards</t>
  </si>
  <si>
    <t>LK_CRDS_NOT_STARTED</t>
  </si>
  <si>
    <t>LK_CRDS_NOT_STRT_STR</t>
  </si>
  <si>
    <t>AP Percent Complete</t>
  </si>
  <si>
    <t>LK_CRDS_PCT_CMPL_STR</t>
  </si>
  <si>
    <t>LK_CRDS_PCT_CMPLT</t>
  </si>
  <si>
    <t>AP Planned Finish</t>
  </si>
  <si>
    <t>LK_PLANNED_FIN_STR</t>
  </si>
  <si>
    <t>LK_PLANNED_FINISH</t>
  </si>
  <si>
    <t>AP Planned Start</t>
  </si>
  <si>
    <t>LK_PLANNED_START</t>
  </si>
  <si>
    <t>LK_PLANNED_START_STR</t>
  </si>
  <si>
    <t>AP Priority</t>
  </si>
  <si>
    <t>LK_PRIORITY</t>
  </si>
  <si>
    <t>LK_PRIORITY_STR</t>
  </si>
  <si>
    <t>AP Projected Finish</t>
  </si>
  <si>
    <t>LK_PRJCTD_FIN_DATE</t>
  </si>
  <si>
    <t>LK_PRJCTD_FIN_STR</t>
  </si>
  <si>
    <t>AP Top Lane</t>
  </si>
  <si>
    <t>LK_LANE_STR</t>
  </si>
  <si>
    <t>LK_TOP_LANE</t>
  </si>
  <si>
    <t>Are you part of a DRIVE Domain/Pod?</t>
  </si>
  <si>
    <t>Str118</t>
  </si>
  <si>
    <t>level_2_strat</t>
  </si>
  <si>
    <t>Area:</t>
  </si>
  <si>
    <t>level_2_plan</t>
  </si>
  <si>
    <t>Assignment Complete by Contrib.</t>
  </si>
  <si>
    <t>CONTRIB_COMPLETE</t>
  </si>
  <si>
    <t>Associated Initiative</t>
  </si>
  <si>
    <t>Associated Initiative Seq ID</t>
  </si>
  <si>
    <t>fdx_assoc_solutions</t>
  </si>
  <si>
    <t>Associated Work</t>
  </si>
  <si>
    <t>ASSN_WORK_CODE_DESCR</t>
  </si>
  <si>
    <t>Assumed Complete</t>
  </si>
  <si>
    <t>ASSUMED_COMPLETE</t>
  </si>
  <si>
    <t>At Complete Alloc.</t>
  </si>
  <si>
    <t>MW_AT_COMPLETE</t>
  </si>
  <si>
    <t>Attachment Type</t>
  </si>
  <si>
    <t>Cnt30</t>
  </si>
  <si>
    <t>Content Pseudo Structure ($Content)</t>
  </si>
  <si>
    <t>fdx_law_attr_sme_str</t>
  </si>
  <si>
    <t>Authorizations</t>
  </si>
  <si>
    <t>AUTH_COUNT</t>
  </si>
  <si>
    <t>Average FTE</t>
  </si>
  <si>
    <t>FTE_PROD</t>
  </si>
  <si>
    <t>Products ($Prod)</t>
  </si>
  <si>
    <t>Str114</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</si>
  <si>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</si>
  <si>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</si>
  <si>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</si>
  <si>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</si>
  <si>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</si>
  <si>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</si>
  <si>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</si>
  <si>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</si>
  <si>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</si>
  <si>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</si>
  <si>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</si>
  <si>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</si>
  <si>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</si>
  <si>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</si>
  <si>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</si>
  <si>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</si>
  <si>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</si>
  <si>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</si>
  <si>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</si>
  <si>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</si>
  <si>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</si>
  <si>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</si>
  <si>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</si>
  <si>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</si>
  <si>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</si>
  <si>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</si>
  <si>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</si>
  <si>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</si>
  <si>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</si>
  <si>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</si>
  <si>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</si>
  <si>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</si>
  <si>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</si>
  <si>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</si>
  <si>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</si>
  <si>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</si>
  <si>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</si>
  <si>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</si>
  <si>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</si>
  <si>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 Value</t>
  </si>
  <si>
    <t>fdx_baseline_val</t>
  </si>
  <si>
    <t>Basic Cost</t>
  </si>
  <si>
    <t>SCAT_BASIC_COST</t>
  </si>
  <si>
    <t>Service Catalog ($SCat)</t>
  </si>
  <si>
    <t>Benefit</t>
  </si>
  <si>
    <t>CH_BENIFIT</t>
  </si>
  <si>
    <t>Blocked Flag</t>
  </si>
  <si>
    <t>LK_IS_BLOCKED</t>
  </si>
  <si>
    <t>$WR_LDESC</t>
  </si>
  <si>
    <t>STRAT_DESCR</t>
  </si>
  <si>
    <t>Budget Effort</t>
  </si>
  <si>
    <t>MW_BUD_EFFORT</t>
  </si>
  <si>
    <t>Budget value at Complete</t>
  </si>
  <si>
    <t>MW_BUD_COMPLETE</t>
  </si>
  <si>
    <t>Business Capabilities</t>
  </si>
  <si>
    <t>Cap_PROD</t>
  </si>
  <si>
    <t>Cap_STRAT</t>
  </si>
  <si>
    <t>Business Criticality Score</t>
  </si>
  <si>
    <t>T_BUSINES_CRIT_SCORE</t>
  </si>
  <si>
    <t>fdx_biz_impact_req</t>
  </si>
  <si>
    <t>fdx_biz_impact_strat</t>
  </si>
  <si>
    <t>Calendar</t>
  </si>
  <si>
    <t>CALENDAR_DESC</t>
  </si>
  <si>
    <t>Cancellation Reason</t>
  </si>
  <si>
    <t>fdx_cancelreason_req</t>
  </si>
  <si>
    <t>Capability Importance</t>
  </si>
  <si>
    <t>T_CAP_IMPORTANCE</t>
  </si>
  <si>
    <t>Capacity Approval (REDUNDANT)</t>
  </si>
  <si>
    <t>CapAppr</t>
  </si>
  <si>
    <t>Pending</t>
  </si>
  <si>
    <t>Capacity: Current Week</t>
  </si>
  <si>
    <t>CAPACITY_WEEK_RES</t>
  </si>
  <si>
    <t>Capacity: Next 30 Days</t>
  </si>
  <si>
    <t>CAPACITY_MONTH_RES</t>
  </si>
  <si>
    <t>Wbs5</t>
  </si>
  <si>
    <t>CCH Greenlight</t>
  </si>
  <si>
    <t>Str103</t>
  </si>
  <si>
    <t>CCH Lead</t>
  </si>
  <si>
    <t>LC_ROLE5514_STRAT</t>
  </si>
  <si>
    <t>CCH Notes</t>
  </si>
  <si>
    <t>fdx_cch_notes</t>
  </si>
  <si>
    <t>Change - How many colleagues are affected?</t>
  </si>
  <si>
    <t>Str93</t>
  </si>
  <si>
    <t>Multiple</t>
  </si>
  <si>
    <t>Wbs111</t>
  </si>
  <si>
    <t xml:space="preserve">Change - Number of internal stakeholders </t>
  </si>
  <si>
    <t>fdx_change_who</t>
  </si>
  <si>
    <t>fdx_change_who_wrk</t>
  </si>
  <si>
    <t>Changes, Active</t>
  </si>
  <si>
    <t>C_ACTIVE_COUNT</t>
  </si>
  <si>
    <t>Changes, Total</t>
  </si>
  <si>
    <t>C_COUNT</t>
  </si>
  <si>
    <t>Changes,total</t>
  </si>
  <si>
    <t>C_COUNT_PROD</t>
  </si>
  <si>
    <t>Commercial PEO</t>
  </si>
  <si>
    <t>LC_ROLE5523_STRAT</t>
  </si>
  <si>
    <t>Commercial Portfolio Costs</t>
  </si>
  <si>
    <t>fdx_commercial_costs</t>
  </si>
  <si>
    <t>Commercial Portfolio Greenlight</t>
  </si>
  <si>
    <t>Str104</t>
  </si>
  <si>
    <t>Commercial Portfolio Greenlight Notes</t>
  </si>
  <si>
    <t>fdx_comm_tch</t>
  </si>
  <si>
    <t>Commercial Portfolio Size Estimate</t>
  </si>
  <si>
    <t>Str124</t>
  </si>
  <si>
    <t>Communication Plans (G2M and G2S)</t>
  </si>
  <si>
    <t>fdx_comms_plan</t>
  </si>
  <si>
    <t>Comparison</t>
  </si>
  <si>
    <t>MW_COMPARISON</t>
  </si>
  <si>
    <t>MW_COMPLETED</t>
  </si>
  <si>
    <t>Wbs711</t>
  </si>
  <si>
    <t>Con3</t>
  </si>
  <si>
    <t>Contracts ($Contract)</t>
  </si>
  <si>
    <t>Con4</t>
  </si>
  <si>
    <t>Con5</t>
  </si>
  <si>
    <t>Concerns</t>
  </si>
  <si>
    <t>CH_CONCERN</t>
  </si>
  <si>
    <t>Confidential View Only</t>
  </si>
  <si>
    <t>LC_ROLE87324_PLAN</t>
  </si>
  <si>
    <t>LC_ROLE87324_STRAT</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</si>
  <si>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</si>
  <si>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</si>
  <si>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</si>
  <si>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</si>
  <si>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</si>
  <si>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</si>
  <si>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</si>
  <si>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</si>
  <si>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</si>
  <si>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</si>
  <si>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</si>
  <si>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</si>
  <si>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</si>
  <si>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</si>
  <si>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</si>
  <si>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</si>
  <si>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</si>
  <si>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</si>
  <si>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</si>
  <si>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</si>
  <si>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</si>
  <si>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</si>
  <si>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</si>
  <si>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</si>
  <si>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</si>
  <si>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</si>
  <si>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</si>
  <si>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</si>
  <si>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</si>
  <si>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</si>
  <si>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</si>
  <si>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</si>
  <si>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</si>
  <si>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</si>
  <si>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</si>
  <si>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</si>
  <si>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</si>
  <si>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</si>
  <si>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</si>
  <si>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</si>
  <si>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</si>
  <si>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</si>
  <si>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</si>
  <si>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</si>
  <si>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</si>
  <si>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</si>
  <si>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</si>
  <si>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</si>
  <si>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</si>
  <si>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</si>
  <si>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</si>
  <si>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</si>
  <si>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</si>
  <si>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</si>
  <si>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</si>
  <si>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</si>
  <si>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</si>
  <si>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</si>
  <si>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</si>
  <si>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</si>
  <si>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</si>
  <si>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</si>
  <si>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</si>
  <si>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Counter</t>
  </si>
  <si>
    <t>fdx_counter</t>
  </si>
  <si>
    <t>CPM Float</t>
  </si>
  <si>
    <t>MW_CPM_FLOAT</t>
  </si>
  <si>
    <t>MW_CREATED</t>
  </si>
  <si>
    <t>proj_entry_date</t>
  </si>
  <si>
    <t>CREATED_BY_LIST</t>
  </si>
  <si>
    <t>CREATED_BY_PLAN</t>
  </si>
  <si>
    <t>CREATED_ON_LIST</t>
  </si>
  <si>
    <t>CREATED_ON_PLAN</t>
  </si>
  <si>
    <t>Creation Source</t>
  </si>
  <si>
    <t>CREATION_SOURCE</t>
  </si>
  <si>
    <t>CREATION_SOURCE_STR</t>
  </si>
  <si>
    <t>Changes, Risks and Issues ($CRI)</t>
  </si>
  <si>
    <t>Current Gate</t>
  </si>
  <si>
    <t>Wbs49</t>
  </si>
  <si>
    <t>Wbs24</t>
  </si>
  <si>
    <t>Customer's external experience</t>
  </si>
  <si>
    <t>fdx_customer_exp</t>
  </si>
  <si>
    <t>LC_ROLE5524_PLAN</t>
  </si>
  <si>
    <t>LC_ROLE5524_STRAT</t>
  </si>
  <si>
    <t>Data &amp; AI Portfolio Costs</t>
  </si>
  <si>
    <t>fdx_data_costs</t>
  </si>
  <si>
    <t>Data &amp; AI Portfolio Greenlight</t>
  </si>
  <si>
    <t>Str106</t>
  </si>
  <si>
    <t>Data &amp; AI Portfolio Greenlight Notes</t>
  </si>
  <si>
    <t>fdx_data_tch</t>
  </si>
  <si>
    <t>Data &amp; AI Portfolio Size Estimate</t>
  </si>
  <si>
    <t>Str123</t>
  </si>
  <si>
    <t>Date Created</t>
  </si>
  <si>
    <t>REQ_REQUESTED_ON</t>
  </si>
  <si>
    <t>Days Open</t>
  </si>
  <si>
    <t>MW_DAYS_OPEN</t>
  </si>
  <si>
    <t>Default Cost Center for Expenditures</t>
  </si>
  <si>
    <t>Wbs201</t>
  </si>
  <si>
    <t>Deliverables Flag</t>
  </si>
  <si>
    <t>DELIVERABLES_FLAG</t>
  </si>
  <si>
    <t>WR40</t>
  </si>
  <si>
    <t>Demand Subtype VC</t>
  </si>
  <si>
    <t>fdx_wr53</t>
  </si>
  <si>
    <t>Dependencies &amp; Constraints</t>
  </si>
  <si>
    <t>fdx_work_dependency</t>
  </si>
  <si>
    <t>CRI_DESC1</t>
  </si>
  <si>
    <t>DESCR_PROD</t>
  </si>
  <si>
    <t>LDESCR_LIST</t>
  </si>
  <si>
    <t>Disapproved Timesheets</t>
  </si>
  <si>
    <t>TS_DISAPPROVED_RES</t>
  </si>
  <si>
    <t>Dispatcher Comments</t>
  </si>
  <si>
    <t>DISPATCH</t>
  </si>
  <si>
    <t>Display Text (AgilePlace Card URL)</t>
  </si>
  <si>
    <t>fdx_apurl_TXT</t>
  </si>
  <si>
    <t>Display Text (Agility URL)</t>
  </si>
  <si>
    <t>fdx_agilityurl_TXT</t>
  </si>
  <si>
    <t>Display Text (AP Card URL)</t>
  </si>
  <si>
    <t>LK_CARD_LINK_STR_URL</t>
  </si>
  <si>
    <t>LK_CARD_LINK_URL</t>
  </si>
  <si>
    <t>Display Text (Epic Architectural Documentation)</t>
  </si>
  <si>
    <t>fdx_epic_archdoc_TXT</t>
  </si>
  <si>
    <t>Display Text (Initiative Architectural Documentat)</t>
  </si>
  <si>
    <t>fdx_arch_link_TXT</t>
  </si>
  <si>
    <t>Display Text (PP Board URL)</t>
  </si>
  <si>
    <t>PP_BOARD_LINK_TXT</t>
  </si>
  <si>
    <t>Display Text (Value Stream URL)</t>
  </si>
  <si>
    <t>VSM_STRAT_TXT</t>
  </si>
  <si>
    <t>Division:</t>
  </si>
  <si>
    <t>level_3_plan</t>
  </si>
  <si>
    <t>Do Not Use</t>
  </si>
  <si>
    <t>WR_REQUESTED_FINISH</t>
  </si>
  <si>
    <t>WR_REQUESTED_START</t>
  </si>
  <si>
    <t>Wbs89</t>
  </si>
  <si>
    <t>Does this require technology?</t>
  </si>
  <si>
    <t>WR37</t>
  </si>
  <si>
    <t>Domain</t>
  </si>
  <si>
    <t>level_4_strat</t>
  </si>
  <si>
    <t>Domain Responsible for Execution</t>
  </si>
  <si>
    <t>Str133</t>
  </si>
  <si>
    <t>Domain Sponsor</t>
  </si>
  <si>
    <t>LC_ROLE3400_STRAT</t>
  </si>
  <si>
    <t>Domain/Portfolio:</t>
  </si>
  <si>
    <t>level_4_plan</t>
  </si>
  <si>
    <t>Dont Progress Flag</t>
  </si>
  <si>
    <t>rpm_dont_progress</t>
  </si>
  <si>
    <t>DRIVE Meta Domain (Demand Generator)</t>
  </si>
  <si>
    <t>WR45</t>
  </si>
  <si>
    <t>DRIVE Pod Lead</t>
  </si>
  <si>
    <t>LC_ROLE3303_PLAN</t>
  </si>
  <si>
    <t>DRIVE Pod Lead Name</t>
  </si>
  <si>
    <t>LC_ROLE3303_STRAT</t>
  </si>
  <si>
    <t>DRIVE Pod Name</t>
  </si>
  <si>
    <t>WR42</t>
  </si>
  <si>
    <t>ASSN_DUR</t>
  </si>
  <si>
    <t>Duration at Complete</t>
  </si>
  <si>
    <t>AC_DUR</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</si>
  <si>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</si>
  <si>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</si>
  <si>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</si>
  <si>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</si>
  <si>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</si>
  <si>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</si>
  <si>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</si>
  <si>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</si>
  <si>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</si>
  <si>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</si>
  <si>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</si>
  <si>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</si>
  <si>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</si>
  <si>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</si>
  <si>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</si>
  <si>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</si>
  <si>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</si>
  <si>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</si>
  <si>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</si>
  <si>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for Change</t>
  </si>
  <si>
    <t>C_EFFORT_CHANGE</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</si>
  <si>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</si>
  <si>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</si>
  <si>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</si>
  <si>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</si>
  <si>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</si>
  <si>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</si>
  <si>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</si>
  <si>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</si>
  <si>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</si>
  <si>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</si>
  <si>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</si>
  <si>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</si>
  <si>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</si>
  <si>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</si>
  <si>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</si>
  <si>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</si>
  <si>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</si>
  <si>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</si>
  <si>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</si>
  <si>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</si>
  <si>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</si>
  <si>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</si>
  <si>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</si>
  <si>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</si>
  <si>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</si>
  <si>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</si>
  <si>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</si>
  <si>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</si>
  <si>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</si>
  <si>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</si>
  <si>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</si>
  <si>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</si>
  <si>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</si>
  <si>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</si>
  <si>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</si>
  <si>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</si>
  <si>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</si>
  <si>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</si>
  <si>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</si>
  <si>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</si>
  <si>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</si>
  <si>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</si>
  <si>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</si>
  <si>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</si>
  <si>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</si>
  <si>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</si>
  <si>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</si>
  <si>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Email</t>
  </si>
  <si>
    <t>CRI_EMAIL</t>
  </si>
  <si>
    <t>Employee ID</t>
  </si>
  <si>
    <t>SHORT_NAME</t>
  </si>
  <si>
    <t>Enable LifeCycle Flag</t>
  </si>
  <si>
    <t>ENABLE_LIFECYCLE_IND</t>
  </si>
  <si>
    <t>Enter Progress Flag</t>
  </si>
  <si>
    <t>rpm_enter_progress</t>
  </si>
  <si>
    <t>Enter Status Flag</t>
  </si>
  <si>
    <t>ENTER_STATUS</t>
  </si>
  <si>
    <t>Enter Status Link</t>
  </si>
  <si>
    <t>PERCENT_LINK</t>
  </si>
  <si>
    <t>Enterprise Services PEO</t>
  </si>
  <si>
    <t>LC_ROLE5526_STRAT</t>
  </si>
  <si>
    <t>Enterprise Services Portfolio Costs</t>
  </si>
  <si>
    <t>fdx_ent_serv_costs</t>
  </si>
  <si>
    <t>Enterprise Services Portfolio Greenlight</t>
  </si>
  <si>
    <t>Str107</t>
  </si>
  <si>
    <t>Enterprise Services Portfolio Greenlight Notes</t>
  </si>
  <si>
    <t>fdx_ent_serv_tch</t>
  </si>
  <si>
    <t>Enterprise Services Portfolio Size Estimate</t>
  </si>
  <si>
    <t>Str127</t>
  </si>
  <si>
    <t>WR35</t>
  </si>
  <si>
    <t>ASSN_ENTITY_TYPE</t>
  </si>
  <si>
    <t>Wbs74</t>
  </si>
  <si>
    <t>Epic Outcomes</t>
  </si>
  <si>
    <t>fdx_epic_outcome</t>
  </si>
  <si>
    <t>LC_ROLE66_PLAN</t>
  </si>
  <si>
    <t>LC_ROLE66_STRAT</t>
  </si>
  <si>
    <t>LC_ROLE4181_STRAT</t>
  </si>
  <si>
    <t>ESI Alignment</t>
  </si>
  <si>
    <t>WR61</t>
  </si>
  <si>
    <t>ESI Alignment Comments</t>
  </si>
  <si>
    <t>fdx_esi_comm_req</t>
  </si>
  <si>
    <t>fdx_esi_comm_strat</t>
  </si>
  <si>
    <t>ESI Alignment Confirmation Notes</t>
  </si>
  <si>
    <t>fdx_esi_appnotes_req</t>
  </si>
  <si>
    <t>fdx_esi_appnotes_str</t>
  </si>
  <si>
    <t>Estimate Date</t>
  </si>
  <si>
    <t>ESTIMATE_DATE_LIST</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</si>
  <si>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</si>
  <si>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</si>
  <si>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</si>
  <si>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</si>
  <si>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</si>
  <si>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</si>
  <si>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</si>
  <si>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</si>
  <si>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</si>
  <si>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</si>
  <si>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</si>
  <si>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</si>
  <si>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Work</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</si>
  <si>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</si>
  <si>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</si>
  <si>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</si>
  <si>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</si>
  <si>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</si>
  <si>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</si>
  <si>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</si>
  <si>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</si>
  <si>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</si>
  <si>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</si>
  <si>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</si>
  <si>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</si>
  <si>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</si>
  <si>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</si>
  <si>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</si>
  <si>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</si>
  <si>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</si>
  <si>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</si>
  <si>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</si>
  <si>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</si>
  <si>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</si>
  <si>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</si>
  <si>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</si>
  <si>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</si>
  <si>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</si>
  <si>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</si>
  <si>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</si>
  <si>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</si>
  <si>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</si>
  <si>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</si>
  <si>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</si>
  <si>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</si>
  <si>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</si>
  <si>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</si>
  <si>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</si>
  <si>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</si>
  <si>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</si>
  <si>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</si>
  <si>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</si>
  <si>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</si>
  <si>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</si>
  <si>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</si>
  <si>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</si>
  <si>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</si>
  <si>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</si>
  <si>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</si>
  <si>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</si>
  <si>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</si>
  <si>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</si>
  <si>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</si>
  <si>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</si>
  <si>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</si>
  <si>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</si>
  <si>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</si>
  <si>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</si>
  <si>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</si>
  <si>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</si>
  <si>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</si>
  <si>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</si>
  <si>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</si>
  <si>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</si>
  <si>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Finance Domain Lead</t>
  </si>
  <si>
    <t>LC_ROLE3398_STRAT</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</si>
  <si>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</si>
  <si>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</si>
  <si>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</si>
  <si>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</si>
  <si>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</si>
  <si>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</si>
  <si>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</si>
  <si>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</si>
  <si>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</si>
  <si>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</si>
  <si>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</si>
  <si>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</si>
  <si>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</si>
  <si>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</si>
  <si>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</si>
  <si>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</si>
  <si>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</si>
  <si>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</si>
  <si>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</si>
  <si>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</si>
  <si>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</si>
  <si>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</si>
  <si>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</si>
  <si>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</si>
  <si>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</si>
  <si>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</si>
  <si>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</si>
  <si>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</si>
  <si>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</si>
  <si>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</si>
  <si>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</si>
  <si>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</si>
  <si>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</si>
  <si>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</si>
  <si>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</si>
  <si>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</si>
  <si>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</si>
  <si>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</si>
  <si>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</si>
  <si>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</si>
  <si>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</si>
  <si>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</si>
  <si>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</si>
  <si>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</si>
  <si>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</si>
  <si>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</si>
  <si>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</si>
  <si>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</si>
  <si>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</si>
  <si>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</si>
  <si>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</si>
  <si>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</si>
  <si>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</si>
  <si>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</si>
  <si>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</si>
  <si>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</si>
  <si>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</si>
  <si>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</si>
  <si>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</si>
  <si>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</si>
  <si>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</si>
  <si>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</si>
  <si>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</si>
  <si>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</si>
  <si>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</si>
  <si>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</si>
  <si>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</si>
  <si>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</si>
  <si>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</si>
  <si>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</si>
  <si>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N</t>
  </si>
  <si>
    <t>Home Domain/Portfolio</t>
  </si>
  <si>
    <t>CRI_ID</t>
  </si>
  <si>
    <t>ID - Request</t>
  </si>
  <si>
    <t>$WR_ID</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</si>
  <si>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</si>
  <si>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</si>
  <si>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</si>
  <si>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</si>
  <si>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</si>
  <si>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</si>
  <si>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</si>
  <si>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</si>
  <si>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</si>
  <si>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ip_selected</t>
  </si>
  <si>
    <t>Boolean</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</si>
  <si>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</si>
  <si>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</si>
  <si>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</si>
  <si>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</si>
  <si>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</si>
  <si>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</si>
  <si>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</si>
  <si>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</si>
  <si>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</si>
  <si>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</si>
  <si>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</si>
  <si>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</si>
  <si>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</si>
  <si>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</si>
  <si>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</si>
  <si>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</si>
  <si>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</si>
  <si>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</si>
  <si>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</si>
  <si>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</si>
  <si>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</si>
  <si>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</si>
  <si>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</si>
  <si>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</si>
  <si>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</si>
  <si>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</si>
  <si>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</si>
  <si>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fdx_laws_bodies_work</t>
  </si>
  <si>
    <t>fdx_laws_reg_bodies</t>
  </si>
  <si>
    <t>fdx_manual_wrk_str</t>
  </si>
  <si>
    <t>Iss30</t>
  </si>
  <si>
    <t>Str78</t>
  </si>
  <si>
    <t>Wbs91</t>
  </si>
  <si>
    <t>Wbs98</t>
  </si>
  <si>
    <t>Impacted Solution(s)</t>
  </si>
  <si>
    <t>WR55</t>
  </si>
  <si>
    <t>Wbs68</t>
  </si>
  <si>
    <t>Impacted Stakeholders</t>
  </si>
  <si>
    <t>fdx_impact_stakehold</t>
  </si>
  <si>
    <t>Str112</t>
  </si>
  <si>
    <t>Impacts Value Prop or Risk to Customer Service?</t>
  </si>
  <si>
    <t>Import AgilePlace Child Cards</t>
  </si>
  <si>
    <t>lk_sync_children</t>
  </si>
  <si>
    <t>Incremental Funding Required ($)</t>
  </si>
  <si>
    <t>fdx_incremental_fund</t>
  </si>
  <si>
    <t>Initiative Completion Approval Notes</t>
  </si>
  <si>
    <t>fdx_closure_notes</t>
  </si>
  <si>
    <t>Initiative ID - Legacy Wave</t>
  </si>
  <si>
    <t>fdx_id_legacy_work</t>
  </si>
  <si>
    <t>fdx_legacy_id</t>
  </si>
  <si>
    <t>Initiative Name - Legacy</t>
  </si>
  <si>
    <t>fdx_legacy_name</t>
  </si>
  <si>
    <t>LC_ROLE67_PLAN</t>
  </si>
  <si>
    <t>Initiative Stage</t>
  </si>
  <si>
    <t>Wbs106</t>
  </si>
  <si>
    <t>Initiative Supporting Architectural Documentation</t>
  </si>
  <si>
    <t>fdx_arch_link_URL</t>
  </si>
  <si>
    <t>Integrated</t>
  </si>
  <si>
    <t>INTEGR_PREV_PRD</t>
  </si>
  <si>
    <t>Internal Priority</t>
  </si>
  <si>
    <t>Wbs26</t>
  </si>
  <si>
    <t>Investment Approval</t>
  </si>
  <si>
    <t>OpCapAppr</t>
  </si>
  <si>
    <t>Analyze</t>
  </si>
  <si>
    <t>INVEST_DEP_PRJ</t>
  </si>
  <si>
    <t>INVEST_DEP_PROD</t>
  </si>
  <si>
    <t>INVEST_DEP_STRAT</t>
  </si>
  <si>
    <t>Investment Dependency State</t>
  </si>
  <si>
    <t>VALIDITY_DEP</t>
  </si>
  <si>
    <t>Dependency</t>
  </si>
  <si>
    <t>Investment Status (REDUNDANT)</t>
  </si>
  <si>
    <t>Wbs27</t>
  </si>
  <si>
    <t>Issues, Active</t>
  </si>
  <si>
    <t>I_ACTIVE_COUNT</t>
  </si>
  <si>
    <t>Issues, Total</t>
  </si>
  <si>
    <t>I_COUNT</t>
  </si>
  <si>
    <t>Issues,total</t>
  </si>
  <si>
    <t>I_COUNT_PROD</t>
  </si>
  <si>
    <t>Key Assumptions made in Quantifying Impact</t>
  </si>
  <si>
    <t>L1 Net Recurring Benefits ($, annualized)-Soft</t>
  </si>
  <si>
    <t>L1 Net Recurring Benefits ($, annualized)-Total</t>
  </si>
  <si>
    <t>L1 One-time Benefit ($)</t>
  </si>
  <si>
    <t>L2 Net Recurring Benefits ($, annualized)-P&amp;L/Hard</t>
  </si>
  <si>
    <t>fdx_l2_nrb_hard</t>
  </si>
  <si>
    <t>L2 Net Recurring Benefits ($, annualized)-Soft</t>
  </si>
  <si>
    <t>fdx_l2_nrb_soft</t>
  </si>
  <si>
    <t>fdx_l2_nrbsoft_work</t>
  </si>
  <si>
    <t>L2 Net Recurring Benefits ($, annualized)-Total</t>
  </si>
  <si>
    <t>1047</t>
  </si>
  <si>
    <t>C1047_strat</t>
  </si>
  <si>
    <t>L2 One Time Benefit ($)-Total</t>
  </si>
  <si>
    <t>C1046_strat</t>
  </si>
  <si>
    <t>fdx_l2_oneben_soft</t>
  </si>
  <si>
    <t>fdx_l2softbenef_work</t>
  </si>
  <si>
    <t>L2 One-time Benefit ($)-Total</t>
  </si>
  <si>
    <t>1046</t>
  </si>
  <si>
    <t>L2 One-time Implementation Costs ($)-Total</t>
  </si>
  <si>
    <t>1045</t>
  </si>
  <si>
    <t>C1045_strat</t>
  </si>
  <si>
    <t>L3 Epic Lifecycle Step</t>
  </si>
  <si>
    <t>fdx_l3_lc_act_step</t>
  </si>
  <si>
    <t>Wbs107</t>
  </si>
  <si>
    <t>fdx_l3epmnotes</t>
  </si>
  <si>
    <t>L3 Net Recurring Benefits ($, annualized)-P&amp;L/Hard</t>
  </si>
  <si>
    <t>fdx_sl4_nrb</t>
  </si>
  <si>
    <t>L4 Net Recurring Benefits ($, annualized)-P&amp;L/Hard</t>
  </si>
  <si>
    <t>fdx_sl5_nrb</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</si>
  <si>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</si>
  <si>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</si>
  <si>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</si>
  <si>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</si>
  <si>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</si>
  <si>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</si>
  <si>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</si>
  <si>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</si>
  <si>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</si>
  <si>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</si>
  <si>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</si>
  <si>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</si>
  <si>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</si>
  <si>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</si>
  <si>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</si>
  <si>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</si>
  <si>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</si>
  <si>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</si>
  <si>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</si>
  <si>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</si>
  <si>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</si>
  <si>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</si>
  <si>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</si>
  <si>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</si>
  <si>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</si>
  <si>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</si>
  <si>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</si>
  <si>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</si>
  <si>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</si>
  <si>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</si>
  <si>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</si>
  <si>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Lifecycle Administrator</t>
  </si>
  <si>
    <t>epm_lc_admin</t>
  </si>
  <si>
    <t>PE_LC_ADMIN_USER</t>
  </si>
  <si>
    <t>Lifecycle Model</t>
  </si>
  <si>
    <t>STRAT_LIFECYCLE_MDL</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</si>
  <si>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</si>
  <si>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</si>
  <si>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</si>
  <si>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</si>
  <si>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</si>
  <si>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</si>
  <si>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</si>
  <si>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</si>
  <si>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</si>
  <si>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</si>
  <si>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</si>
  <si>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</si>
  <si>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</si>
  <si>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</si>
  <si>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</si>
  <si>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Measure &amp; Unit</t>
  </si>
  <si>
    <t>fdx_measure_unit</t>
  </si>
  <si>
    <t>Meta Domain</t>
  </si>
  <si>
    <t>level_3_strat</t>
  </si>
  <si>
    <t>Wbs714</t>
  </si>
  <si>
    <t>LIST30</t>
  </si>
  <si>
    <t>MlsTpProd</t>
  </si>
  <si>
    <t>Milestone/Task ID - Legacy Wave</t>
  </si>
  <si>
    <t>fdx_milestoneid_wave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</si>
  <si>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</si>
  <si>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</si>
  <si>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</si>
  <si>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</si>
  <si>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</si>
  <si>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</si>
  <si>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</si>
  <si>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</si>
  <si>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</si>
  <si>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</si>
  <si>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</si>
  <si>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</si>
  <si>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</si>
  <si>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</si>
  <si>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</si>
  <si>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</si>
  <si>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</si>
  <si>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Str115</t>
  </si>
  <si>
    <t>CRI_DESCRIPTION</t>
  </si>
  <si>
    <t>DESCR_LIST</t>
  </si>
  <si>
    <t>Name - Legacy</t>
  </si>
  <si>
    <t>fdx_legacy_name_wrk</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</si>
  <si>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</si>
  <si>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</si>
  <si>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</si>
  <si>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</si>
  <si>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</si>
  <si>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</si>
  <si>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</si>
  <si>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</si>
  <si>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</si>
  <si>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</si>
  <si>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</si>
  <si>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</si>
  <si>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</si>
  <si>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</si>
  <si>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</si>
  <si>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</si>
  <si>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</si>
  <si>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</si>
  <si>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</si>
  <si>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</si>
  <si>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</si>
  <si>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</si>
  <si>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</si>
  <si>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</si>
  <si>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</si>
  <si>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</si>
  <si>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</si>
  <si>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</si>
  <si>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</si>
  <si>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</si>
  <si>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</si>
  <si>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</si>
  <si>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</si>
  <si>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</si>
  <si>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</si>
  <si>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</si>
  <si>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</si>
  <si>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</si>
  <si>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</si>
  <si>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</si>
  <si>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</si>
  <si>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New Close Date</t>
  </si>
  <si>
    <t>C_NEW_CLOSE</t>
  </si>
  <si>
    <t>New Project Budget</t>
  </si>
  <si>
    <t>C_NEW_PROJ_BUDGET</t>
  </si>
  <si>
    <t>NotCrt</t>
  </si>
  <si>
    <t>Notes (NotCrt)</t>
  </si>
  <si>
    <t>NOTES_ICON</t>
  </si>
  <si>
    <t>fdx_sl1_notes_req</t>
  </si>
  <si>
    <t>fdx_sl1_notes_work</t>
  </si>
  <si>
    <t>NPV (Latest Estimate)</t>
  </si>
  <si>
    <t>1242</t>
  </si>
  <si>
    <t>C1242_strat</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</si>
  <si>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</si>
  <si>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</si>
  <si>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</si>
  <si>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</si>
  <si>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</si>
  <si>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</si>
  <si>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</si>
  <si>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</si>
  <si>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</si>
  <si>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</si>
  <si>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</si>
  <si>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</si>
  <si>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</si>
  <si>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</si>
  <si>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</si>
  <si>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</si>
  <si>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</si>
  <si>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</si>
  <si>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NPV SL3 Approval</t>
  </si>
  <si>
    <t>fdx_npv_sl3</t>
  </si>
  <si>
    <t>NRB (Exit Rate) (Latest Estimate)</t>
  </si>
  <si>
    <t>C1048_strat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</si>
  <si>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</si>
  <si>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</si>
  <si>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</si>
  <si>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</si>
  <si>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</si>
  <si>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</si>
  <si>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</si>
  <si>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</si>
  <si>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</si>
  <si>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</si>
  <si>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</si>
  <si>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</si>
  <si>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</si>
  <si>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</si>
  <si>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</si>
  <si>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</si>
  <si>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</si>
  <si>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</si>
  <si>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</si>
  <si>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</si>
  <si>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</si>
  <si>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</si>
  <si>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</si>
  <si>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</si>
  <si>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</si>
  <si>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</si>
  <si>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</si>
  <si>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</si>
  <si>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</si>
  <si>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</si>
  <si>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</si>
  <si>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</si>
  <si>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</si>
  <si>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</si>
  <si>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</si>
  <si>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</si>
  <si>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OKR_KEYRESULTS_COUNT</t>
  </si>
  <si>
    <t>PVEXTERN</t>
  </si>
  <si>
    <t>OKR Objective Count</t>
  </si>
  <si>
    <t>OKR_OBJ_COUNT</t>
  </si>
  <si>
    <t>OKR Objective Count Work</t>
  </si>
  <si>
    <t>OKR_OBJ_COUNT_WRK</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</si>
  <si>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</si>
  <si>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</si>
  <si>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</si>
  <si>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</si>
  <si>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</si>
  <si>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</si>
  <si>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</si>
  <si>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</si>
  <si>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</si>
  <si>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</si>
  <si>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</si>
  <si>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</si>
  <si>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</si>
  <si>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</si>
  <si>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</si>
  <si>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</si>
  <si>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</si>
  <si>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</si>
  <si>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</si>
  <si>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</si>
  <si>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</si>
  <si>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</si>
  <si>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</si>
  <si>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</si>
  <si>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</si>
  <si>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</si>
  <si>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</si>
  <si>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</si>
  <si>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</si>
  <si>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</si>
  <si>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</si>
  <si>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</si>
  <si>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</si>
  <si>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</si>
  <si>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</si>
  <si>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</si>
  <si>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</si>
  <si>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</si>
  <si>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</si>
  <si>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</si>
  <si>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</si>
  <si>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</si>
  <si>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</si>
  <si>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</si>
  <si>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</si>
  <si>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</si>
  <si>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</si>
  <si>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</si>
  <si>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</si>
  <si>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</si>
  <si>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</si>
  <si>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</si>
  <si>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</si>
  <si>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</si>
  <si>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</si>
  <si>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</si>
  <si>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</si>
  <si>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</si>
  <si>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</si>
  <si>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</si>
  <si>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</si>
  <si>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</si>
  <si>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</si>
  <si>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</si>
  <si>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</si>
  <si>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</si>
  <si>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</si>
  <si>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</si>
  <si>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</si>
  <si>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</si>
  <si>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</si>
  <si>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</si>
  <si>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</si>
  <si>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</si>
  <si>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</si>
  <si>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</si>
  <si>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</si>
  <si>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</si>
  <si>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</si>
  <si>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</si>
  <si>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</si>
  <si>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</si>
  <si>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</si>
  <si>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</si>
  <si>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</si>
  <si>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</si>
  <si>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</si>
  <si>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</si>
  <si>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</si>
  <si>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</si>
  <si>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</si>
  <si>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</si>
  <si>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</si>
  <si>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</si>
  <si>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</si>
  <si>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</si>
  <si>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</si>
  <si>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</si>
  <si>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</si>
  <si>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</si>
  <si>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</si>
  <si>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</si>
  <si>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</si>
  <si>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</si>
  <si>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</si>
  <si>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</si>
  <si>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</si>
  <si>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</si>
  <si>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</si>
  <si>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</si>
  <si>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</si>
  <si>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</si>
  <si>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</si>
  <si>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</si>
  <si>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</si>
  <si>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</si>
  <si>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</si>
  <si>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</si>
  <si>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</si>
  <si>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</si>
  <si>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</si>
  <si>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</si>
  <si>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</si>
  <si>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</si>
  <si>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</si>
  <si>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</si>
  <si>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</si>
  <si>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</si>
  <si>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</si>
  <si>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fdx_firstid_work</t>
  </si>
  <si>
    <t>Opportunities</t>
  </si>
  <si>
    <t>PROD_OPPORTUNITIES</t>
  </si>
  <si>
    <t>Organizational Resource</t>
  </si>
  <si>
    <t>ORG_RES</t>
  </si>
  <si>
    <t>Other Information about the Service</t>
  </si>
  <si>
    <t>SCAT_OTHERINFO</t>
  </si>
  <si>
    <t>Outcome Assessment</t>
  </si>
  <si>
    <t>rpm_outcome_assess</t>
  </si>
  <si>
    <t>Outcome Benefits</t>
  </si>
  <si>
    <t>BENEFIT_PROD</t>
  </si>
  <si>
    <t>Outcome Content, Link</t>
  </si>
  <si>
    <t>CONTENT_LINK_PROD</t>
  </si>
  <si>
    <t>Link</t>
  </si>
  <si>
    <t>Outcome Cost</t>
  </si>
  <si>
    <t>COST_PROD</t>
  </si>
  <si>
    <t>Outcome Description</t>
  </si>
  <si>
    <t>prod_desc</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</si>
  <si>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</si>
  <si>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</si>
  <si>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</si>
  <si>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</si>
  <si>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</si>
  <si>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</si>
  <si>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</si>
  <si>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</si>
  <si>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</si>
  <si>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</si>
  <si>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</si>
  <si>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</si>
  <si>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</si>
  <si>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</si>
  <si>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</si>
  <si>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</si>
  <si>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</si>
  <si>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Outcome URL</t>
  </si>
  <si>
    <t>URL_PROD</t>
  </si>
  <si>
    <t>Overdue Timesheets</t>
  </si>
  <si>
    <t>TS_OVERDUE_RES</t>
  </si>
  <si>
    <t>Overlapped Project Count for Applications</t>
  </si>
  <si>
    <t>T_OVERLAPPED_PROJECT</t>
  </si>
  <si>
    <t>Parent Description</t>
  </si>
  <si>
    <t>PARENT_DESCR_RES</t>
  </si>
  <si>
    <t>LC_ROLE96104_PLAN</t>
  </si>
  <si>
    <t>LC_ROLE96105_PLAN</t>
  </si>
  <si>
    <t>Wbs96</t>
  </si>
  <si>
    <t>Wbs97</t>
  </si>
  <si>
    <t>Percent Complete</t>
  </si>
  <si>
    <t>PERCENT_COMPLETE</t>
  </si>
  <si>
    <t>Phone</t>
  </si>
  <si>
    <t>CRI_PHONE</t>
  </si>
  <si>
    <t>Placement</t>
  </si>
  <si>
    <t>MW_PLACEMENT</t>
  </si>
  <si>
    <t>Planned Effort</t>
  </si>
  <si>
    <t>LIST_PLANNED_EFFORT</t>
  </si>
  <si>
    <t>Platform PEO</t>
  </si>
  <si>
    <t>LC_ROLE5525_STRAT</t>
  </si>
  <si>
    <t>Platform Portfolio Costs</t>
  </si>
  <si>
    <t>fdx_platform_costs</t>
  </si>
  <si>
    <t>Platform Portfolio Greenlight</t>
  </si>
  <si>
    <t>Str105</t>
  </si>
  <si>
    <t>Platform Portfolio Greenlight Notes</t>
  </si>
  <si>
    <t>fdx_platform_tch</t>
  </si>
  <si>
    <t>Platform Portfolio Size Estimate</t>
  </si>
  <si>
    <t>Str126</t>
  </si>
  <si>
    <t>Pod</t>
  </si>
  <si>
    <t>level_5_strat</t>
  </si>
  <si>
    <t>Points</t>
  </si>
  <si>
    <t>LIST_POINTS</t>
  </si>
  <si>
    <t>Points, Earned</t>
  </si>
  <si>
    <t>LIST_POINTS_EAR_PLAN</t>
  </si>
  <si>
    <t>Points, Planned</t>
  </si>
  <si>
    <t>LIST_POINTS_PLN_PLAN</t>
  </si>
  <si>
    <t>Portfolio and Products</t>
  </si>
  <si>
    <t>fdx_portfolio_produc</t>
  </si>
  <si>
    <t>PP Activity Status</t>
  </si>
  <si>
    <t>PPActSt</t>
  </si>
  <si>
    <t>PP Blocked</t>
  </si>
  <si>
    <t>PPBlocked</t>
  </si>
  <si>
    <t>PP Board ID</t>
  </si>
  <si>
    <t>PP_BOARD_LINK_URL</t>
  </si>
  <si>
    <t>PP Completion Date</t>
  </si>
  <si>
    <t>PP_COMPLETION_DATE</t>
  </si>
  <si>
    <t>PP Cost Status</t>
  </si>
  <si>
    <t>PPCostSt</t>
  </si>
  <si>
    <t>PP Created By</t>
  </si>
  <si>
    <t>PP_CARD_CREATED_BY</t>
  </si>
  <si>
    <t>PP Entity</t>
  </si>
  <si>
    <t>PP_CARD_LINK_TXT</t>
  </si>
  <si>
    <t>PP_CARD_LINK_URL</t>
  </si>
  <si>
    <t>PP_LINK</t>
  </si>
  <si>
    <t>PP Entity URL</t>
  </si>
  <si>
    <t>PP_URL</t>
  </si>
  <si>
    <t>PP Label</t>
  </si>
  <si>
    <t>PP_CARD_LABEL</t>
  </si>
  <si>
    <t>PP Milestone Status</t>
  </si>
  <si>
    <t>PPMileSt</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</si>
  <si>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</si>
  <si>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</si>
  <si>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</si>
  <si>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</si>
  <si>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</si>
  <si>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</si>
  <si>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</si>
  <si>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</si>
  <si>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</si>
  <si>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</si>
  <si>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</si>
  <si>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</si>
  <si>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</si>
  <si>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</si>
  <si>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PP Project Status</t>
  </si>
  <si>
    <t>PPPrjSt</t>
  </si>
  <si>
    <t>PP Quality Status</t>
  </si>
  <si>
    <t>PPQualSt</t>
  </si>
  <si>
    <t>PP Sentiment Score</t>
  </si>
  <si>
    <t>PP_SENTI_SCORE</t>
  </si>
  <si>
    <t>PP Tags</t>
  </si>
  <si>
    <t>PP_TAGS</t>
  </si>
  <si>
    <t>PP Time Status</t>
  </si>
  <si>
    <t>PPTimeSt</t>
  </si>
  <si>
    <t>PP Updated By</t>
  </si>
  <si>
    <t>PP_CARD_UPDATED_BY</t>
  </si>
  <si>
    <t>fdx_strat_ppm_num</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</si>
  <si>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</si>
  <si>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</si>
  <si>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</si>
  <si>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</si>
  <si>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</si>
  <si>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</si>
  <si>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</si>
  <si>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</si>
  <si>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</si>
  <si>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</si>
  <si>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</si>
  <si>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</si>
  <si>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</si>
  <si>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</si>
  <si>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</si>
  <si>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</si>
  <si>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</si>
  <si>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</si>
  <si>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</si>
  <si>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</si>
  <si>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</si>
  <si>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</si>
  <si>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</si>
  <si>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</si>
  <si>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</si>
  <si>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</si>
  <si>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</si>
  <si>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</si>
  <si>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Previous Strategy Seq. ID</t>
  </si>
  <si>
    <t>fdx_p_prev_str_seqid</t>
  </si>
  <si>
    <t>Previous Work Seq. ID</t>
  </si>
  <si>
    <t>fdx_p_prev_wrk_seqid</t>
  </si>
  <si>
    <t>Pricing and Surcharges</t>
  </si>
  <si>
    <t>fdx_pricing</t>
  </si>
  <si>
    <t>Primary DRIVE Domain Lead Name</t>
  </si>
  <si>
    <t>LC_ROLE3396_STRAT</t>
  </si>
  <si>
    <t>Primary Resource Role</t>
  </si>
  <si>
    <t>ROLE_PRIM_RES</t>
  </si>
  <si>
    <t>Primary Team</t>
  </si>
  <si>
    <t>PRIM_TEAM_RES</t>
  </si>
  <si>
    <t>Product ID</t>
  </si>
  <si>
    <t>PRODUCT_ID</t>
  </si>
  <si>
    <t>fdx_program_work</t>
  </si>
  <si>
    <t>Progress As Planned</t>
  </si>
  <si>
    <t>PROGRESS_AS_PLANNED</t>
  </si>
  <si>
    <t>Progress as Planned Flag</t>
  </si>
  <si>
    <t>rpm_progress_plan</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</si>
  <si>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</si>
  <si>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</si>
  <si>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</si>
  <si>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</si>
  <si>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</si>
  <si>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</si>
  <si>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</si>
  <si>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</si>
  <si>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</si>
  <si>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</si>
  <si>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</si>
  <si>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</si>
  <si>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</si>
  <si>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</si>
  <si>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</si>
  <si>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</si>
  <si>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</si>
  <si>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</si>
  <si>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</si>
  <si>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</si>
  <si>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</si>
  <si>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</si>
  <si>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</si>
  <si>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</si>
  <si>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</si>
  <si>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</si>
  <si>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</si>
  <si>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</si>
  <si>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</si>
  <si>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</si>
  <si>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</si>
  <si>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</si>
  <si>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</si>
  <si>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</si>
  <si>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</si>
  <si>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</si>
  <si>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</si>
  <si>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</si>
  <si>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</si>
  <si>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</si>
  <si>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</si>
  <si>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</si>
  <si>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Str66</t>
  </si>
  <si>
    <t>Recommendation</t>
  </si>
  <si>
    <t>T_RECOMMEND</t>
  </si>
  <si>
    <t>Recommendation Comments</t>
  </si>
  <si>
    <t>T_RECOMMEND_CMMNTS</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</si>
  <si>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</si>
  <si>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</si>
  <si>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</si>
  <si>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</si>
  <si>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</si>
  <si>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</si>
  <si>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</si>
  <si>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</si>
  <si>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</si>
  <si>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</si>
  <si>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</si>
  <si>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</si>
  <si>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</si>
  <si>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</si>
  <si>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</si>
  <si>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</si>
  <si>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</si>
  <si>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</si>
  <si>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</si>
  <si>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</si>
  <si>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</si>
  <si>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</si>
  <si>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</si>
  <si>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</si>
  <si>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</si>
  <si>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</si>
  <si>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</si>
  <si>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</si>
  <si>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</si>
  <si>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</si>
  <si>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</si>
  <si>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</si>
  <si>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</si>
  <si>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</si>
  <si>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</si>
  <si>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</si>
  <si>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</si>
  <si>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</si>
  <si>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</si>
  <si>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</si>
  <si>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</si>
  <si>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</si>
  <si>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</si>
  <si>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</si>
  <si>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</si>
  <si>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</si>
  <si>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</si>
  <si>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</si>
  <si>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</si>
  <si>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</si>
  <si>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</si>
  <si>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</si>
  <si>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</si>
  <si>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</si>
  <si>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</si>
  <si>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</si>
  <si>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</si>
  <si>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</si>
  <si>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</si>
  <si>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</si>
  <si>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</si>
  <si>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</si>
  <si>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</si>
  <si>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</si>
  <si>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</si>
  <si>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</si>
  <si>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Str46</t>
  </si>
  <si>
    <t>Relative Market Share</t>
  </si>
  <si>
    <t>PBS3</t>
  </si>
  <si>
    <t>Release</t>
  </si>
  <si>
    <t>Wbs12_PLAN</t>
  </si>
  <si>
    <t>Release #</t>
  </si>
  <si>
    <t>RELEASE_ID</t>
  </si>
  <si>
    <t>Releases ($Release)</t>
  </si>
  <si>
    <t>Release Date</t>
  </si>
  <si>
    <t>RELEASE_DATE</t>
  </si>
  <si>
    <t>RELEASE_DATE_PROD</t>
  </si>
  <si>
    <t>Release Detail</t>
  </si>
  <si>
    <t>RELEASE_DETAIL</t>
  </si>
  <si>
    <t>Release Name</t>
  </si>
  <si>
    <t>RELEASE_PROD</t>
  </si>
  <si>
    <t>Remain Alloc.</t>
  </si>
  <si>
    <t>MW_REMAIN</t>
  </si>
  <si>
    <t>Remarks</t>
  </si>
  <si>
    <t>ASSN_REMARK</t>
  </si>
  <si>
    <t>Reported - This Period</t>
  </si>
  <si>
    <t>REPORTED_PRD</t>
  </si>
  <si>
    <t>Request Name</t>
  </si>
  <si>
    <t>$WR_DESC</t>
  </si>
  <si>
    <t>Request Name - Legacy</t>
  </si>
  <si>
    <t>fdx_req_legacy_name</t>
  </si>
  <si>
    <t>Request Status</t>
  </si>
  <si>
    <t>WR1</t>
  </si>
  <si>
    <t>WR44</t>
  </si>
  <si>
    <t>Requested By</t>
  </si>
  <si>
    <t>ASSN_RQ_BY</t>
  </si>
  <si>
    <t>ST_REQUESTED_BY</t>
  </si>
  <si>
    <t>Requested Finish Variance</t>
  </si>
  <si>
    <t>REQ_VAR</t>
  </si>
  <si>
    <t>Requested IT Completion Date</t>
  </si>
  <si>
    <t>Requested IT Completion Date:</t>
  </si>
  <si>
    <t>fdx_it_2cmplt_date</t>
  </si>
  <si>
    <t>Requested On</t>
  </si>
  <si>
    <t>ASSN_RQ_ON</t>
  </si>
  <si>
    <t xml:space="preserve">ST_REQUESTED_ON </t>
  </si>
  <si>
    <t>Requester</t>
  </si>
  <si>
    <t>REQ_REQUESTED_BY</t>
  </si>
  <si>
    <t>Requestor Name</t>
  </si>
  <si>
    <t>PW_REQUESTOR</t>
  </si>
  <si>
    <t>Requests</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</si>
  <si>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</si>
  <si>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</si>
  <si>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</si>
  <si>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</si>
  <si>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</si>
  <si>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</si>
  <si>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</si>
  <si>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</si>
  <si>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</si>
  <si>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</si>
  <si>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</si>
  <si>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</si>
  <si>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</si>
  <si>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Cost Center</t>
  </si>
  <si>
    <t>fdx_cost_center</t>
  </si>
  <si>
    <t>Resource Name</t>
  </si>
  <si>
    <t>ASSN_RES_CODE_DESCR</t>
  </si>
  <si>
    <t>Resource Quantity</t>
  </si>
  <si>
    <t>QTY_RES</t>
  </si>
  <si>
    <t>Resource Roles</t>
  </si>
  <si>
    <t>ROLE_RES</t>
  </si>
  <si>
    <t>Resource Seq. ID</t>
  </si>
  <si>
    <t>STRUCTURE_CODE_RES</t>
  </si>
  <si>
    <t>Resource System Activation Date</t>
  </si>
  <si>
    <t>START_DATE_RES</t>
  </si>
  <si>
    <t>Resource System Deactivation Date</t>
  </si>
  <si>
    <t>TERM_DATE_RES</t>
  </si>
  <si>
    <t>Resource Vendor</t>
  </si>
  <si>
    <t>AGR3</t>
  </si>
  <si>
    <t>Resources</t>
  </si>
  <si>
    <t>RES_LIST</t>
  </si>
  <si>
    <t>Resources, Allocated</t>
  </si>
  <si>
    <t>RES_ALLO</t>
  </si>
  <si>
    <t>Resources, Allocated With ResourceCode</t>
  </si>
  <si>
    <t>RES_ALLO_RESCODE</t>
  </si>
  <si>
    <t>Resources, Required</t>
  </si>
  <si>
    <t>RES_REQ</t>
  </si>
  <si>
    <t>Resources, Reserved</t>
  </si>
  <si>
    <t>RES_RSRV</t>
  </si>
  <si>
    <t>Resourcing Status</t>
  </si>
  <si>
    <t>Wbs723</t>
  </si>
  <si>
    <t>Str79</t>
  </si>
  <si>
    <t>Risk ID - Legacy Wave</t>
  </si>
  <si>
    <t>fdx_legacy_risk_id</t>
  </si>
  <si>
    <t>Risk (Risk)</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</si>
  <si>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</si>
  <si>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</si>
  <si>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</si>
  <si>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</si>
  <si>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</si>
  <si>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</si>
  <si>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</si>
  <si>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</si>
  <si>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</si>
  <si>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</si>
  <si>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Risks, Active</t>
  </si>
  <si>
    <t>R_ACTIVE_COUNT</t>
  </si>
  <si>
    <t>Risks, Total</t>
  </si>
  <si>
    <t>R_COUNT</t>
  </si>
  <si>
    <t>Risks,total</t>
  </si>
  <si>
    <t>R_COUNT_PROD</t>
  </si>
  <si>
    <t>ROI (Latest Estimate)</t>
  </si>
  <si>
    <t>1235</t>
  </si>
  <si>
    <t>C1235_strat</t>
  </si>
  <si>
    <t>ROI SL3 Approval</t>
  </si>
  <si>
    <t>fdx_roi_sl3</t>
  </si>
  <si>
    <t>Root Cause</t>
  </si>
  <si>
    <t>Wbs715</t>
  </si>
  <si>
    <t>Schedule Duration</t>
  </si>
  <si>
    <t>SCHEDULE_DUR</t>
  </si>
  <si>
    <t>ASSN_FINISH</t>
  </si>
  <si>
    <t>ASSN_START</t>
  </si>
  <si>
    <t>Schedule Variance</t>
  </si>
  <si>
    <t>SCHEDULE_VAR</t>
  </si>
  <si>
    <t>Schedule Variance (PF-AP)</t>
  </si>
  <si>
    <t>LK_E1_SCHED_VARIANCE</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</si>
  <si>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</si>
  <si>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</si>
  <si>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</si>
  <si>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</si>
  <si>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</si>
  <si>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</si>
  <si>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</si>
  <si>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</si>
  <si>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</si>
  <si>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</si>
  <si>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</si>
  <si>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</si>
  <si>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</si>
  <si>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</si>
  <si>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</si>
  <si>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</si>
  <si>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</si>
  <si>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</si>
  <si>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</si>
  <si>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</si>
  <si>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</si>
  <si>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</si>
  <si>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</si>
  <si>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</si>
  <si>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</si>
  <si>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Service, terms, P&amp;D, transits, etc.</t>
  </si>
  <si>
    <t>fdx_service_terms</t>
  </si>
  <si>
    <t>Shared Assignments - ProjectPlace</t>
  </si>
  <si>
    <t>PPShAsgn</t>
  </si>
  <si>
    <t>SharePoint</t>
  </si>
  <si>
    <t>SHAREPOINT</t>
  </si>
  <si>
    <t>SHAREPOINT_PROD</t>
  </si>
  <si>
    <t>Skill</t>
  </si>
  <si>
    <t>SL1: Approved for L1?</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</si>
  <si>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</si>
  <si>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</si>
  <si>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</si>
  <si>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</si>
  <si>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</si>
  <si>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</si>
  <si>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</si>
  <si>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</si>
  <si>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</si>
  <si>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</si>
  <si>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</si>
  <si>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SL3 Domain Lead Notes</t>
  </si>
  <si>
    <t>SL3 Domain Sponsor Notes</t>
  </si>
  <si>
    <t>fdx_sl3_domsp_notes</t>
  </si>
  <si>
    <t>SL3 EPM Notes</t>
  </si>
  <si>
    <t>SL3 Finance Domain Lead Notes</t>
  </si>
  <si>
    <t>fdx_sl3_it_notes</t>
  </si>
  <si>
    <t>fdx_sl3_bus_notes</t>
  </si>
  <si>
    <t>SL3 SVP Finance Notes</t>
  </si>
  <si>
    <t>fdx_sl3_svpfin_notes</t>
  </si>
  <si>
    <t>SL3 TO Finance Notes</t>
  </si>
  <si>
    <t>fdx_sl3_tofin_notes</t>
  </si>
  <si>
    <t>SL4 Domain Lead Notes</t>
  </si>
  <si>
    <t>fdx_sl4_domlead_note</t>
  </si>
  <si>
    <t>SL4 Domain Sponsor Notes</t>
  </si>
  <si>
    <t>fdx_sl4_domsp_notes</t>
  </si>
  <si>
    <t>SL4 Finance Domain Lead Notes</t>
  </si>
  <si>
    <t>fdx_sl4_finlead_note</t>
  </si>
  <si>
    <t>SL4 SVP Finance Notes</t>
  </si>
  <si>
    <t>fdx_sl4_svpfin_notes</t>
  </si>
  <si>
    <t>SL4 TO Finance Notes</t>
  </si>
  <si>
    <t>fdx_sl4_tofin_notes</t>
  </si>
  <si>
    <t>SL5 Finance Domain Lead Notes</t>
  </si>
  <si>
    <t>fdx_sl5_finlead_note</t>
  </si>
  <si>
    <t>SL5 SVP Finance Notes</t>
  </si>
  <si>
    <t>fdx_sl5_svpfin_notes</t>
  </si>
  <si>
    <t>SL5 TO Finance Notes</t>
  </si>
  <si>
    <t>fdx_sl5_tofin_notes</t>
  </si>
  <si>
    <t>Slippage</t>
  </si>
  <si>
    <t>SLIPPAGE</t>
  </si>
  <si>
    <t>Slipped Tasks</t>
  </si>
  <si>
    <t>SLIPPED</t>
  </si>
  <si>
    <t>Software EOL Date</t>
  </si>
  <si>
    <t>T_SOFTWARE_EOL_DATE</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</si>
  <si>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</si>
  <si>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</si>
  <si>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</si>
  <si>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</si>
  <si>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</si>
  <si>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</si>
  <si>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</si>
  <si>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</si>
  <si>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</si>
  <si>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</si>
  <si>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</si>
  <si>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</si>
  <si>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</si>
  <si>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</si>
  <si>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</si>
  <si>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</si>
  <si>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</si>
  <si>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</si>
  <si>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</si>
  <si>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</si>
  <si>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Sprint Finish (REDUNDANT)</t>
  </si>
  <si>
    <t>SPRINT_FINISH</t>
  </si>
  <si>
    <t>Sprint Start (REDUNDANT)</t>
  </si>
  <si>
    <t>SPRINT_START</t>
  </si>
  <si>
    <t>Standard Activity Type</t>
  </si>
  <si>
    <t>ASSN_STD_ACT_TYPE</t>
  </si>
  <si>
    <t>Start Up Cost</t>
  </si>
  <si>
    <t>SCAT_STARTUP_COST</t>
  </si>
  <si>
    <t>State</t>
  </si>
  <si>
    <t>ASSN_STATE</t>
  </si>
  <si>
    <t>CRI2</t>
  </si>
  <si>
    <t>fdx_status_rat_req</t>
  </si>
  <si>
    <t>rpm_program_assess</t>
  </si>
  <si>
    <t>Story Points Earned (REDUNDANT)</t>
  </si>
  <si>
    <t>POINTS_EARNED</t>
  </si>
  <si>
    <t>Story Points Earned-Roll Up</t>
  </si>
  <si>
    <t>POINTS_EARNED_SUM</t>
  </si>
  <si>
    <t>Story Points Planned (REDUNDANT)</t>
  </si>
  <si>
    <t>POINTS_PLANNED</t>
  </si>
  <si>
    <t>Story Points Planned-Roll Up</t>
  </si>
  <si>
    <t>POINTS_PLANNED_SUM</t>
  </si>
  <si>
    <t>Story URL (REDUNDANT)</t>
  </si>
  <si>
    <t>STORY_URL</t>
  </si>
  <si>
    <t>Strategic Roadmap</t>
  </si>
  <si>
    <t>GANTT_STRAT</t>
  </si>
  <si>
    <t>Strategic Theme</t>
  </si>
  <si>
    <t>WR52</t>
  </si>
  <si>
    <t>Strategy Milestone</t>
  </si>
  <si>
    <t>STRATEGY_MILESTONE</t>
  </si>
  <si>
    <t>STRAT_STRUCTURE_CODE</t>
  </si>
  <si>
    <t>Strengths</t>
  </si>
  <si>
    <t>PROD_STRENGTHS</t>
  </si>
  <si>
    <t>Submit for Triage</t>
  </si>
  <si>
    <t>Submitted to Triage</t>
  </si>
  <si>
    <t>FD_REQ_SUBMT_TRIAGE</t>
  </si>
  <si>
    <t>FD_ST_SUBMT_TRIAGE</t>
  </si>
  <si>
    <t>Successors</t>
  </si>
  <si>
    <t>CPM_SUCCES</t>
  </si>
  <si>
    <t>Supply Chain Operations PEO</t>
  </si>
  <si>
    <t>LC_ROLE5527_STRAT</t>
  </si>
  <si>
    <t>Supply Chain Operations Portfolio Costs</t>
  </si>
  <si>
    <t>fdx_supplychain_cost</t>
  </si>
  <si>
    <t>Supply Chain Operations Portfolio Greenlight</t>
  </si>
  <si>
    <t>Str108</t>
  </si>
  <si>
    <t>Supply Chain Operations Portfolio Greenlight Notes</t>
  </si>
  <si>
    <t>fdx_supplychain_tch</t>
  </si>
  <si>
    <t>Supply Chain Portfolio Size Estimate</t>
  </si>
  <si>
    <t>Str125</t>
  </si>
  <si>
    <t>Support Tickets</t>
  </si>
  <si>
    <t>$SR</t>
  </si>
  <si>
    <t>SVP Finance</t>
  </si>
  <si>
    <t>LC_ROLE3435_STRAT</t>
  </si>
  <si>
    <t>Sync with AgilePlace</t>
  </si>
  <si>
    <t>lk_sync_strat</t>
  </si>
  <si>
    <t>lk_sync_work</t>
  </si>
  <si>
    <t>Sync with CTM</t>
  </si>
  <si>
    <t>SyncTroux</t>
  </si>
  <si>
    <t>Sync with ProjectPlace</t>
  </si>
  <si>
    <t>PPSync</t>
  </si>
  <si>
    <t>ST_TARGET_DATE</t>
  </si>
  <si>
    <t>TARGET_DATE_LIST</t>
  </si>
  <si>
    <t>Target Estimate</t>
  </si>
  <si>
    <t>ST_ESTIMATED_EFFORT</t>
  </si>
  <si>
    <t>STRAT_TARGET_FINISH</t>
  </si>
  <si>
    <t>Target Finish Date</t>
  </si>
  <si>
    <t>PROD_TARGET_FINISH</t>
  </si>
  <si>
    <t>Target Finish Variance</t>
  </si>
  <si>
    <t>STRAT_TARGET_VAR</t>
  </si>
  <si>
    <t>STRAT_TARGET_START</t>
  </si>
  <si>
    <t>Target Start Date</t>
  </si>
  <si>
    <t>PROD_TARGET_START</t>
  </si>
  <si>
    <t>Target Value</t>
  </si>
  <si>
    <t>fdx_target_val</t>
  </si>
  <si>
    <t>Team</t>
  </si>
  <si>
    <t>TEAM_CODE_LIST</t>
  </si>
  <si>
    <t>Teamcenter (REDUNDANT)</t>
  </si>
  <si>
    <t>TEAM_CENTER</t>
  </si>
  <si>
    <t>Technology Component</t>
  </si>
  <si>
    <t>Wbs87</t>
  </si>
  <si>
    <t>Technology Component End of Life Date</t>
  </si>
  <si>
    <t>fdx_comp_end_req</t>
  </si>
  <si>
    <t>fdx_comp_end_work</t>
  </si>
  <si>
    <t>Threats</t>
  </si>
  <si>
    <t>PROD_THREATS</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</si>
  <si>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</si>
  <si>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</si>
  <si>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</si>
  <si>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</si>
  <si>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</si>
  <si>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</si>
  <si>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</si>
  <si>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</si>
  <si>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</si>
  <si>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</si>
  <si>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</si>
  <si>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</si>
  <si>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</si>
  <si>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</si>
  <si>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</si>
  <si>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Str99</t>
  </si>
  <si>
    <t>Timesheet Hours Per Week</t>
  </si>
  <si>
    <t>HOURS_WEEK_RES</t>
  </si>
  <si>
    <t>Timesheets Submitted</t>
  </si>
  <si>
    <t>TS_NUM_RES</t>
  </si>
  <si>
    <t>Timesheets To Approve</t>
  </si>
  <si>
    <t>AP_NEEDED_RES</t>
  </si>
  <si>
    <t>Title</t>
  </si>
  <si>
    <t>MW_TITLE</t>
  </si>
  <si>
    <t>ST_DESCRIPTION</t>
  </si>
  <si>
    <t>LC_ROLE3399_STRAT</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</si>
  <si>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</si>
  <si>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</si>
  <si>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</si>
  <si>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</si>
  <si>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</si>
  <si>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</si>
  <si>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</si>
  <si>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</si>
  <si>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</si>
  <si>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</si>
  <si>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</si>
  <si>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</si>
  <si>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</si>
  <si>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</si>
  <si>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</si>
  <si>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</si>
  <si>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</si>
  <si>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</si>
  <si>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</si>
  <si>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</si>
  <si>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</si>
  <si>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</si>
  <si>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</si>
  <si>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</si>
  <si>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</si>
  <si>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</si>
  <si>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</si>
  <si>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</si>
  <si>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</si>
  <si>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</si>
  <si>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</si>
  <si>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</si>
  <si>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</si>
  <si>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</si>
  <si>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</si>
  <si>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</si>
  <si>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</si>
  <si>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</si>
  <si>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</si>
  <si>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</si>
  <si>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Total Labor Costs (Latest Estimate)</t>
  </si>
  <si>
    <t>1291</t>
  </si>
  <si>
    <t>C1291_plan</t>
  </si>
  <si>
    <t>C1291_strat</t>
  </si>
  <si>
    <t>Total Labor Costs (WV)</t>
  </si>
  <si>
    <t>1288</t>
  </si>
  <si>
    <t>C1288_plan</t>
  </si>
  <si>
    <t>C1288_strat</t>
  </si>
  <si>
    <t>Total Labor Effort (Latest Estimate)</t>
  </si>
  <si>
    <t>1289</t>
  </si>
  <si>
    <t>C1289_plan</t>
  </si>
  <si>
    <t>C1289_strat</t>
  </si>
  <si>
    <t>REQ_DISPATCHED_BY</t>
  </si>
  <si>
    <t>fdx_ready_sl1_strat</t>
  </si>
  <si>
    <t>Triage Recommendation to Pod Lead</t>
  </si>
  <si>
    <t>WR62</t>
  </si>
  <si>
    <t>Updated By</t>
  </si>
  <si>
    <t>ST_UPDATED_BY</t>
  </si>
  <si>
    <t>Updated On</t>
  </si>
  <si>
    <t>ST_UPDATED_ON</t>
  </si>
  <si>
    <t>User Business Value</t>
  </si>
  <si>
    <t>Wbs32</t>
  </si>
  <si>
    <t>User Email</t>
  </si>
  <si>
    <t>USER_EMAIL_RES</t>
  </si>
  <si>
    <t>User ID</t>
  </si>
  <si>
    <t>MW_USERID</t>
  </si>
  <si>
    <t>USER_ID_RES</t>
  </si>
  <si>
    <t>User Story #</t>
  </si>
  <si>
    <t>STORY_ID</t>
  </si>
  <si>
    <t>Utilization %</t>
  </si>
  <si>
    <t>ASSN_UTIL</t>
  </si>
  <si>
    <t>Utilization: Current Month</t>
  </si>
  <si>
    <t>UTIL_MONTH_RES</t>
  </si>
  <si>
    <t>Utilization: Current Week</t>
  </si>
  <si>
    <t>UTIL_WEEK_RES</t>
  </si>
  <si>
    <t>Value Stream Name</t>
  </si>
  <si>
    <t>VSM_NAME_STRAT</t>
  </si>
  <si>
    <t>Variance</t>
  </si>
  <si>
    <t>MW_VARIANCE</t>
  </si>
  <si>
    <t>Weaknesses</t>
  </si>
  <si>
    <t>PROD_WEAKNESSES</t>
  </si>
  <si>
    <t>What is the Money Step and how will it be measured</t>
  </si>
  <si>
    <t>fdx_money_step</t>
  </si>
  <si>
    <t>What is the risk exposure?</t>
  </si>
  <si>
    <t>fdx_risk_compwork</t>
  </si>
  <si>
    <t>What is the type of risk?</t>
  </si>
  <si>
    <t>fdx_law_regimp_st</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</si>
  <si>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</si>
  <si>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</si>
  <si>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</si>
  <si>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</si>
  <si>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</si>
  <si>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</si>
  <si>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</si>
  <si>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</si>
  <si>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</si>
  <si>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</si>
  <si>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</si>
  <si>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</si>
  <si>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</si>
  <si>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</si>
  <si>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</si>
  <si>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</si>
  <si>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</si>
  <si>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</si>
  <si>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</si>
  <si>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</si>
  <si>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</si>
  <si>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</si>
  <si>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</si>
  <si>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</si>
  <si>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</si>
  <si>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</si>
  <si>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zDO NOT USE AND MODIFY CREATION SOURCE VALUE</t>
  </si>
  <si>
    <t>SOURCE_VALUE</t>
  </si>
  <si>
    <t>zz Baseline Value</t>
  </si>
  <si>
    <t>fdx_baseline_value</t>
  </si>
  <si>
    <t>zz Benefit Status</t>
  </si>
  <si>
    <t>Wbs725</t>
  </si>
  <si>
    <t>zz Business Capabilities</t>
  </si>
  <si>
    <t>$Cap</t>
  </si>
  <si>
    <t>zz Business Need</t>
  </si>
  <si>
    <t>PE02</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</si>
  <si>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</si>
  <si>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</si>
  <si>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</si>
  <si>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</si>
  <si>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</si>
  <si>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</si>
  <si>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</si>
  <si>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</si>
  <si>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</si>
  <si>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</si>
  <si>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</si>
  <si>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</si>
  <si>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</si>
  <si>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</si>
  <si>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Display Text (Enterprise Architecture URL)</t>
  </si>
  <si>
    <t>EA_LINK_TXT</t>
  </si>
  <si>
    <t>zz E-mail</t>
  </si>
  <si>
    <t>PW_E_MAIL</t>
  </si>
  <si>
    <t>zz EA Alignment Notes</t>
  </si>
  <si>
    <t>T_EA_ALIGNMENT_NOTES</t>
  </si>
  <si>
    <t>zz EA Alignment Score</t>
  </si>
  <si>
    <t>T_EA_ALIGNMENT_SCORE</t>
  </si>
  <si>
    <t>zz EA Description</t>
  </si>
  <si>
    <t>EA_DESCRIPTION</t>
  </si>
  <si>
    <t>zz Enterprise Architecture URL</t>
  </si>
  <si>
    <t>EA_LINK_URL</t>
  </si>
  <si>
    <t>zz Epic Demand Type</t>
  </si>
  <si>
    <t>zz Epic T-Shirt Size</t>
  </si>
  <si>
    <t>ZZ Epic Type of Value</t>
  </si>
  <si>
    <t>zz Escalation Level</t>
  </si>
  <si>
    <t>CRI31</t>
  </si>
  <si>
    <t>zz Execution Stage</t>
  </si>
  <si>
    <t>Wbs29</t>
  </si>
  <si>
    <t>Concept</t>
  </si>
  <si>
    <t>zz Expected Business Outcome (Request)</t>
  </si>
  <si>
    <t>fdx_exp_out_req</t>
  </si>
  <si>
    <t>zz Expected Business Outcome (Strat)</t>
  </si>
  <si>
    <t>fdx_exp_out_strat</t>
  </si>
  <si>
    <t>zz Experience Estimate</t>
  </si>
  <si>
    <t>EXPERIENCE_ESTIMATE</t>
  </si>
  <si>
    <t>zz Forecasted L2 Entry Date</t>
  </si>
  <si>
    <t>fdx_l2_planned_date</t>
  </si>
  <si>
    <t>zz Forecasted L3 Entry Date</t>
  </si>
  <si>
    <t>fdx_l3_planned_date</t>
  </si>
  <si>
    <t>zz Forecasted L4 Entry Date</t>
  </si>
  <si>
    <t>fdx_l4_planned_date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</si>
  <si>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</si>
  <si>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</si>
  <si>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</si>
  <si>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</si>
  <si>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</si>
  <si>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</si>
  <si>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</si>
  <si>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</si>
  <si>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</si>
  <si>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</si>
  <si>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</si>
  <si>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</si>
  <si>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</si>
  <si>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</si>
  <si>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</si>
  <si>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</si>
  <si>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Impacted ART(s)</t>
  </si>
  <si>
    <t>Wbs69</t>
  </si>
  <si>
    <t>zz Implementation Approach</t>
  </si>
  <si>
    <t>fdx_impl_approach</t>
  </si>
  <si>
    <t>zz Initiative ID - Legacy Wave</t>
  </si>
  <si>
    <t>fdx_init_id_legacy</t>
  </si>
  <si>
    <t>zz Initiative Owner Back-Up</t>
  </si>
  <si>
    <t>LC_ROLE3333_STRAT</t>
  </si>
  <si>
    <t>zz Investment Priority Score</t>
  </si>
  <si>
    <t>score1</t>
  </si>
  <si>
    <t>zz Investment Risk Score</t>
  </si>
  <si>
    <t>score2</t>
  </si>
  <si>
    <t>zz Job Size</t>
  </si>
  <si>
    <t>Wbs35</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</si>
  <si>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</si>
  <si>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</si>
  <si>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</si>
  <si>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</si>
  <si>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</si>
  <si>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</si>
  <si>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</si>
  <si>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</si>
  <si>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</si>
  <si>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</si>
  <si>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</si>
  <si>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</si>
  <si>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zz OOS R1 Epic Financial Benefits</t>
  </si>
  <si>
    <t>fdx_epic_financial</t>
  </si>
  <si>
    <t>zz OOS R1 SL1 Prioritization Range</t>
  </si>
  <si>
    <t>WR49</t>
  </si>
  <si>
    <t>zz OOS R1 SL1 Prioritization Score</t>
  </si>
  <si>
    <t>fdx_prio_score_req</t>
  </si>
  <si>
    <t>fdx_sl1_score_strat</t>
  </si>
  <si>
    <t>zz Phone</t>
  </si>
  <si>
    <t>PW_PHONE</t>
  </si>
  <si>
    <t>zz PPM Project Number</t>
  </si>
  <si>
    <t>fdx_ppm_num_strat</t>
  </si>
  <si>
    <t>fdx_ppm_ref_num</t>
  </si>
  <si>
    <t>zz Primary Value Driver</t>
  </si>
  <si>
    <t>WR54</t>
  </si>
  <si>
    <t>zz Probability</t>
  </si>
  <si>
    <t>R_PROBABILITY</t>
  </si>
  <si>
    <t>zz Quality Status</t>
  </si>
  <si>
    <t>Wbs724</t>
  </si>
  <si>
    <t>zz Raised by</t>
  </si>
  <si>
    <t>cri_rasied_by</t>
  </si>
  <si>
    <t>zz Raised on</t>
  </si>
  <si>
    <t>cri_rasied_on</t>
  </si>
  <si>
    <t>zz Regulatory</t>
  </si>
  <si>
    <t>Wbs3</t>
  </si>
  <si>
    <t>zz Reporting Period</t>
  </si>
  <si>
    <t>rpm_rep_prd_w</t>
  </si>
  <si>
    <t>Wbs1</t>
  </si>
  <si>
    <t>zz Requested Finish</t>
  </si>
  <si>
    <t>PW_REQUESTED_FINISH</t>
  </si>
  <si>
    <t>zz Requested Start</t>
  </si>
  <si>
    <t>PW_REQUESTED_START</t>
  </si>
  <si>
    <t>zz Requester Priority</t>
  </si>
  <si>
    <t>Wbs25</t>
  </si>
  <si>
    <t>zz Resolution</t>
  </si>
  <si>
    <t>CRIRESOLUT</t>
  </si>
  <si>
    <t>zz Resolution Criteria</t>
  </si>
  <si>
    <t>RISK_CRIT</t>
  </si>
  <si>
    <t>zz Resolution Date</t>
  </si>
  <si>
    <t>CRI_RESOLUTIONDATE</t>
  </si>
  <si>
    <t>zz Risk 1 Name</t>
  </si>
  <si>
    <t>fdx_risk1_name</t>
  </si>
  <si>
    <t>zz Risk 2 Name</t>
  </si>
  <si>
    <t>fdx_risk2_name</t>
  </si>
  <si>
    <t>zz Risk 3 Name</t>
  </si>
  <si>
    <t>fdx_risk3_name</t>
  </si>
  <si>
    <t>zz Risk Residual</t>
  </si>
  <si>
    <t>RISK_RESID</t>
  </si>
  <si>
    <t>zz Risk Triggers</t>
  </si>
  <si>
    <t>RISK_TRIG</t>
  </si>
  <si>
    <t>zz Risk Value</t>
  </si>
  <si>
    <t>R_VALUE</t>
  </si>
  <si>
    <t>zz RR | OE Value</t>
  </si>
  <si>
    <t>Wbs33</t>
  </si>
  <si>
    <t>zz Scope Status</t>
  </si>
  <si>
    <t>Wbs726</t>
  </si>
  <si>
    <t>zz Status Date</t>
  </si>
  <si>
    <t>statusdate</t>
  </si>
  <si>
    <t>zz Strategic Alignment</t>
  </si>
  <si>
    <t>Wbs7</t>
  </si>
  <si>
    <t>zz Strategic Alignment-Copy</t>
  </si>
  <si>
    <t>Wbs77</t>
  </si>
  <si>
    <t>ZZ Strategic Theme</t>
  </si>
  <si>
    <t>WR34</t>
  </si>
  <si>
    <t>zz Target Value</t>
  </si>
  <si>
    <t>fdx_target_value</t>
  </si>
  <si>
    <t>zz Time Criticality Agile</t>
  </si>
  <si>
    <t>Wbs34</t>
  </si>
  <si>
    <t>ZZ Type of Value</t>
  </si>
  <si>
    <t>WR33</t>
  </si>
  <si>
    <t>ZZ Type of Value (L0)</t>
  </si>
  <si>
    <t>WR48</t>
  </si>
  <si>
    <t>zz Value Stream URL</t>
  </si>
  <si>
    <t>VSM_STRAT_URL</t>
  </si>
  <si>
    <t>zz WBS Template</t>
  </si>
  <si>
    <t>Wbs192</t>
  </si>
  <si>
    <t>zz Work Assessment</t>
  </si>
  <si>
    <t>rpm_assess_descr</t>
  </si>
  <si>
    <t>zz Work Manager</t>
  </si>
  <si>
    <t>zz Work Risk</t>
  </si>
  <si>
    <t>Wbs708</t>
  </si>
  <si>
    <t>zz Work Sponsor</t>
  </si>
  <si>
    <t>Wbs2</t>
  </si>
  <si>
    <t>zz WSJF (Epic)</t>
  </si>
  <si>
    <t>wsjfe</t>
  </si>
  <si>
    <t>zz WSJF (Feature)</t>
  </si>
  <si>
    <t>wsjff</t>
  </si>
  <si>
    <t>zz WSJF Cost of Delay (Epic)</t>
  </si>
  <si>
    <t>wsjfcode</t>
  </si>
  <si>
    <t>zz WSJF Cost of Delay (Feature)</t>
  </si>
  <si>
    <t>wsjfcodf</t>
  </si>
  <si>
    <t>zz WSJF Temp Calc</t>
  </si>
  <si>
    <t>wsjfftemp</t>
  </si>
  <si>
    <t>zz WSJF Temp Initiative Calc</t>
  </si>
  <si>
    <t>wsjfetemp</t>
  </si>
  <si>
    <t>ZZ-Impacted Area(s)</t>
  </si>
  <si>
    <t>WR30</t>
  </si>
  <si>
    <t>ZZ-Time Criticality</t>
  </si>
  <si>
    <t>WR41</t>
  </si>
  <si>
    <t>Baseline Fiscal Year of Initiative</t>
  </si>
  <si>
    <t>Str40</t>
  </si>
  <si>
    <t>Str129</t>
  </si>
  <si>
    <t>Str73</t>
  </si>
  <si>
    <t>Approval for Completion of Work</t>
  </si>
  <si>
    <t>Approval for Completion of Work Notes</t>
  </si>
  <si>
    <t>fdx_apprv_notes</t>
  </si>
  <si>
    <t>LC_ROLE178310_PLAN</t>
  </si>
  <si>
    <t>LC_ROLE178310_STRAT</t>
  </si>
  <si>
    <t>Associated DRIVE Initiative(s)</t>
  </si>
  <si>
    <t>Wbs109</t>
  </si>
  <si>
    <t>LC_ROLE178340_PLAN</t>
  </si>
  <si>
    <t>LC_ROLE178340_STRAT</t>
  </si>
  <si>
    <t>Capital Investment?</t>
  </si>
  <si>
    <t>Str135</t>
  </si>
  <si>
    <t>LC_ROLE178311_PLAN</t>
  </si>
  <si>
    <t>LC_ROLE178311_STRAT</t>
  </si>
  <si>
    <t>Str64</t>
  </si>
  <si>
    <t>Does this request support a planned application or</t>
  </si>
  <si>
    <t>Does this Value Bundle impact Customer Experience?</t>
  </si>
  <si>
    <t>Does this Value Bundle impact Service?</t>
  </si>
  <si>
    <t>Wbs166</t>
  </si>
  <si>
    <t>Does this work support either of these types of P?</t>
  </si>
  <si>
    <t>fdx_eai_epic</t>
  </si>
  <si>
    <t>fdx_epic_desc</t>
  </si>
  <si>
    <t>Epic Owner LC Role</t>
  </si>
  <si>
    <t>Wbs117</t>
  </si>
  <si>
    <t>LC_ROLE4181_PLAN</t>
  </si>
  <si>
    <t>LC_ROLE178312_PLAN</t>
  </si>
  <si>
    <t>LC_ROLE178312_STRAT</t>
  </si>
  <si>
    <t>Str120</t>
  </si>
  <si>
    <t>Str47</t>
  </si>
  <si>
    <t>Str100</t>
  </si>
  <si>
    <t>Wbs118</t>
  </si>
  <si>
    <t>If yes, indicate level of Customer Exper impact:</t>
  </si>
  <si>
    <t>If yes, indicate level of Service impact:</t>
  </si>
  <si>
    <t>Str121</t>
  </si>
  <si>
    <t>Impact Commercial PEO</t>
  </si>
  <si>
    <t>Str122</t>
  </si>
  <si>
    <t>Str77</t>
  </si>
  <si>
    <t>Str76</t>
  </si>
  <si>
    <t>Initiative Completion Approval</t>
  </si>
  <si>
    <t>Str132</t>
  </si>
  <si>
    <t>Str97</t>
  </si>
  <si>
    <t>Str80</t>
  </si>
  <si>
    <t>L1 One-time Implementation Cost Estimate Range</t>
  </si>
  <si>
    <t>Str34</t>
  </si>
  <si>
    <t>L3 EPM Review 1 Notes</t>
  </si>
  <si>
    <t>Str44</t>
  </si>
  <si>
    <t>MlsCtStrat</t>
  </si>
  <si>
    <t>MlsTpStrat</t>
  </si>
  <si>
    <t>Net Recurring Benefit-Soft</t>
  </si>
  <si>
    <t>fdx_i1_nrb_soft</t>
  </si>
  <si>
    <t>Net Recurring Benefits CY '27-P&amp;L/Hard</t>
  </si>
  <si>
    <t>Net Recurring Benefits CY '28-P&amp;L/Hard</t>
  </si>
  <si>
    <t>Net Recurring Benefits CY '29-P&amp;L/Hard</t>
  </si>
  <si>
    <t>Net Recurring Benefits P&amp;L/Hard Exit</t>
  </si>
  <si>
    <t>fdx_vbnrb_hard_exit</t>
  </si>
  <si>
    <t>Str45</t>
  </si>
  <si>
    <t>Other Dependencies</t>
  </si>
  <si>
    <t>fdx_a_prev_str_seqid</t>
  </si>
  <si>
    <t>Primary Impacted Portfolios</t>
  </si>
  <si>
    <t>LC_ROLE178309_PLAN</t>
  </si>
  <si>
    <t>LC_ROLE178309_STRAT</t>
  </si>
  <si>
    <t>LC_ROLE178308_PLAN</t>
  </si>
  <si>
    <t>LC_ROLE178308_STRAT</t>
  </si>
  <si>
    <t>Str74</t>
  </si>
  <si>
    <t>Ready for Completion?</t>
  </si>
  <si>
    <t>Str131</t>
  </si>
  <si>
    <t>Ready for Epic Rollup</t>
  </si>
  <si>
    <t>Str130</t>
  </si>
  <si>
    <t>Wbs127</t>
  </si>
  <si>
    <t>Ready for SL2?</t>
  </si>
  <si>
    <t>Str38</t>
  </si>
  <si>
    <t>Ready for SL4?</t>
  </si>
  <si>
    <t>Str81</t>
  </si>
  <si>
    <t>Ready for SL5?</t>
  </si>
  <si>
    <t>Str87</t>
  </si>
  <si>
    <t>Str65</t>
  </si>
  <si>
    <t>Resource Country</t>
  </si>
  <si>
    <t>Str57</t>
  </si>
  <si>
    <t>fdx_risk_desc</t>
  </si>
  <si>
    <t>fdx_risk_name</t>
  </si>
  <si>
    <t xml:space="preserve">Risk Subtype (Does this request address a risk or </t>
  </si>
  <si>
    <t>Rough Order of Magnitude (ROM)</t>
  </si>
  <si>
    <t>Wbs112</t>
  </si>
  <si>
    <t>Select additional impacted DRIVE Domains</t>
  </si>
  <si>
    <t>Str31</t>
  </si>
  <si>
    <t>fdx_bifin_appv_notes</t>
  </si>
  <si>
    <t>Str147</t>
  </si>
  <si>
    <t>SL2 Domain Lead: Approved for L2?</t>
  </si>
  <si>
    <t>Str35</t>
  </si>
  <si>
    <t>SL2 Domain Sponsor: Approved for L2?</t>
  </si>
  <si>
    <t>Str43</t>
  </si>
  <si>
    <t>SL2 EPM: Passed Quality Check for L2?</t>
  </si>
  <si>
    <t>Str50</t>
  </si>
  <si>
    <t>SL2 Finance Domain Lead: Approved for L2?</t>
  </si>
  <si>
    <t>Str39</t>
  </si>
  <si>
    <t>SL2 SVP Finance: Approved for L2?</t>
  </si>
  <si>
    <t>Str42</t>
  </si>
  <si>
    <t>SL2 TO Finance: Approved for L2?</t>
  </si>
  <si>
    <t>Str41</t>
  </si>
  <si>
    <t>SL3 Domain Lead: Approved for L3?</t>
  </si>
  <si>
    <t>Str69</t>
  </si>
  <si>
    <t>SL3 Domain Sponsor: Approved for L3?</t>
  </si>
  <si>
    <t>Str72</t>
  </si>
  <si>
    <t>fdx_epg_approve_note</t>
  </si>
  <si>
    <t>SL3 EPM: Passed Quality Check for L3?</t>
  </si>
  <si>
    <t>Str67</t>
  </si>
  <si>
    <t>SL3 Finance Domain Lead: Approved for L3?</t>
  </si>
  <si>
    <t>Str68</t>
  </si>
  <si>
    <t>SL3 SVP Finance: Approved for L3?</t>
  </si>
  <si>
    <t>Str71</t>
  </si>
  <si>
    <t>SL3 TO Finance: Approved for L3?</t>
  </si>
  <si>
    <t>Str70</t>
  </si>
  <si>
    <t>SL4 Domain Lead: Approved for L4?</t>
  </si>
  <si>
    <t>Str82</t>
  </si>
  <si>
    <t>SL4 Domain Sponsor: Approved for L4?</t>
  </si>
  <si>
    <t>Str86</t>
  </si>
  <si>
    <t>SL4 Finance Domain Lead: Approved for L4?</t>
  </si>
  <si>
    <t>Str83</t>
  </si>
  <si>
    <t>SL4 SVP Finance: Approved for L4?</t>
  </si>
  <si>
    <t>SL4 TO Finance: Approved for L4?</t>
  </si>
  <si>
    <t>SL5 Finance Domain Lead: Approved for L5?</t>
  </si>
  <si>
    <t>Str88</t>
  </si>
  <si>
    <t>SL5 SVP Finance: Approved for L5?</t>
  </si>
  <si>
    <t>Str89</t>
  </si>
  <si>
    <t>SL5 TO Finance: Approved for L5?</t>
  </si>
  <si>
    <t>Str90</t>
  </si>
  <si>
    <t>Special Projects</t>
  </si>
  <si>
    <t>Str63</t>
  </si>
  <si>
    <t>Strategic Flow Stage</t>
  </si>
  <si>
    <t>Wbs122</t>
  </si>
  <si>
    <t>Strategy Type</t>
  </si>
  <si>
    <t>Strat_type</t>
  </si>
  <si>
    <t>Str117</t>
  </si>
  <si>
    <t>TO Approval</t>
  </si>
  <si>
    <t>LC_ROLE178339_PLAN</t>
  </si>
  <si>
    <t>LC_ROLE178339_STRAT</t>
  </si>
  <si>
    <t>LC_ROLE3399_PLAN</t>
  </si>
  <si>
    <t>LC_ROLE178353_PLAN</t>
  </si>
  <si>
    <t>Value Bundle Size</t>
  </si>
  <si>
    <t>VP Sponsor Approval Notes</t>
  </si>
  <si>
    <t>fdx_vpspon_apvl_note</t>
  </si>
  <si>
    <t>zz External Spend Category</t>
  </si>
  <si>
    <t>zz Impacted Portfolios</t>
  </si>
  <si>
    <t>zz SL1 Prioritization Category Override</t>
  </si>
  <si>
    <t>Sps2</t>
  </si>
  <si>
    <t>zz Value Drivers</t>
  </si>
  <si>
    <t>Str116</t>
  </si>
  <si>
    <t>ZZ-Administrative Impact Type</t>
  </si>
  <si>
    <t>ZZ-Benefits Impact Type</t>
  </si>
  <si>
    <t>Str51</t>
  </si>
  <si>
    <t>ZZ-Category</t>
  </si>
  <si>
    <t>ZZ-Deferred Risk Level</t>
  </si>
  <si>
    <t>ZZ-Direct Field Costs Impact Type</t>
  </si>
  <si>
    <t>ZZ-Fuel Impact Type</t>
  </si>
  <si>
    <t>ZZ-Infrastructure Impact Type</t>
  </si>
  <si>
    <t>ZZ-Insurance excluding Building Impact Type</t>
  </si>
  <si>
    <t>ZZ-Maintenance &amp; Repairs Impact Type</t>
  </si>
  <si>
    <t>ZZ-Operating Expenses Impact Type</t>
  </si>
  <si>
    <t>ZZ-Other Expenses Impact Type</t>
  </si>
  <si>
    <t>ZZ-Rentals and Landing Fees Impact Type</t>
  </si>
  <si>
    <t>ZZ-Salaries and Wages Impact Type</t>
  </si>
  <si>
    <t>zzBaseline Fiscal Year of Value Bundle</t>
  </si>
  <si>
    <t>LC_ROLE190988_PLAN</t>
  </si>
  <si>
    <t>LC_ROLE190988_STRAT</t>
  </si>
  <si>
    <t>LC_ROLE190987_PLAN</t>
  </si>
  <si>
    <t>LC_ROLE190987_STRAT</t>
  </si>
  <si>
    <t>LC_ROLE190985_PLAN</t>
  </si>
  <si>
    <t>LC_ROLE190985_STRAT</t>
  </si>
  <si>
    <t>LC_ROLE191004_PLAN</t>
  </si>
  <si>
    <t>LC_ROLE191248_PLAN</t>
  </si>
  <si>
    <t>Display Text (PP Link URL)</t>
  </si>
  <si>
    <t>PP_LINK_TXT</t>
  </si>
  <si>
    <t>Does this request support a DRIVE Strategic Program?</t>
  </si>
  <si>
    <t>LC_ROLE191005_PLAN</t>
  </si>
  <si>
    <t>LC_ROLE190986_PLAN</t>
  </si>
  <si>
    <t>LC_ROLE190986_STRAT</t>
  </si>
  <si>
    <t>Explain how you arrived at the estimated value range above:</t>
  </si>
  <si>
    <t>Investment Dependencies with ProductCode</t>
  </si>
  <si>
    <t>INVEST_DEP_PROD_CODE</t>
  </si>
  <si>
    <t>Investment Dependencies with ProjectCode</t>
  </si>
  <si>
    <t>INVEST_DEP_PRJ_CODE</t>
  </si>
  <si>
    <t>Investment Dependencies with StrategyCode</t>
  </si>
  <si>
    <t>INV_DEP_STRAT_CODE</t>
  </si>
  <si>
    <t>Net Recurring Benefits ($, annualized)-Soft</t>
  </si>
  <si>
    <t>Planview Admin</t>
  </si>
  <si>
    <t>LC_ROLE191294_PLAN</t>
  </si>
  <si>
    <t>PP Link URL</t>
  </si>
  <si>
    <t>PP_LINK_URL</t>
  </si>
  <si>
    <t>LC_ROLE190984_PLAN</t>
  </si>
  <si>
    <t>LC_ROLE190984_STRAT</t>
  </si>
  <si>
    <t>LC_ROLE190983_PLAN</t>
  </si>
  <si>
    <t>LC_ROLE190983_STRAT</t>
  </si>
  <si>
    <t>Requested IT completion Date:</t>
  </si>
  <si>
    <t>Requestor Email:</t>
  </si>
  <si>
    <t>fdx_requestor_email</t>
  </si>
  <si>
    <t>Requestor Full Name / User ID:</t>
  </si>
  <si>
    <t>fdx_reqr_fullname_id</t>
  </si>
  <si>
    <t>Show on Strategy &amp; Project</t>
  </si>
  <si>
    <t>LC_ROLE190989_PLAN</t>
  </si>
  <si>
    <t>LC_ROLE190989_STRAT</t>
  </si>
  <si>
    <t>Total Log Count</t>
  </si>
  <si>
    <t>TOTAL_LOG_COUNT</t>
  </si>
  <si>
    <t>LC_ROLE191370_PLAN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</si>
  <si>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</si>
  <si>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</si>
  <si>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</si>
  <si>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</si>
  <si>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</si>
  <si>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</si>
  <si>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</si>
  <si>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</si>
  <si>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</si>
  <si>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</si>
  <si>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</si>
  <si>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</si>
  <si>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</si>
  <si>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</si>
  <si>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</si>
  <si>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</si>
  <si>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</si>
  <si>
    <t>Outstanding as of 5/6. No timeline established</t>
  </si>
  <si>
    <t>ROLES</t>
  </si>
  <si>
    <t>Prod Roles (English)</t>
  </si>
  <si>
    <t>Prod Role (ID)</t>
  </si>
  <si>
    <t>SBA Roles</t>
  </si>
  <si>
    <t>SBA Role (ID)</t>
  </si>
  <si>
    <t>Dev Roles</t>
  </si>
  <si>
    <t>Dev Roles (ID)</t>
  </si>
  <si>
    <t>Useful?</t>
  </si>
  <si>
    <t>Default Values / Logic</t>
  </si>
  <si>
    <t>Comments</t>
  </si>
  <si>
    <t>Owner of requirements</t>
  </si>
  <si>
    <t>L0 Triage</t>
  </si>
  <si>
    <t>Lori</t>
  </si>
  <si>
    <t>Emily James</t>
  </si>
  <si>
    <t>Initiative Owner / Epic Owner</t>
  </si>
  <si>
    <t>Work Manager</t>
  </si>
  <si>
    <t>Lifecycle Role = Demand Manager if the init/epic owned by the user is migrated to Discretionary/Non Disctrionary Demand Type; Value Bundle Manager if the init/epic owned by the user is migrated to Program Value Bundle Demand Type. These lifecycle roles are under the Work Manager user role.</t>
  </si>
  <si>
    <t>Max</t>
  </si>
  <si>
    <t>View Only</t>
  </si>
  <si>
    <t>Unless the user is mapped to one of the new lifecycle roles, they should be assigned the View Only user role</t>
  </si>
  <si>
    <t>Coach/PMO</t>
  </si>
  <si>
    <t>Portfolio Roster Admin</t>
  </si>
  <si>
    <t>Hybrid IOEO PRA</t>
  </si>
  <si>
    <t>&lt;Does not exist&gt;</t>
  </si>
  <si>
    <t>Tooling Team Tester</t>
  </si>
  <si>
    <t>System Administrator</t>
  </si>
  <si>
    <t>Planview Support User</t>
  </si>
  <si>
    <t>Data Analytics</t>
  </si>
  <si>
    <t>User Administrator</t>
  </si>
  <si>
    <t>Time Reporter</t>
  </si>
  <si>
    <t>Pod Lead</t>
  </si>
  <si>
    <t>PEL/Solution Management Approver</t>
  </si>
  <si>
    <t>Domain Lead</t>
  </si>
  <si>
    <t>Corporate Accounting</t>
  </si>
  <si>
    <t>PEO - Commercial</t>
  </si>
  <si>
    <t>Finance Analyst</t>
  </si>
  <si>
    <t>PEO - Data &amp; AI</t>
  </si>
  <si>
    <t>PEO - Enterprise Services</t>
  </si>
  <si>
    <t>PEO - Platforms</t>
  </si>
  <si>
    <t>PEO - Supply Chain Operations</t>
  </si>
  <si>
    <t>Lifecycle Role = Demand Manager under Work Manager user role</t>
  </si>
  <si>
    <t>&lt;TBD - Mapping needed&gt;</t>
  </si>
  <si>
    <t>EA Lead</t>
  </si>
  <si>
    <t>Architecture PM</t>
  </si>
  <si>
    <t>D&amp;T SMO</t>
  </si>
  <si>
    <t>Strategic Program Owner</t>
  </si>
  <si>
    <t>Finalized List of User Groups</t>
  </si>
  <si>
    <t>Lifecycles</t>
  </si>
  <si>
    <t>Lifecycle Role - PROD</t>
  </si>
  <si>
    <t>ID - PROD</t>
  </si>
  <si>
    <t>Primary Structure - PROD</t>
  </si>
  <si>
    <t>Lifecycle Role - SBA</t>
  </si>
  <si>
    <t>ID - SBA</t>
  </si>
  <si>
    <t>Primary Structure - SBA</t>
  </si>
  <si>
    <t>Lifecycle Role - Dev</t>
  </si>
  <si>
    <t>ID - Dev</t>
  </si>
  <si>
    <t>Primary Structure - Dev</t>
  </si>
  <si>
    <t>If the epic was not part of this portfolio, ignore and find the right PEO for that portfolio</t>
  </si>
  <si>
    <t>If Demand Type = "Discretionary" or "Non-Discretionary" THEN Use. Else, ignore.</t>
  </si>
  <si>
    <t>If Demand Type = "Program Value Bundle" THEN Use. Else, ignore.</t>
  </si>
  <si>
    <t>Business Demand Manager</t>
  </si>
  <si>
    <t>If Demand Type in current Prod is Business Only and it is not part of the SBA migration initiative</t>
  </si>
  <si>
    <t>Lifecycle Adminstrator</t>
  </si>
  <si>
    <t>Bibhusha - if we leave null, I worry that initiatives may get stuck. Do we have any rules that we can use to default to on user or maybe 1 user per Business Unit / Portfolio. Please share</t>
  </si>
  <si>
    <t>Available lifecycle roles - Prod</t>
  </si>
  <si>
    <t>Lifecyle role IDs</t>
  </si>
  <si>
    <t>Used?</t>
  </si>
  <si>
    <t>191004</t>
  </si>
  <si>
    <t>96100</t>
  </si>
  <si>
    <t>Biz w/ Tech Initiatives</t>
  </si>
  <si>
    <t>Business Only - Non-Drive</t>
  </si>
  <si>
    <t>D&amp;T Initiatives</t>
  </si>
  <si>
    <t>Strategic Programs</t>
  </si>
  <si>
    <t>Fields used</t>
  </si>
  <si>
    <t>D&amp;T will be manually keyed, but the financials will be migrated by us</t>
  </si>
  <si>
    <t>Derived</t>
  </si>
  <si>
    <t>EXTRACTION SOLUTION</t>
  </si>
  <si>
    <t>MIGRATION SOLUTION</t>
  </si>
  <si>
    <t>RESPONSIBLE</t>
  </si>
  <si>
    <t>CURRENT STATE ARTIFACT</t>
  </si>
  <si>
    <t>FUTURE STATE ARTIFACT</t>
  </si>
  <si>
    <t>FUTURE STATE ENTITY TYPE</t>
  </si>
  <si>
    <t>MIGRATION ELEMENTS</t>
  </si>
  <si>
    <t>Done for Mock 1 May 25?</t>
  </si>
  <si>
    <t>Rationale</t>
  </si>
  <si>
    <t>SOURCE DATABASE</t>
  </si>
  <si>
    <t>DATA EXPORT</t>
  </si>
  <si>
    <t>MANUAL</t>
  </si>
  <si>
    <t>DATA IMPORTERS</t>
  </si>
  <si>
    <t>CUSTOM SCRIPTS</t>
  </si>
  <si>
    <t>OTHER</t>
  </si>
  <si>
    <t>AAM (HUB)</t>
  </si>
  <si>
    <t>KNOWN LIMITATIONS</t>
  </si>
  <si>
    <t>DATA TRANSLATION</t>
  </si>
  <si>
    <t>DATA IMPORT</t>
  </si>
  <si>
    <t>N/A
(Mix of FDXPROD and FDXSANDBOXA, FedEx to provide the data)</t>
  </si>
  <si>
    <t>→</t>
  </si>
  <si>
    <t>Users and Lifecycle Roles</t>
  </si>
  <si>
    <t>As of 5/5 User migration and lifecycle roles requirements not documented to a state needed for the data migration team</t>
  </si>
  <si>
    <t>X</t>
  </si>
  <si>
    <t>User Permissions</t>
  </si>
  <si>
    <t>Permissions</t>
  </si>
  <si>
    <t>User role based default permissions (based on the new user role matrix) (every user will need the "default" permissions that are associated to their User Role)</t>
  </si>
  <si>
    <t>Work Entity based user permissions (based on user assignment to lifecycle roles)</t>
  </si>
  <si>
    <t>Strategy Entity based user permissions (based on user assignment to lifecycle roles)</t>
  </si>
  <si>
    <t>Resource Primary Structure (FDXPROD)</t>
  </si>
  <si>
    <t>Resource Primary Structure</t>
  </si>
  <si>
    <t>Structure as a whole - Must be identical to Prod at cutover</t>
  </si>
  <si>
    <t>As of 5/5 - Max has no knowledge of the resource structure and how to extract then reupload it</t>
  </si>
  <si>
    <t>FDXPROD</t>
  </si>
  <si>
    <t>NEED PRODUCT'S HELP</t>
  </si>
  <si>
    <t>PV</t>
  </si>
  <si>
    <t>All Resources - As they are in Prod at cutover</t>
  </si>
  <si>
    <t>Resource Attributes</t>
  </si>
  <si>
    <t>New Resource Attributes to populate with Effective Dates on the Resource Profiles (Example: Labor Type, Portfolio, Country, etc.)</t>
  </si>
  <si>
    <t>OKRs
(FDXSANDBOXA)</t>
  </si>
  <si>
    <t>OKRs</t>
  </si>
  <si>
    <t>All Objectives and Key Results for all levels of the Strategy Structure</t>
  </si>
  <si>
    <t>This will need to be re-entered manually. Unknown owner. Shouldn't take long though</t>
  </si>
  <si>
    <t>FDXSANDBOXA</t>
  </si>
  <si>
    <t>X
(Re-created/moved manually by FedEx)</t>
  </si>
  <si>
    <t>DRIVE Strategic Program (FDXSANDBOXA)</t>
  </si>
  <si>
    <t>Strategy Entity (Depth = 6)</t>
  </si>
  <si>
    <t>Strategy Entity  Attributes</t>
  </si>
  <si>
    <t>Lifecycle Segment based on Current Stage</t>
  </si>
  <si>
    <t>Lifecycle Role Assignments</t>
  </si>
  <si>
    <t>Financials (by Financial Model, all financial versions)</t>
  </si>
  <si>
    <t>Strategy Milestones</t>
  </si>
  <si>
    <t>Program OKRs</t>
  </si>
  <si>
    <t>Content (Documents/URL)</t>
  </si>
  <si>
    <t>While we have an approach for content management, it is not the most priority for Mock 1</t>
  </si>
  <si>
    <t>NEW - Associated DRIVE Strategic Program Card in AgilePlace (HUB)</t>
  </si>
  <si>
    <t>As of 5/5 Max does not know what this is or how it works</t>
  </si>
  <si>
    <t>D&amp;T Program
(FDXSANDBOXA)</t>
  </si>
  <si>
    <t>Financials (by Financial Model, All Financial Versions)</t>
  </si>
  <si>
    <t>Business Only Initiative
(FDXPROD)</t>
  </si>
  <si>
    <t>Work Entity (PPL)</t>
  </si>
  <si>
    <t>Work Entity Attributes, Lifecycle Roles &amp; Lifecycles</t>
  </si>
  <si>
    <t>Several attributes (maybe 5-10%) have transformation steps required. The requirements team did not share guidance on which attributes are having value differences and how to map it. We are undergoing research amonst the 1500 attributes to find changes and go back to requirements team to understand deltas</t>
  </si>
  <si>
    <t>Users will not be migrated in Mock 1 due to lack of requirements and needing more time to dicipher the role changes, therefore lifecycle role assignments cannot be completed</t>
  </si>
  <si>
    <t>Financials (Prod Financial Model, All Financial Versions)</t>
  </si>
  <si>
    <t>As of 5/5 we have reason to believe the financial lines are changing; however, there is no documentation as to how they are changing. We are awaiting requirements to which then we are then going to be expected to reverse engineer from source data</t>
  </si>
  <si>
    <t>Initiative Container Risks (Migrated as Logbook Item)</t>
  </si>
  <si>
    <t>As of 5/5, we do not have attribute based requirements for Risks</t>
  </si>
  <si>
    <t>Initiative Content</t>
  </si>
  <si>
    <t>See comment about content above</t>
  </si>
  <si>
    <t>Container Tasks &amp; Milestones</t>
  </si>
  <si>
    <t>Due to the other issues about requirements, it is uncertain if we will able to generate the logic and code for this item, especially if values have changed from the source (which is something we should expect)</t>
  </si>
  <si>
    <t>Container Content (Documents)</t>
  </si>
  <si>
    <t>[TBC] Investment Dependencies
Note: Huge data cleanup/translation exercise to migrate the dependencies</t>
  </si>
  <si>
    <t xml:space="preserve">It is uncertain how we can extract investment dependencies then map them back to initiatives. The biggest concern is that investment dependencies is based on the name of the initiative vs a real unique ID (Seq. ID). There may be no opportunity to migrate investment dependencies at all. </t>
  </si>
  <si>
    <t>[TBC] L3 Baseline Dates</t>
  </si>
  <si>
    <t>Due to the other issues about requirements, it is uncertain if we will able to generate the logic and code for this item in time</t>
  </si>
  <si>
    <r>
      <rPr>
        <sz val="11"/>
        <color rgb="FF000000"/>
        <rFont val="Calibri"/>
        <family val="2"/>
        <scheme val="minor"/>
      </rPr>
      <t xml:space="preserve">Lifecycle Management Epics + </t>
    </r>
    <r>
      <rPr>
        <sz val="11"/>
        <color rgb="FFFF0000"/>
        <rFont val="Calibri"/>
        <family val="2"/>
        <scheme val="minor"/>
      </rPr>
      <t xml:space="preserve">Open Lifecycle Management Requests
</t>
    </r>
    <r>
      <rPr>
        <sz val="11"/>
        <color rgb="FF000000"/>
        <rFont val="Calibri"/>
        <family val="2"/>
        <scheme val="minor"/>
      </rPr>
      <t>(FDXPROD)</t>
    </r>
  </si>
  <si>
    <t>Demand Bundle (Non-Discretionary - Run the Business)</t>
  </si>
  <si>
    <t>See comments on the other prod items above</t>
  </si>
  <si>
    <t>[TBC] Epic Risks (Migrate to Logbook Risk Type Log Item)</t>
  </si>
  <si>
    <t>Epic Content</t>
  </si>
  <si>
    <t>Epics as Tasks (Depth TBC) with Attributes, Dates, etc.</t>
  </si>
  <si>
    <t>Epic Named Resource Allocations</t>
  </si>
  <si>
    <t>Epic Tasks and Milestones (TBC where they get created in the WBS)</t>
  </si>
  <si>
    <t>Epic to Outcome Associations (New Epic migrated as a task below PPL will need the Impacted Solutions multi-select alternate structure to be populated based on the Product/Outcome Association)</t>
  </si>
  <si>
    <t>[TBC] Investment Dependencies
Note: Only 3 LCM Epics have Investment Dependencies in FDXPROD as of 4/14. Could be descoped.</t>
  </si>
  <si>
    <t>[TBC] Epic SL3 Approval Baseline Dates (TBC if this has to come over or not)</t>
  </si>
  <si>
    <t>Associated Epic Card in AgilePlace (HUB AAM)</t>
  </si>
  <si>
    <r>
      <rPr>
        <sz val="11"/>
        <color rgb="FF000000"/>
        <rFont val="Calibri"/>
        <family val="2"/>
        <scheme val="minor"/>
      </rPr>
      <t xml:space="preserve">Local Enhancement Epics + </t>
    </r>
    <r>
      <rPr>
        <sz val="11"/>
        <color rgb="FFFF0000"/>
        <rFont val="Calibri"/>
        <family val="2"/>
        <scheme val="minor"/>
      </rPr>
      <t xml:space="preserve">Open Local Enhancement Requests
</t>
    </r>
    <r>
      <rPr>
        <sz val="11"/>
        <color rgb="FF000000"/>
        <rFont val="Calibri"/>
        <family val="2"/>
        <scheme val="minor"/>
      </rPr>
      <t xml:space="preserve">
where T-Shirt Size &lt;= M
(FDXPROD)</t>
    </r>
  </si>
  <si>
    <t>Demand Bundle (Discretionary - Other)</t>
  </si>
  <si>
    <t>[TBC] Investment Dependencies
Note: Only 3 LE Epics have Investment Dependencies in FDXPROD as of 4/14. Could be descoped.</t>
  </si>
  <si>
    <r>
      <rPr>
        <sz val="11"/>
        <color rgb="FF000000"/>
        <rFont val="Calibri"/>
        <family val="2"/>
        <scheme val="minor"/>
      </rPr>
      <t xml:space="preserve">Local Enhancement Epics + </t>
    </r>
    <r>
      <rPr>
        <sz val="11"/>
        <color rgb="FFFF0000"/>
        <rFont val="Calibri"/>
        <family val="2"/>
        <scheme val="minor"/>
      </rPr>
      <t>Open Local Enhancement Requests</t>
    </r>
    <r>
      <rPr>
        <sz val="11"/>
        <color rgb="FF000000"/>
        <rFont val="Calibri"/>
        <family val="2"/>
        <scheme val="minor"/>
      </rPr>
      <t xml:space="preserve"> 
where T-Shirt Size = L or XL
(FDXPROD)</t>
    </r>
  </si>
  <si>
    <t>Demand Bundle (Discretionary - Transformational Investment)</t>
  </si>
  <si>
    <t>Set newly migrated Transformational Investment Demand Bundles to Cancelled if Estimated Annualized Value Range &lt; $10M</t>
  </si>
  <si>
    <r>
      <rPr>
        <sz val="11"/>
        <color rgb="FF000000"/>
        <rFont val="Calibri"/>
        <family val="2"/>
        <scheme val="minor"/>
      </rPr>
      <t xml:space="preserve">Local Enhancement Epics + </t>
    </r>
    <r>
      <rPr>
        <sz val="11"/>
        <color rgb="FFFF0000"/>
        <rFont val="Calibri"/>
        <family val="2"/>
        <scheme val="minor"/>
      </rPr>
      <t xml:space="preserve">Open Local Enhancement Requests
</t>
    </r>
    <r>
      <rPr>
        <sz val="11"/>
        <color rgb="FF000000"/>
        <rFont val="Calibri"/>
        <family val="2"/>
        <scheme val="minor"/>
      </rPr>
      <t>(FDXPROD)</t>
    </r>
  </si>
  <si>
    <t>Business w/ Tech Value Bundle Epic</t>
  </si>
  <si>
    <t>Task (Below PPL)</t>
  </si>
  <si>
    <t>Epics as Tasks (Depth TBC) with Attributes, Dates, etc. (created under the associated Strategic Program Value Bundle Work Entity)</t>
  </si>
  <si>
    <t>FDXPRROD</t>
  </si>
  <si>
    <t>Note: Epic Financials can't be migrated. The associated Value Bundle Financials will have to be re-entered manually, by  defining the new Epic # attribute in the financial plan and following the new D&amp;T Costing config and solution.</t>
  </si>
  <si>
    <t>This is unable to be migrated. This will be data loss</t>
  </si>
  <si>
    <t>Business w/ Tech Initiative where ESI is not a Purple Chip and T-Shirt Size = L or XL
(FDXPROD)</t>
  </si>
  <si>
    <t>Initiative Financials (Prod Financial Model, All Financial Versions)</t>
  </si>
  <si>
    <t>[TBC] Initiative Container Risks (Migrate to Logbook Risk Type Log Item)</t>
  </si>
  <si>
    <t>[TBD] Initiative Container L3 Baseline</t>
  </si>
  <si>
    <t>Initiative Container Tasks &amp; Milestones (TBC where they get created in the WBS)</t>
  </si>
  <si>
    <t>Associated Business w/ Tech Epics as Tasks with Attributes, Dates, etc.</t>
  </si>
  <si>
    <t>Associated Business w/ Tech Epics Hub Re-pairing (Portfolios x AgilePlace)</t>
  </si>
  <si>
    <t>Associated Business w/ Tech Epics Resource Allocations</t>
  </si>
  <si>
    <t>Associated Business w/ Tech Epics Content</t>
  </si>
  <si>
    <t>Associated Business w/ Tech Epics Risks (Migrate to Logbook Risk Type Log Item)</t>
  </si>
  <si>
    <t>Associated Epics Tasks and Milestones (TBC where they get created in the WBS)</t>
  </si>
  <si>
    <t>Associated Epic to Outcome Associations (New Epic migrated as a task below PPL will need the Impacted Solutions multi-select alternate structure to be populated based on the Product/Outcome Association)</t>
  </si>
  <si>
    <t>[TBD] Investment Dependencies
Note: Huge data cleanup/translation exercise to migrate the dependencies</t>
  </si>
  <si>
    <t>NEW - Associated Demand Bundle Card in AgilePlace (HUB)</t>
  </si>
  <si>
    <t>Business w/ Tech Initiative where ESI is not a Purple Chip and T-Shirt Size &lt;= M
(FDXPROD)</t>
  </si>
  <si>
    <t>Business w/ Tech Initiative where Is this request vital to business continuity? = Yes
(FDXPROD)</t>
  </si>
  <si>
    <t>Demand Bundle (Non-Discretionary - Business Continuity)</t>
  </si>
  <si>
    <t>DRIVE Business Only Value Bundle
(FDXSANDBOXA)</t>
  </si>
  <si>
    <t>DRIVE Business Only Value Bundle</t>
  </si>
  <si>
    <t>As of 5/5 Max has not yet focused energy on the SBA requirements and how different the configuration is with the new instance. High likely, but still uncertain. Not Lifecycle roles and lifecycles will not be possible in Mock 1</t>
  </si>
  <si>
    <t>Value Bundle Financials (SBA Financial Model, All Financial Versions)</t>
  </si>
  <si>
    <t>Value Bundle Content</t>
  </si>
  <si>
    <t>Content is not priority for Mock 1 given the other issues</t>
  </si>
  <si>
    <t>Value Bundle Milestones &amp; Tasks with Attributes, Dates, etc.</t>
  </si>
  <si>
    <t>Value Bundle Risks (Migrate to Logbook Risk Type Log Item)</t>
  </si>
  <si>
    <t>See comments about Risk above</t>
  </si>
  <si>
    <t>[TBC] Value Bundle Schedule Baseline</t>
  </si>
  <si>
    <t>Association to Program/Strategy</t>
  </si>
  <si>
    <t>NEW - Associated Value Bundle Card in AgilePlace (HUB)</t>
  </si>
  <si>
    <t>No requirements communicated on this</t>
  </si>
  <si>
    <t>DRIVE Business w/ Tech Value Bundle
(FDXSANDBOXA)</t>
  </si>
  <si>
    <t>DRIVE Business w/ Tech Value Bundle</t>
  </si>
  <si>
    <t>see comments on the other SBA items above</t>
  </si>
  <si>
    <t>Note: Associated Value Bundle Epics will be migrated from FDXPROD. Refer to the Business w/ Tech Epic Current State Artifact</t>
  </si>
  <si>
    <t>D&amp;T Business w/ Tech Value Bundle
(FDXSANDBOXA)</t>
  </si>
  <si>
    <t>D&amp;T Business w/ Tech Value Bundle</t>
  </si>
  <si>
    <t>Business w/ Tech Epic
(FDXPROD)</t>
  </si>
  <si>
    <t>As of 5/5, requirements about epics to the task/milestones attributes remains unknown. We may only be able to get partial upload</t>
  </si>
  <si>
    <t>As of 5/5, This is very concerning for me. I do not know how resource allocations works with epics</t>
  </si>
  <si>
    <t>Epic content not a priority given the other circumstances</t>
  </si>
  <si>
    <t xml:space="preserve">As of 5/5, I do not know how the outcome associations work. </t>
  </si>
  <si>
    <t>See comments about investment dependencies above</t>
  </si>
  <si>
    <t>As of 5/5, I do not know how agileplace epic cards are associated</t>
  </si>
  <si>
    <t>Not possible to migrate epic financials</t>
  </si>
  <si>
    <t>Work Permissions</t>
  </si>
  <si>
    <t>Users permissions changes are dependent on initiatives and epics fully being uploaded and of course users, which we are out of time to do for Mock 1</t>
  </si>
  <si>
    <t>Strategy Permissions</t>
  </si>
  <si>
    <t>Roadmaps</t>
  </si>
  <si>
    <t>Roadmaps that were created in SBA</t>
  </si>
  <si>
    <t>As of 5/5, I don't know what this is. Appears this needs to be manually created by the configuration team</t>
  </si>
  <si>
    <t>Any other Roadmaps created in Roadmaps Prod that have to be re-created per the new OpModel</t>
  </si>
  <si>
    <t>User Defined List Views (Porfolio View) (Work and Strategy)</t>
  </si>
  <si>
    <t>User Defined List Views (Work and Strategy)</t>
  </si>
  <si>
    <t>This must be manually recreated by the requirements team</t>
  </si>
  <si>
    <t>X
(Re-created manually by FedEx End Users based on new design)</t>
  </si>
  <si>
    <t>User Defined Column Sets</t>
  </si>
  <si>
    <t>User Defined Ribbons</t>
  </si>
  <si>
    <t>Lifecycle Step Name</t>
  </si>
  <si>
    <t>Hover Text or Static Text</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</si>
  <si>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</si>
  <si>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</si>
  <si>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Lifecycle Stage2</t>
  </si>
  <si>
    <t xml:space="preserve">
Work ID</t>
  </si>
  <si>
    <t xml:space="preserve">
Work Name</t>
  </si>
  <si>
    <t>Program Value Bundle
Discretionary
Non-Discretionary
Tech-Enabled Request
Business Demand</t>
  </si>
  <si>
    <t>Define the Problem/Opportunity Statement</t>
  </si>
  <si>
    <t xml:space="preserve">
Does this require Limited Visibility?</t>
  </si>
  <si>
    <t xml:space="preserve">Is this demand Business Only? </t>
  </si>
  <si>
    <t xml:space="preserve">Required field, validate names from workday </t>
  </si>
  <si>
    <t>This will be the list of all VPs in the organization</t>
  </si>
  <si>
    <t>Application/Infrastructure Upgrade Assessment</t>
  </si>
  <si>
    <t>Yes/No</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</si>
  <si>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</si>
  <si>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Legal
Regulatory
InfoSec (Protect Purple)
None</t>
  </si>
  <si>
    <t>Operational, Financial, Brand, Safety</t>
  </si>
  <si>
    <t>Minimal, Low, Medium, High, Maximum</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</si>
  <si>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</si>
  <si>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</si>
  <si>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</si>
  <si>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Discretionary
Non Discretionary</t>
  </si>
  <si>
    <t>Primary Type of Value Impact (if you chose Service or Customer Experience as a Primary Type of Value)</t>
  </si>
  <si>
    <t xml:space="preserve">High (110389) 
Medium (110390) 
Low (110391) </t>
  </si>
  <si>
    <t>Supply Chain Operations 
Commercial
Enterprise Services
Platforms</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</si>
  <si>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</si>
  <si>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Submit to Triage?</t>
  </si>
  <si>
    <t>Yes (3178) 
Will there be an option here to Save Draft (and submit later)?</t>
  </si>
  <si>
    <t>Auto populated based on inputs; validated by Triage – field needs to be editable)</t>
  </si>
  <si>
    <t xml:space="preserve">Certified 
Value Statement
None </t>
  </si>
  <si>
    <t xml:space="preserve">Enterprise Architecture Led
Enterprise Technology Architecture Led (future use)
Portfolio Led </t>
  </si>
  <si>
    <t>Enter Value Prop / Customer Service Risk</t>
  </si>
  <si>
    <t xml:space="preserve">Yes (4234) 
No (4235) </t>
  </si>
  <si>
    <t>Enterprise Portfolio Governance
Portfolio Execution Leadership</t>
  </si>
  <si>
    <t>Ready for SL 1?
Triage Decision</t>
  </si>
  <si>
    <t>Ready (3009) 
Not Ready - Feedback Requested (3010) 
Reject</t>
  </si>
  <si>
    <t xml:space="preserve">SL3 Approver???
EPG Approver
PEO Approver
</t>
  </si>
  <si>
    <t>191005
96199</t>
  </si>
  <si>
    <t>Pull from the Demand Manager identified by the requestor at time of entry or make editable here.</t>
  </si>
  <si>
    <t>List of viable people needs to come from Alex/John</t>
  </si>
  <si>
    <t>List of viable people needs to come from Matt B</t>
  </si>
  <si>
    <t>List of viable people needs to come from Brandon S.</t>
  </si>
  <si>
    <t>SL3: Approved for L3?
Request Approved?</t>
  </si>
  <si>
    <t xml:space="preserve">Approved (3006) 
Rejected (3007) 
Not Approved - Feedback Requested (3008) </t>
  </si>
  <si>
    <t>Notes on SL3 Request Approval Decision</t>
  </si>
  <si>
    <t>Non-Discretionary - Business Continuity
Non-Discretionary - RTB
Discretionary - Transformational Investment
Discretionary - Other</t>
  </si>
  <si>
    <t>Calculated Field today but will have to provide another version of a separate non calculated field in new design</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</si>
  <si>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</si>
  <si>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</si>
  <si>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</si>
  <si>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Program Demand Bundle (177953) - DO NOT HAVE IN LIST
Discretionary
Non-Discretionary</t>
  </si>
  <si>
    <t>Legal 
Regulatory
Protect Purple</t>
  </si>
  <si>
    <t>Epic Name / Title</t>
  </si>
  <si>
    <t>Needed for Demand Bundle. Wasn't carried over from L1 (GES)</t>
  </si>
  <si>
    <t>Epics Notes &amp; Comments</t>
  </si>
  <si>
    <t>fdx_agility_URL</t>
  </si>
  <si>
    <t>Agility % Complete Size</t>
  </si>
  <si>
    <t>System generated</t>
  </si>
  <si>
    <t>Approved
Not Approved</t>
  </si>
  <si>
    <t>SL4 Close Demand Bundle - Business Finance Approval</t>
  </si>
  <si>
    <t>SL4 Close Demand Bundle - Business Finance Approval Notes</t>
  </si>
  <si>
    <t>Entity</t>
  </si>
  <si>
    <t>Field Name</t>
  </si>
  <si>
    <t>ID - Request
Work ID</t>
  </si>
  <si>
    <t>Request Name/Title
Work Name</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</si>
  <si>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</si>
  <si>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</si>
  <si>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</si>
  <si>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Pull from workday the email address for the user entering the request.</t>
  </si>
  <si>
    <t>If yes, direct to Non Purple Chip program manager (if No proceed) LB: Do we know who this is?</t>
  </si>
  <si>
    <t>We need hover over to explain what these are.</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</si>
  <si>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</si>
  <si>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</si>
  <si>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</si>
  <si>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</si>
  <si>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</si>
  <si>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</si>
  <si>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</si>
  <si>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</si>
  <si>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</si>
  <si>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</si>
  <si>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 xml:space="preserve">1: Unknown (2968) 
2: Low = &lt; $1M (2970) 
3: Medium = $1M &lt; Value &lt; $10M (2971) 
4: High = &gt; $10M (2973)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</si>
  <si>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</si>
  <si>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Show all attributes as read only from Requestor filled intake form as well as Triage completed fields</t>
  </si>
  <si>
    <t>List of viable people needs to come from Kristy/Seth</t>
  </si>
  <si>
    <t>Dispatch Request</t>
  </si>
  <si>
    <t>Screen to click on "Perform Dispatch" to start the dispatch process</t>
  </si>
  <si>
    <t>Button to click to add impacted Solutions</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</si>
  <si>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</si>
  <si>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</si>
  <si>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</si>
  <si>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</si>
  <si>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How will this affect the following? (Service, terms, transits…)
1) Service Levels
2) Quoted/actual Transits
3) Coverage, delivery, and commit
4) Features of service
5) Pickup times
6) Service Guide / Tariff T&amp;Cs</t>
  </si>
  <si>
    <t>CCH Assessment</t>
  </si>
  <si>
    <t>Are you planning any changes to the Pricing or Surcharges, including the application of existing surcharges? (outline changes)</t>
  </si>
  <si>
    <t>fdx_portfolio_prod</t>
  </si>
  <si>
    <t>Are you planning any changes to our Portfolio/Products? (outline changes and identify products and services)</t>
  </si>
  <si>
    <t>Are you planning any changes to the customer's external experience and how they interact with FedEx (Customer Service, Tracking/Visibility, Mobile, Billing Invoice, etc.)</t>
  </si>
  <si>
    <t>How will you communicate these changes to Commercial Teams (Marketing, Sales, Pricing) and external customers?</t>
  </si>
  <si>
    <t>Requesting to add this new field to enable easier resource allocations</t>
  </si>
  <si>
    <t>ART(s)</t>
  </si>
  <si>
    <t xml:space="preserve">Is this needed at both VB level and the epic level?
HOW IS THIS FIELD USED? </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</si>
  <si>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</si>
  <si>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</si>
  <si>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 xml:space="preserve">Larger business program this work ties to. This can be useful for filtering a list of epics by a common theme/program. </t>
  </si>
  <si>
    <t>Enter EAI number here. Separate multiple EAIs by comma.</t>
  </si>
  <si>
    <t>L3: CCH Approval</t>
  </si>
  <si>
    <t>CCH Review</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</si>
  <si>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</si>
  <si>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</si>
  <si>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</si>
  <si>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</si>
  <si>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</si>
  <si>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Future State Artifact</t>
  </si>
  <si>
    <t>L1 Tab</t>
  </si>
  <si>
    <t>L2 Tab</t>
  </si>
  <si>
    <t>L3 Tab</t>
  </si>
  <si>
    <t>L4 Tab</t>
  </si>
  <si>
    <t>Source File</t>
  </si>
  <si>
    <t>Future Primary Structure</t>
  </si>
  <si>
    <t>Tech Enabled</t>
  </si>
  <si>
    <t>Strategic Program</t>
  </si>
  <si>
    <t>Available?</t>
  </si>
  <si>
    <t>Strategies</t>
  </si>
  <si>
    <t>BJ - 5/13 content stored in FDXMIG db</t>
  </si>
  <si>
    <t>Risks</t>
  </si>
  <si>
    <t>BJ - 5/13 provided on PP</t>
  </si>
  <si>
    <t>BJ - 5/14 provided on PP - PPL removed</t>
  </si>
  <si>
    <t>User Roles</t>
  </si>
  <si>
    <t>BJ - 5/13 provided on PP (see Users extract)</t>
  </si>
  <si>
    <t>User Lifecycle Roles</t>
  </si>
  <si>
    <t>BJ - 5/14 provided on PP</t>
  </si>
  <si>
    <t>Rule ID</t>
  </si>
  <si>
    <t>Conditions (parsed)</t>
  </si>
  <si>
    <t>ax</t>
  </si>
  <si>
    <t>Target Structure</t>
  </si>
  <si>
    <t>Target Flow</t>
  </si>
  <si>
    <t>Migration Scope</t>
  </si>
  <si>
    <t>Original Rule Text</t>
  </si>
  <si>
    <t>BR_DT_001</t>
  </si>
  <si>
    <t>DT Programs</t>
  </si>
  <si>
    <t>Current Demand Type = Business w/ Tech
Current Entity = Initiative</t>
  </si>
  <si>
    <t>Map to entity: Program VB
Structure: Work
Flow: Program (Business + Tech)
Scope: FDXSANDBOXA to DEV SB</t>
  </si>
  <si>
    <t>Program VB</t>
  </si>
  <si>
    <t>Program (Business + Tech)</t>
  </si>
  <si>
    <t>FDXSANDBOXA to DEV SB</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</si>
  <si>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</si>
  <si>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</si>
  <si>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</si>
  <si>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</si>
  <si>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</si>
  <si>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</si>
  <si>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</si>
  <si>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</si>
  <si>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</si>
  <si>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</si>
  <si>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</si>
  <si>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</si>
  <si>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</si>
  <si>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</si>
  <si>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</si>
  <si>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</si>
  <si>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</si>
  <si>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</si>
  <si>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</si>
  <si>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</si>
  <si>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</si>
  <si>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</si>
  <si>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</si>
  <si>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</si>
  <si>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</si>
  <si>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</si>
  <si>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</si>
  <si>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</si>
  <si>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</si>
  <si>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</si>
  <si>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</si>
  <si>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</si>
  <si>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</si>
  <si>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</si>
  <si>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</si>
  <si>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</si>
  <si>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</si>
  <si>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</si>
  <si>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</si>
  <si>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</si>
  <si>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</si>
  <si>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</si>
  <si>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</si>
  <si>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</si>
  <si>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</si>
  <si>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</si>
  <si>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</si>
  <si>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</si>
  <si>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</si>
  <si>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</si>
  <si>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</si>
  <si>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</si>
  <si>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</si>
  <si>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</si>
  <si>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</si>
  <si>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</si>
  <si>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</si>
  <si>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</si>
  <si>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</si>
  <si>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</si>
  <si>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</si>
  <si>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</si>
  <si>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</si>
  <si>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</si>
  <si>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</si>
  <si>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</si>
  <si>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</si>
  <si>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</si>
  <si>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</si>
  <si>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</si>
  <si>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</si>
  <si>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</si>
  <si>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</si>
  <si>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</si>
  <si>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</si>
  <si>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</si>
  <si>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</si>
  <si>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</si>
  <si>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</si>
  <si>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</si>
  <si>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</si>
  <si>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</si>
  <si>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</si>
  <si>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</si>
  <si>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</si>
  <si>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</si>
  <si>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</si>
  <si>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</si>
  <si>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</si>
  <si>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</si>
  <si>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</si>
  <si>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</si>
  <si>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</si>
  <si>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</si>
  <si>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</si>
  <si>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</si>
  <si>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</si>
  <si>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</si>
  <si>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</si>
  <si>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</si>
  <si>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</si>
  <si>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</si>
  <si>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</si>
  <si>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</si>
  <si>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</si>
  <si>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</si>
  <si>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</si>
  <si>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</si>
  <si>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</si>
  <si>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</si>
  <si>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</si>
  <si>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</si>
  <si>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</si>
  <si>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</si>
  <si>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</si>
  <si>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</si>
  <si>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</si>
  <si>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</si>
  <si>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</si>
  <si>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</si>
  <si>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</si>
  <si>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</si>
  <si>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</si>
  <si>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</si>
  <si>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</si>
  <si>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</si>
  <si>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</si>
  <si>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</si>
  <si>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</si>
  <si>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</si>
  <si>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</si>
  <si>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</si>
  <si>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</si>
  <si>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</si>
  <si>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</si>
  <si>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</si>
  <si>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</si>
  <si>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</si>
  <si>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</si>
  <si>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</si>
  <si>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</si>
  <si>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</si>
  <si>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</si>
  <si>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</si>
  <si>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</si>
  <si>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</si>
  <si>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</si>
  <si>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</si>
  <si>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</si>
  <si>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</si>
  <si>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</si>
  <si>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</si>
  <si>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</si>
  <si>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</si>
  <si>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</si>
  <si>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</si>
  <si>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</si>
  <si>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</si>
  <si>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</si>
  <si>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</si>
  <si>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</si>
  <si>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</si>
  <si>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</si>
  <si>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</si>
  <si>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</si>
  <si>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</si>
  <si>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</si>
  <si>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</si>
  <si>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</si>
  <si>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</si>
  <si>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</si>
  <si>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</si>
  <si>
    <t>(Multiple Items)</t>
  </si>
  <si>
    <t>Count of Lifecycle Stage</t>
  </si>
  <si>
    <t>Count</t>
  </si>
  <si>
    <t>Grand Total</t>
  </si>
  <si>
    <t>Complexity Estimate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</si>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</sst>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409]mmm\-yy;@"/>
  </numFmts>
  <fonts count="38">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9"/>
      <color rgb="FFFFFFFF"/>
      <name val="Calibri"/>
      <family val="2"/>
    </font>
    <font>
      <sz val="8"/>
      <name val="Calibri"/>
      <family val="2"/>
      <scheme val="minor"/>
    </font>
    <font>
      <sz val="10"/>
      <color rgb="FFFF0000"/>
      <name val="Calibri"/>
      <family val="2"/>
    </font>
    <font>
      <b/>
      <sz val="11"/>
      <color rgb="FFFF0000"/>
      <name val="Calibri"/>
      <family val="2"/>
      <scheme val="minor"/>
    </font>
    <font>
      <strike/>
      <sz val="10"/>
      <color rgb="FFFF0000"/>
      <name val="Calibri"/>
      <family val="2"/>
    </font>
    <font>
      <sz val="11"/>
      <color rgb="FFFF0000"/>
      <name val="Calibri"/>
      <family val="2"/>
      <scheme val="minor"/>
    </font>
    <font>
      <b/>
      <u/>
      <sz val="11"/>
      <color theme="0"/>
      <name val="Calibri"/>
      <family val="2"/>
      <scheme val="minor"/>
    </font>
    <font>
      <sz val="11"/>
      <name val="Aptos Narrow"/>
      <family val="2"/>
    </font>
    <font>
      <b/>
      <u/>
      <sz val="11"/>
      <name val="Calibri"/>
      <family val="2"/>
      <scheme val="minor"/>
    </font>
    <font>
      <sz val="11"/>
      <color theme="1"/>
      <name val="Aptos Narrow"/>
      <family val="2"/>
    </font>
    <font>
      <b/>
      <sz val="12"/>
      <color rgb="FF000000"/>
      <name val="Calibri"/>
    </font>
    <font>
      <sz val="11"/>
      <name val="Calibri"/>
    </font>
    <font>
      <b/>
      <sz val="10"/>
      <color rgb="FF000000"/>
      <name val="Calibri"/>
    </font>
    <font>
      <b/>
      <sz val="8"/>
      <color rgb="FF000000"/>
      <name val="Calibri"/>
    </font>
    <font>
      <sz val="8"/>
      <color rgb="FF000000"/>
      <name val="Calibri"/>
    </font>
    <font>
      <sz val="11"/>
      <name val="Calibri"/>
      <family val="2"/>
    </font>
    <font>
      <sz val="10"/>
      <name val="Calibri"/>
    </font>
    <font>
      <sz val="9"/>
      <color rgb="FF000000"/>
      <name val="Arial"/>
    </font>
    <font>
      <sz val="11"/>
      <color rgb="FF000000"/>
      <name val="Calibri"/>
      <charset val="1"/>
    </font>
  </fonts>
  <fills count="40">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59999389629810485"/>
        <bgColor theme="4" tint="0.59999389629810485"/>
      </patternFill>
    </fill>
    <fill>
      <patternFill patternType="solid">
        <fgColor theme="9" tint="0.39997558519241921"/>
        <bgColor indexed="64"/>
      </patternFill>
    </fill>
    <fill>
      <patternFill patternType="solid">
        <fgColor rgb="FFFFFFFF"/>
        <bgColor rgb="FFFFFFFF"/>
      </patternFill>
    </fill>
    <fill>
      <patternFill patternType="solid">
        <fgColor rgb="FFF5F5F5"/>
        <bgColor rgb="FFF5F5F5"/>
      </patternFill>
    </fill>
    <fill>
      <patternFill patternType="solid">
        <fgColor rgb="FF7030A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7" tint="0.39997558519241921"/>
        <bgColor indexed="64"/>
      </patternFill>
    </fill>
  </fills>
  <borders count="6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top style="thin">
        <color rgb="FFBFBFBF"/>
      </top>
      <bottom style="thin">
        <color rgb="FFBFBFB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4">
    <xf numFmtId="0" fontId="0" fillId="0" borderId="0"/>
    <xf numFmtId="44" fontId="4" fillId="0" borderId="0" applyFont="0" applyFill="0" applyBorder="0" applyAlignment="0" applyProtection="0"/>
    <xf numFmtId="0" fontId="8" fillId="0" borderId="0"/>
    <xf numFmtId="0" fontId="10" fillId="0" borderId="0" applyBorder="0"/>
  </cellStyleXfs>
  <cellXfs count="288">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5" borderId="5" xfId="0" applyFont="1" applyFill="1" applyBorder="1" applyAlignment="1">
      <alignment horizontal="left" vertical="center" wrapText="1"/>
    </xf>
    <xf numFmtId="0" fontId="11" fillId="6" borderId="10" xfId="3" quotePrefix="1" applyFont="1" applyFill="1" applyBorder="1" applyAlignment="1">
      <alignment horizontal="center" vertical="center"/>
    </xf>
    <xf numFmtId="0" fontId="10" fillId="0" borderId="0" xfId="3"/>
    <xf numFmtId="49" fontId="12" fillId="0" borderId="0" xfId="3" applyNumberFormat="1" applyFont="1"/>
    <xf numFmtId="49" fontId="10" fillId="0" borderId="0" xfId="3" applyNumberFormat="1"/>
    <xf numFmtId="0" fontId="5" fillId="7" borderId="0" xfId="0" applyFont="1" applyFill="1" applyAlignment="1">
      <alignment horizontal="center"/>
    </xf>
    <xf numFmtId="0" fontId="5" fillId="7" borderId="0" xfId="0" applyFont="1" applyFill="1" applyAlignment="1">
      <alignment horizontal="left" vertical="center"/>
    </xf>
    <xf numFmtId="0" fontId="13"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3" fillId="13" borderId="0" xfId="0" applyFont="1" applyFill="1"/>
    <xf numFmtId="0" fontId="5" fillId="11" borderId="16" xfId="0" applyFont="1" applyFill="1" applyBorder="1"/>
    <xf numFmtId="0" fontId="5" fillId="11" borderId="17" xfId="0" applyFont="1" applyFill="1" applyBorder="1"/>
    <xf numFmtId="0" fontId="14"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5"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6"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6"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0" fillId="0" borderId="0" xfId="0" applyFont="1"/>
    <xf numFmtId="0" fontId="6" fillId="5" borderId="0" xfId="0" applyFont="1" applyFill="1"/>
    <xf numFmtId="0" fontId="16" fillId="22" borderId="0" xfId="0" applyFont="1" applyFill="1" applyAlignment="1">
      <alignment horizontal="center"/>
    </xf>
    <xf numFmtId="0" fontId="17" fillId="0" borderId="0" xfId="0" applyFont="1" applyAlignment="1">
      <alignment horizontal="left" vertical="center" indent="8"/>
    </xf>
    <xf numFmtId="0" fontId="0" fillId="23" borderId="0" xfId="0" applyFill="1"/>
    <xf numFmtId="0" fontId="6" fillId="0" borderId="0" xfId="0" applyFont="1"/>
    <xf numFmtId="0" fontId="18"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5"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 fillId="5" borderId="1" xfId="0" applyFont="1" applyFill="1" applyBorder="1" applyAlignment="1">
      <alignment vertical="top" wrapText="1"/>
    </xf>
    <xf numFmtId="0" fontId="19"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1" fillId="5" borderId="1" xfId="0" applyFont="1" applyFill="1" applyBorder="1" applyAlignment="1">
      <alignment vertical="top" wrapText="1"/>
    </xf>
    <xf numFmtId="0" fontId="22" fillId="0" borderId="33" xfId="0" applyFont="1" applyBorder="1" applyAlignment="1">
      <alignment vertical="center" wrapText="1"/>
    </xf>
    <xf numFmtId="0" fontId="2" fillId="0" borderId="35" xfId="0" applyFont="1" applyBorder="1" applyAlignment="1">
      <alignment vertical="top" wrapText="1"/>
    </xf>
    <xf numFmtId="0" fontId="2" fillId="0" borderId="34" xfId="0" applyFont="1" applyBorder="1" applyAlignment="1">
      <alignment vertical="top" wrapText="1"/>
    </xf>
    <xf numFmtId="0" fontId="0" fillId="0" borderId="33" xfId="0" pivotButton="1" applyBorder="1" applyAlignment="1">
      <alignment horizontal="center"/>
    </xf>
    <xf numFmtId="0" fontId="0" fillId="0" borderId="33" xfId="0" applyBorder="1" applyAlignment="1">
      <alignment horizontal="center"/>
    </xf>
    <xf numFmtId="0" fontId="0" fillId="0" borderId="0" xfId="0" applyAlignment="1">
      <alignment vertical="center"/>
    </xf>
    <xf numFmtId="0" fontId="9" fillId="5"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29" borderId="0" xfId="0" applyFill="1"/>
    <xf numFmtId="0" fontId="0" fillId="29" borderId="0" xfId="0" applyFill="1" applyAlignment="1">
      <alignment horizontal="center" vertical="center"/>
    </xf>
    <xf numFmtId="0" fontId="0" fillId="29" borderId="0" xfId="0" applyFill="1" applyAlignment="1">
      <alignment wrapText="1"/>
    </xf>
    <xf numFmtId="0" fontId="24" fillId="29" borderId="0" xfId="0" applyFont="1" applyFill="1"/>
    <xf numFmtId="0" fontId="24" fillId="29" borderId="0" xfId="0" applyFont="1" applyFill="1" applyAlignment="1">
      <alignment horizontal="center" vertical="center" wrapText="1"/>
    </xf>
    <xf numFmtId="0" fontId="25" fillId="30" borderId="38" xfId="0" applyFont="1" applyFill="1" applyBorder="1" applyAlignment="1">
      <alignment horizontal="center" vertical="center" wrapText="1"/>
    </xf>
    <xf numFmtId="0" fontId="25" fillId="30" borderId="39" xfId="0" applyFont="1" applyFill="1" applyBorder="1" applyAlignment="1">
      <alignment horizontal="center" vertical="center" wrapText="1"/>
    </xf>
    <xf numFmtId="0" fontId="25" fillId="30" borderId="33" xfId="0" applyFont="1" applyFill="1" applyBorder="1" applyAlignment="1">
      <alignment vertical="center"/>
    </xf>
    <xf numFmtId="0" fontId="25" fillId="30" borderId="33" xfId="0" applyFont="1" applyFill="1" applyBorder="1" applyAlignment="1">
      <alignment horizontal="center" vertical="center"/>
    </xf>
    <xf numFmtId="0" fontId="25" fillId="30" borderId="41" xfId="0" applyFont="1" applyFill="1" applyBorder="1" applyAlignment="1">
      <alignment vertical="center"/>
    </xf>
    <xf numFmtId="0" fontId="25" fillId="30" borderId="39" xfId="0" applyFont="1" applyFill="1" applyBorder="1" applyAlignment="1">
      <alignment vertical="center"/>
    </xf>
    <xf numFmtId="0" fontId="25" fillId="30" borderId="39" xfId="0" applyFont="1" applyFill="1" applyBorder="1" applyAlignment="1">
      <alignment horizontal="center" vertical="center"/>
    </xf>
    <xf numFmtId="0" fontId="25" fillId="30" borderId="37" xfId="0" applyFont="1" applyFill="1" applyBorder="1" applyAlignment="1">
      <alignment horizontal="center" vertical="center" wrapText="1"/>
    </xf>
    <xf numFmtId="0" fontId="25" fillId="30" borderId="36" xfId="0" applyFont="1" applyFill="1" applyBorder="1" applyAlignment="1">
      <alignment horizontal="center" vertical="center"/>
    </xf>
    <xf numFmtId="0" fontId="25" fillId="30" borderId="36" xfId="0" applyFont="1" applyFill="1" applyBorder="1" applyAlignment="1">
      <alignment horizontal="center" vertical="center" wrapText="1"/>
    </xf>
    <xf numFmtId="0" fontId="25" fillId="30" borderId="42" xfId="0" applyFont="1" applyFill="1" applyBorder="1" applyAlignment="1">
      <alignment horizontal="center" vertical="center" wrapText="1"/>
    </xf>
    <xf numFmtId="0" fontId="14" fillId="0" borderId="33" xfId="0" applyFont="1" applyBorder="1" applyAlignment="1">
      <alignment vertical="center" wrapText="1"/>
    </xf>
    <xf numFmtId="0" fontId="26" fillId="0" borderId="33" xfId="0" quotePrefix="1" applyFont="1" applyBorder="1" applyAlignment="1">
      <alignment horizontal="center" vertical="center"/>
    </xf>
    <xf numFmtId="0" fontId="14" fillId="0" borderId="33" xfId="0" applyFont="1" applyBorder="1" applyAlignment="1">
      <alignment horizontal="left" vertical="center"/>
    </xf>
    <xf numFmtId="0" fontId="14" fillId="0" borderId="43" xfId="0" applyFont="1" applyBorder="1" applyAlignment="1">
      <alignment horizontal="left" vertical="center"/>
    </xf>
    <xf numFmtId="0" fontId="14" fillId="0" borderId="43" xfId="0" applyFont="1" applyBorder="1" applyAlignment="1">
      <alignment horizontal="left" vertical="center" wrapText="1"/>
    </xf>
    <xf numFmtId="0" fontId="14" fillId="0" borderId="44" xfId="0" applyFont="1" applyBorder="1" applyAlignment="1">
      <alignment horizontal="left" vertical="center" wrapText="1"/>
    </xf>
    <xf numFmtId="0" fontId="14" fillId="0" borderId="44" xfId="0" applyFont="1" applyBorder="1" applyAlignment="1">
      <alignment horizontal="left" vertical="center"/>
    </xf>
    <xf numFmtId="0" fontId="14" fillId="0" borderId="43" xfId="0" applyFont="1" applyBorder="1" applyAlignment="1">
      <alignment horizontal="center" vertical="center"/>
    </xf>
    <xf numFmtId="0" fontId="14" fillId="0" borderId="33" xfId="0" applyFont="1" applyBorder="1" applyAlignment="1">
      <alignment horizontal="center" vertical="center" wrapText="1"/>
    </xf>
    <xf numFmtId="0" fontId="14" fillId="0" borderId="43" xfId="0" applyFont="1" applyBorder="1" applyAlignment="1">
      <alignment horizontal="center" vertical="center" wrapText="1"/>
    </xf>
    <xf numFmtId="0" fontId="14" fillId="29" borderId="0" xfId="0" applyFont="1" applyFill="1" applyAlignment="1">
      <alignment horizontal="left" vertical="center"/>
    </xf>
    <xf numFmtId="0" fontId="14" fillId="0" borderId="0" xfId="0" applyFont="1" applyAlignment="1">
      <alignment horizontal="left" vertical="center"/>
    </xf>
    <xf numFmtId="0" fontId="26" fillId="0" borderId="45" xfId="0" quotePrefix="1" applyFont="1" applyBorder="1" applyAlignment="1">
      <alignment horizontal="center" vertical="center"/>
    </xf>
    <xf numFmtId="0" fontId="14" fillId="0" borderId="33" xfId="0" applyFont="1" applyBorder="1" applyAlignment="1">
      <alignment horizontal="left" vertical="center" wrapText="1"/>
    </xf>
    <xf numFmtId="0" fontId="14" fillId="0" borderId="41" xfId="0" applyFont="1" applyBorder="1" applyAlignment="1">
      <alignment horizontal="left" vertical="center" wrapText="1"/>
    </xf>
    <xf numFmtId="0" fontId="14" fillId="0" borderId="33" xfId="0" applyFont="1" applyBorder="1" applyAlignment="1">
      <alignment horizontal="center" vertical="center"/>
    </xf>
    <xf numFmtId="0" fontId="14" fillId="5" borderId="33" xfId="0" applyFont="1" applyFill="1" applyBorder="1" applyAlignment="1">
      <alignment horizontal="left" vertical="center"/>
    </xf>
    <xf numFmtId="0" fontId="24" fillId="0" borderId="33" xfId="0" applyFont="1" applyBorder="1" applyAlignment="1">
      <alignment horizontal="left" vertical="center" wrapText="1"/>
    </xf>
    <xf numFmtId="0" fontId="14" fillId="0" borderId="45" xfId="0" applyFont="1" applyBorder="1" applyAlignment="1">
      <alignment vertical="center" wrapText="1"/>
    </xf>
    <xf numFmtId="0" fontId="14" fillId="0" borderId="33" xfId="0" applyFont="1" applyBorder="1" applyAlignment="1">
      <alignment vertical="center"/>
    </xf>
    <xf numFmtId="0" fontId="14" fillId="29" borderId="0" xfId="0" applyFont="1" applyFill="1" applyAlignment="1">
      <alignment vertical="center"/>
    </xf>
    <xf numFmtId="0" fontId="14" fillId="0" borderId="0" xfId="0" applyFont="1" applyAlignment="1">
      <alignment vertical="center"/>
    </xf>
    <xf numFmtId="0" fontId="14" fillId="0" borderId="48" xfId="0" applyFont="1" applyBorder="1" applyAlignment="1">
      <alignment vertical="center" wrapText="1"/>
    </xf>
    <xf numFmtId="0" fontId="14" fillId="0" borderId="44" xfId="0" applyFont="1" applyBorder="1" applyAlignment="1">
      <alignment vertical="center" wrapText="1"/>
    </xf>
    <xf numFmtId="0" fontId="14" fillId="0" borderId="47" xfId="0" applyFont="1" applyBorder="1" applyAlignment="1">
      <alignment vertical="center" wrapText="1"/>
    </xf>
    <xf numFmtId="0" fontId="27" fillId="0" borderId="0" xfId="0" applyFont="1" applyAlignment="1">
      <alignment vertical="center" wrapText="1"/>
    </xf>
    <xf numFmtId="0" fontId="14" fillId="0" borderId="0" xfId="0" applyFont="1" applyAlignment="1">
      <alignment vertical="center" wrapText="1"/>
    </xf>
    <xf numFmtId="0" fontId="27" fillId="0" borderId="33" xfId="0" applyFont="1" applyBorder="1" applyAlignment="1">
      <alignment vertical="center" wrapText="1"/>
    </xf>
    <xf numFmtId="0" fontId="14" fillId="0" borderId="33" xfId="0" applyFont="1" applyBorder="1" applyAlignment="1">
      <alignment horizontal="left" wrapText="1"/>
    </xf>
    <xf numFmtId="0" fontId="14" fillId="0" borderId="41" xfId="0" applyFont="1" applyBorder="1" applyAlignment="1">
      <alignment horizontal="left" wrapText="1"/>
    </xf>
    <xf numFmtId="0" fontId="14" fillId="0" borderId="41" xfId="0" applyFont="1" applyBorder="1" applyAlignment="1">
      <alignment horizontal="left"/>
    </xf>
    <xf numFmtId="0" fontId="14" fillId="0" borderId="33" xfId="0" applyFont="1" applyBorder="1" applyAlignment="1">
      <alignment horizontal="left"/>
    </xf>
    <xf numFmtId="0" fontId="14" fillId="29" borderId="0" xfId="0" applyFont="1" applyFill="1" applyAlignment="1">
      <alignment horizontal="left"/>
    </xf>
    <xf numFmtId="0" fontId="14" fillId="0" borderId="0" xfId="0" applyFont="1" applyAlignment="1">
      <alignment horizontal="left"/>
    </xf>
    <xf numFmtId="0" fontId="14" fillId="0" borderId="41" xfId="0" applyFont="1" applyBorder="1" applyAlignment="1">
      <alignment vertical="center" wrapText="1"/>
    </xf>
    <xf numFmtId="0" fontId="14" fillId="0" borderId="41" xfId="0" applyFont="1" applyBorder="1" applyAlignment="1">
      <alignment vertical="center"/>
    </xf>
    <xf numFmtId="0" fontId="14" fillId="0" borderId="33" xfId="0" applyFont="1" applyBorder="1"/>
    <xf numFmtId="0" fontId="14" fillId="29" borderId="0" xfId="0" applyFont="1" applyFill="1"/>
    <xf numFmtId="0" fontId="14" fillId="0" borderId="0" xfId="0" applyFont="1"/>
    <xf numFmtId="0" fontId="14" fillId="0" borderId="33" xfId="0" quotePrefix="1" applyFont="1" applyBorder="1" applyAlignment="1">
      <alignment vertical="center" wrapText="1"/>
    </xf>
    <xf numFmtId="0" fontId="0" fillId="0" borderId="0" xfId="0" applyAlignment="1">
      <alignment horizontal="left" vertical="center"/>
    </xf>
    <xf numFmtId="0" fontId="28" fillId="0" borderId="0" xfId="0" quotePrefix="1" applyFont="1" applyAlignment="1">
      <alignment horizontal="center" vertical="center"/>
    </xf>
    <xf numFmtId="0" fontId="24" fillId="0" borderId="0" xfId="0" applyFont="1"/>
    <xf numFmtId="0" fontId="24" fillId="0" borderId="0" xfId="0" applyFont="1"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27" fillId="5" borderId="39" xfId="0" applyFont="1" applyFill="1" applyBorder="1" applyAlignment="1">
      <alignment horizontal="center" vertical="center" wrapText="1"/>
    </xf>
    <xf numFmtId="0" fontId="0" fillId="30" borderId="0" xfId="0" applyFill="1"/>
    <xf numFmtId="0" fontId="0" fillId="31" borderId="0" xfId="0" applyFill="1"/>
    <xf numFmtId="0" fontId="5" fillId="0" borderId="49" xfId="0" applyFont="1" applyBorder="1"/>
    <xf numFmtId="0" fontId="5" fillId="0" borderId="50" xfId="0" applyFont="1" applyBorder="1"/>
    <xf numFmtId="0" fontId="5" fillId="0" borderId="51" xfId="0" applyFont="1" applyBorder="1"/>
    <xf numFmtId="0" fontId="0" fillId="0" borderId="52" xfId="0" applyBorder="1"/>
    <xf numFmtId="0" fontId="0" fillId="0" borderId="36" xfId="0" applyBorder="1"/>
    <xf numFmtId="0" fontId="0" fillId="0" borderId="53" xfId="0" applyBorder="1"/>
    <xf numFmtId="0" fontId="0" fillId="0" borderId="54" xfId="0" applyBorder="1"/>
    <xf numFmtId="0" fontId="0" fillId="0" borderId="37" xfId="0" applyBorder="1"/>
    <xf numFmtId="0" fontId="0" fillId="0" borderId="55" xfId="0" applyBorder="1"/>
    <xf numFmtId="0" fontId="2" fillId="0" borderId="5" xfId="0" applyFont="1" applyBorder="1" applyAlignment="1">
      <alignment horizontal="center" vertical="center" wrapText="1"/>
    </xf>
    <xf numFmtId="0" fontId="2" fillId="21" borderId="3" xfId="0" applyFont="1" applyFill="1" applyBorder="1" applyAlignment="1">
      <alignment vertical="top" wrapText="1"/>
    </xf>
    <xf numFmtId="0" fontId="0" fillId="0" borderId="0" xfId="0" applyAlignment="1">
      <alignment horizontal="left" indent="1"/>
    </xf>
    <xf numFmtId="0" fontId="5" fillId="11" borderId="49" xfId="0" applyFont="1" applyFill="1" applyBorder="1"/>
    <xf numFmtId="0" fontId="0" fillId="32" borderId="52" xfId="0" applyFill="1" applyBorder="1"/>
    <xf numFmtId="0" fontId="0" fillId="32" borderId="36" xfId="0" applyFill="1" applyBorder="1"/>
    <xf numFmtId="0" fontId="0" fillId="33" borderId="0" xfId="0" applyFill="1"/>
    <xf numFmtId="0" fontId="5" fillId="33" borderId="50" xfId="0" applyFont="1" applyFill="1" applyBorder="1"/>
    <xf numFmtId="0" fontId="5" fillId="25" borderId="50" xfId="0" applyFont="1" applyFill="1" applyBorder="1"/>
    <xf numFmtId="0" fontId="5" fillId="33" borderId="50" xfId="0" quotePrefix="1" applyFont="1" applyFill="1" applyBorder="1"/>
    <xf numFmtId="0" fontId="0" fillId="32" borderId="0" xfId="0" applyFill="1"/>
    <xf numFmtId="0" fontId="30" fillId="34" borderId="0" xfId="2" applyFont="1" applyFill="1" applyAlignment="1">
      <alignment vertical="top" wrapText="1"/>
    </xf>
    <xf numFmtId="0" fontId="30" fillId="0" borderId="0" xfId="2" applyFont="1"/>
    <xf numFmtId="0" fontId="32" fillId="35" borderId="57" xfId="2" applyFont="1" applyFill="1" applyBorder="1" applyAlignment="1">
      <alignment horizontal="center" vertical="top" wrapText="1" readingOrder="1"/>
    </xf>
    <xf numFmtId="0" fontId="32" fillId="35" borderId="57" xfId="2" applyFont="1" applyFill="1" applyBorder="1" applyAlignment="1">
      <alignment vertical="top" wrapText="1" readingOrder="1"/>
    </xf>
    <xf numFmtId="0" fontId="30" fillId="34" borderId="59" xfId="2" applyFont="1" applyFill="1" applyBorder="1" applyAlignment="1">
      <alignment vertical="top" wrapText="1"/>
    </xf>
    <xf numFmtId="0" fontId="33" fillId="34" borderId="57" xfId="2" applyFont="1" applyFill="1" applyBorder="1" applyAlignment="1">
      <alignment horizontal="center" vertical="top" wrapText="1" readingOrder="1"/>
    </xf>
    <xf numFmtId="0" fontId="33" fillId="34" borderId="57" xfId="2" applyFont="1" applyFill="1" applyBorder="1" applyAlignment="1">
      <alignment vertical="top" wrapText="1" readingOrder="1"/>
    </xf>
    <xf numFmtId="0" fontId="32" fillId="35" borderId="59" xfId="2" applyFont="1" applyFill="1" applyBorder="1" applyAlignment="1">
      <alignment vertical="top" wrapText="1" readingOrder="1"/>
    </xf>
    <xf numFmtId="0" fontId="33" fillId="34" borderId="59" xfId="2" applyFont="1" applyFill="1" applyBorder="1" applyAlignment="1">
      <alignment vertical="top" wrapText="1" readingOrder="1"/>
    </xf>
    <xf numFmtId="0" fontId="34" fillId="0" borderId="0" xfId="2" applyFont="1"/>
    <xf numFmtId="0" fontId="0" fillId="0" borderId="0" xfId="0" applyAlignment="1">
      <alignment horizontal="left" vertical="top"/>
    </xf>
    <xf numFmtId="0" fontId="35" fillId="0" borderId="8" xfId="0" applyFont="1" applyBorder="1" applyAlignment="1">
      <alignment vertical="top" wrapText="1"/>
    </xf>
    <xf numFmtId="0" fontId="8" fillId="0" borderId="33" xfId="0" applyFont="1" applyBorder="1" applyAlignment="1">
      <alignment horizontal="left" vertical="center"/>
    </xf>
    <xf numFmtId="0" fontId="5" fillId="36" borderId="50" xfId="0" applyFont="1" applyFill="1" applyBorder="1"/>
    <xf numFmtId="0" fontId="11" fillId="5" borderId="10" xfId="3" quotePrefix="1" applyFont="1" applyFill="1" applyBorder="1" applyAlignment="1">
      <alignment horizontal="center" vertical="center"/>
    </xf>
    <xf numFmtId="0" fontId="12" fillId="0" borderId="0" xfId="3" applyFont="1"/>
    <xf numFmtId="0" fontId="0" fillId="0" borderId="0" xfId="0" applyAlignment="1">
      <alignment vertical="top" wrapText="1"/>
    </xf>
    <xf numFmtId="0" fontId="0" fillId="0" borderId="60" xfId="0" applyBorder="1"/>
    <xf numFmtId="0" fontId="0" fillId="0" borderId="43" xfId="0" applyBorder="1"/>
    <xf numFmtId="0" fontId="0" fillId="0" borderId="44" xfId="0" applyBorder="1"/>
    <xf numFmtId="0" fontId="0" fillId="0" borderId="61" xfId="0" applyBorder="1"/>
    <xf numFmtId="0" fontId="0" fillId="16" borderId="41" xfId="0" applyFill="1" applyBorder="1"/>
    <xf numFmtId="0" fontId="0" fillId="0" borderId="62" xfId="0" applyBorder="1"/>
    <xf numFmtId="0" fontId="0" fillId="0" borderId="45" xfId="0" applyBorder="1"/>
    <xf numFmtId="0" fontId="0" fillId="16" borderId="47" xfId="0" applyFill="1" applyBorder="1"/>
    <xf numFmtId="0" fontId="0" fillId="0" borderId="0" xfId="0" applyAlignment="1">
      <alignment vertical="top"/>
    </xf>
    <xf numFmtId="0" fontId="0" fillId="24" borderId="0" xfId="0" applyFill="1" applyAlignment="1">
      <alignment vertical="top"/>
    </xf>
    <xf numFmtId="0" fontId="14" fillId="0" borderId="0" xfId="0" applyFont="1" applyAlignment="1">
      <alignment vertical="top"/>
    </xf>
    <xf numFmtId="0" fontId="0" fillId="5" borderId="0" xfId="0" applyFill="1" applyAlignment="1">
      <alignment vertical="top"/>
    </xf>
    <xf numFmtId="0" fontId="0" fillId="5" borderId="0" xfId="0" applyFill="1" applyAlignment="1">
      <alignment vertical="top" wrapText="1"/>
    </xf>
    <xf numFmtId="0" fontId="35" fillId="0" borderId="7" xfId="0" applyFont="1" applyBorder="1" applyAlignment="1">
      <alignment vertical="top" wrapText="1"/>
    </xf>
    <xf numFmtId="0" fontId="35" fillId="0" borderId="8" xfId="0" applyFont="1" applyBorder="1" applyAlignment="1">
      <alignment horizontal="center" vertical="center" wrapText="1"/>
    </xf>
    <xf numFmtId="0" fontId="35" fillId="0" borderId="9" xfId="0" applyFont="1" applyBorder="1" applyAlignment="1">
      <alignment vertical="top" wrapText="1"/>
    </xf>
    <xf numFmtId="49" fontId="36" fillId="0" borderId="0" xfId="3" applyNumberFormat="1" applyFont="1"/>
    <xf numFmtId="0" fontId="36" fillId="0" borderId="0" xfId="3" applyFont="1"/>
    <xf numFmtId="0" fontId="24" fillId="5" borderId="0" xfId="0" applyFont="1" applyFill="1"/>
    <xf numFmtId="0" fontId="37" fillId="0" borderId="0" xfId="0" applyFont="1" applyAlignment="1">
      <alignment wrapText="1"/>
    </xf>
    <xf numFmtId="16" fontId="0" fillId="0" borderId="0" xfId="0" applyNumberFormat="1"/>
    <xf numFmtId="0" fontId="10" fillId="0" borderId="0" xfId="0" applyFont="1" applyAlignment="1">
      <alignment wrapText="1"/>
    </xf>
    <xf numFmtId="0" fontId="7" fillId="37" borderId="0" xfId="0" applyFont="1" applyFill="1" applyAlignment="1">
      <alignment horizontal="center" vertical="center" wrapText="1"/>
    </xf>
    <xf numFmtId="0" fontId="7" fillId="30" borderId="0" xfId="0" applyFont="1" applyFill="1" applyAlignment="1">
      <alignment horizontal="center" vertical="center" wrapText="1"/>
    </xf>
    <xf numFmtId="0" fontId="7" fillId="21" borderId="0" xfId="0" applyFont="1" applyFill="1" applyAlignment="1">
      <alignment horizontal="center" vertical="center" wrapText="1"/>
    </xf>
    <xf numFmtId="0" fontId="7" fillId="23" borderId="0" xfId="0" applyFont="1" applyFill="1" applyAlignment="1">
      <alignment horizontal="center" vertical="center" wrapText="1"/>
    </xf>
    <xf numFmtId="0" fontId="7" fillId="38" borderId="0" xfId="0" applyFont="1" applyFill="1" applyAlignment="1">
      <alignment horizontal="center" vertical="center"/>
    </xf>
    <xf numFmtId="0" fontId="7" fillId="39" borderId="0" xfId="0" applyFont="1" applyFill="1" applyAlignment="1">
      <alignment horizontal="center" vertical="center" wrapText="1"/>
    </xf>
    <xf numFmtId="0" fontId="7" fillId="36" borderId="0" xfId="0" applyFont="1" applyFill="1" applyAlignment="1">
      <alignment horizontal="center" vertical="center" wrapText="1"/>
    </xf>
    <xf numFmtId="0" fontId="33" fillId="34" borderId="57" xfId="2" applyFont="1" applyFill="1" applyBorder="1" applyAlignment="1">
      <alignment vertical="top" wrapText="1" readingOrder="1"/>
    </xf>
    <xf numFmtId="0" fontId="30" fillId="34" borderId="58" xfId="2" applyFont="1" applyFill="1" applyBorder="1" applyAlignment="1">
      <alignment vertical="top" wrapText="1"/>
    </xf>
    <xf numFmtId="0" fontId="30" fillId="34" borderId="59" xfId="2" applyFont="1" applyFill="1" applyBorder="1" applyAlignment="1">
      <alignment vertical="top" wrapText="1"/>
    </xf>
    <xf numFmtId="0" fontId="33" fillId="34" borderId="57" xfId="2" applyFont="1" applyFill="1" applyBorder="1" applyAlignment="1">
      <alignment horizontal="center" vertical="center" wrapText="1" readingOrder="1"/>
    </xf>
    <xf numFmtId="0" fontId="31" fillId="34" borderId="0" xfId="2" applyFont="1" applyFill="1" applyAlignment="1">
      <alignment vertical="top" wrapText="1" readingOrder="1"/>
    </xf>
    <xf numFmtId="0" fontId="30" fillId="34" borderId="0" xfId="2" applyFont="1" applyFill="1" applyAlignment="1">
      <alignment vertical="top" wrapText="1"/>
    </xf>
    <xf numFmtId="0" fontId="29" fillId="34" borderId="56" xfId="2" applyFont="1" applyFill="1" applyBorder="1" applyAlignment="1">
      <alignment vertical="top" wrapText="1" readingOrder="1"/>
    </xf>
    <xf numFmtId="0" fontId="30" fillId="34" borderId="56" xfId="2" applyFont="1" applyFill="1" applyBorder="1" applyAlignment="1">
      <alignment vertical="top" wrapText="1"/>
    </xf>
    <xf numFmtId="0" fontId="31" fillId="34" borderId="0" xfId="2" applyFont="1" applyFill="1" applyAlignment="1">
      <alignment horizontal="left" vertical="top" wrapText="1" readingOrder="1"/>
    </xf>
    <xf numFmtId="0" fontId="32" fillId="35" borderId="57" xfId="2" applyFont="1" applyFill="1" applyBorder="1" applyAlignment="1">
      <alignment vertical="top" wrapText="1" readingOrder="1"/>
    </xf>
    <xf numFmtId="0" fontId="32" fillId="35" borderId="57" xfId="2" applyFont="1" applyFill="1" applyBorder="1" applyAlignment="1">
      <alignment horizontal="center" vertical="center" wrapText="1" readingOrder="1"/>
    </xf>
    <xf numFmtId="0" fontId="7" fillId="28" borderId="0" xfId="0" applyFont="1" applyFill="1" applyAlignment="1">
      <alignment horizontal="center"/>
    </xf>
    <xf numFmtId="0" fontId="5"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5" fillId="7" borderId="0" xfId="0" applyFont="1" applyFill="1" applyAlignment="1">
      <alignment horizontal="left" vertical="center"/>
    </xf>
    <xf numFmtId="0" fontId="7" fillId="8" borderId="0" xfId="0" applyFont="1" applyFill="1" applyAlignment="1">
      <alignment horizontal="left" vertical="center" wrapText="1"/>
    </xf>
    <xf numFmtId="0" fontId="7" fillId="9" borderId="0" xfId="0" applyFont="1" applyFill="1" applyAlignment="1">
      <alignment horizontal="left" vertical="top" wrapText="1"/>
    </xf>
    <xf numFmtId="0" fontId="25" fillId="30" borderId="39" xfId="0" applyFont="1" applyFill="1" applyBorder="1" applyAlignment="1">
      <alignment horizontal="center"/>
    </xf>
    <xf numFmtId="0" fontId="25" fillId="30" borderId="39" xfId="0" applyFont="1" applyFill="1" applyBorder="1" applyAlignment="1">
      <alignment horizontal="center" vertical="center" wrapText="1"/>
    </xf>
    <xf numFmtId="0" fontId="25" fillId="30" borderId="40" xfId="0" applyFont="1" applyFill="1" applyBorder="1" applyAlignment="1">
      <alignment horizontal="center" vertical="center" wrapText="1"/>
    </xf>
    <xf numFmtId="0" fontId="14" fillId="0" borderId="45"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xf numFmtId="0" fontId="26" fillId="0" borderId="45" xfId="0" quotePrefix="1" applyFont="1" applyBorder="1" applyAlignment="1">
      <alignment horizontal="center" vertical="center"/>
    </xf>
    <xf numFmtId="0" fontId="26" fillId="0" borderId="46" xfId="0" quotePrefix="1" applyFont="1" applyBorder="1" applyAlignment="1">
      <alignment horizontal="center" vertical="center"/>
    </xf>
    <xf numFmtId="0" fontId="26" fillId="0" borderId="43" xfId="0" quotePrefix="1" applyFont="1" applyBorder="1" applyAlignment="1">
      <alignment horizontal="center" vertical="center"/>
    </xf>
    <xf numFmtId="0" fontId="14" fillId="0" borderId="45" xfId="0" applyFont="1" applyBorder="1" applyAlignment="1">
      <alignment horizontal="left" vertical="center"/>
    </xf>
    <xf numFmtId="0" fontId="14" fillId="0" borderId="46" xfId="0" applyFont="1" applyBorder="1" applyAlignment="1">
      <alignment horizontal="left" vertical="center"/>
    </xf>
    <xf numFmtId="0" fontId="14" fillId="0" borderId="43" xfId="0" applyFont="1" applyBorder="1" applyAlignment="1">
      <alignment horizontal="left" vertical="center"/>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4" fillId="0" borderId="43" xfId="0" applyFont="1" applyBorder="1" applyAlignment="1">
      <alignment horizontal="left" vertical="center" wrapText="1"/>
    </xf>
    <xf numFmtId="0" fontId="14" fillId="0" borderId="47" xfId="0" applyFont="1" applyBorder="1" applyAlignment="1">
      <alignment horizontal="left" vertical="center"/>
    </xf>
    <xf numFmtId="0" fontId="14" fillId="0" borderId="48" xfId="0" applyFont="1" applyBorder="1" applyAlignment="1">
      <alignment horizontal="left" vertical="center"/>
    </xf>
    <xf numFmtId="0" fontId="14" fillId="0" borderId="44" xfId="0" applyFont="1" applyBorder="1" applyAlignment="1">
      <alignment horizontal="left" vertical="center"/>
    </xf>
    <xf numFmtId="0" fontId="14" fillId="0" borderId="47" xfId="0" applyFont="1" applyBorder="1" applyAlignment="1">
      <alignment horizontal="left" vertical="center" wrapText="1"/>
    </xf>
    <xf numFmtId="0" fontId="14" fillId="0" borderId="33" xfId="0" applyFont="1" applyBorder="1" applyAlignment="1">
      <alignment horizontal="left" vertical="center"/>
    </xf>
    <xf numFmtId="0" fontId="26" fillId="0" borderId="33" xfId="0" quotePrefix="1" applyFont="1" applyBorder="1" applyAlignment="1">
      <alignment horizontal="center" vertical="center"/>
    </xf>
  </cellXfs>
  <cellStyles count="4">
    <cellStyle name="Currency" xfId="1" builtinId="4"/>
    <cellStyle name="Normal" xfId="0" builtinId="0"/>
    <cellStyle name="Normal 2" xfId="2" xr:uid="{7F6EDBF2-47EC-48B1-B578-507DC41FBBCD}"/>
    <cellStyle name="Normal 3" xfId="3" xr:uid="{7C98FA3C-BF62-4508-A43B-66DC63393D41}"/>
  </cellStyles>
  <dxfs count="550">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ck">
          <color theme="0"/>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ill>
        <patternFill patternType="solid">
          <fgColor indexed="64"/>
          <bgColor theme="9" tint="0.79998168889431442"/>
        </patternFill>
      </fill>
    </dxf>
    <dxf>
      <fill>
        <patternFill patternType="solid">
          <fgColor indexed="64"/>
          <bgColor theme="9" tint="0.79998168889431442"/>
        </patternFill>
      </fill>
    </dxf>
    <dxf>
      <numFmt numFmtId="0" formatCode="General"/>
    </dxf>
    <dxf>
      <numFmt numFmtId="0" formatCode="General"/>
      <fill>
        <patternFill patternType="solid">
          <fgColor indexed="64"/>
          <bgColor theme="0" tint="-0.14999847407452621"/>
        </patternFill>
      </fill>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0" formatCode="General"/>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0" formatCode="General"/>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numFmt numFmtId="0" formatCode="Genera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fill>
        <patternFill patternType="solid">
          <fgColor indexed="64"/>
          <bgColor theme="9"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dxf>
    <dxf>
      <numFmt numFmtId="0" formatCode="General"/>
    </dxf>
    <dxf>
      <numFmt numFmtId="0" formatCode="Genera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3" tint="0.59996337778862885"/>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3" tint="0.59996337778862885"/>
        </patternFill>
      </fill>
    </dxf>
    <dxf>
      <fill>
        <patternFill>
          <bgColor theme="6" tint="0.79998168889431442"/>
        </patternFill>
      </fill>
    </dxf>
    <dxf>
      <fill>
        <patternFill>
          <bgColor rgb="FFFFFF00"/>
        </patternFill>
      </fill>
    </dxf>
    <dxf>
      <font>
        <color theme="0"/>
      </font>
      <fill>
        <patternFill>
          <bgColor theme="1"/>
        </patternFill>
      </fill>
    </dxf>
    <dxf>
      <fill>
        <patternFill>
          <bgColor rgb="FFFFFF00"/>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3" tint="0.5999633777886288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b val="0"/>
        <i val="0"/>
        <strike val="0"/>
        <condense val="0"/>
        <extend val="0"/>
        <outline val="0"/>
        <shadow val="0"/>
        <u val="none"/>
        <vertAlign val="baseline"/>
        <sz val="11"/>
        <color rgb="FF000000"/>
        <name val="Calibri"/>
        <family val="2"/>
        <scheme val="minor"/>
      </font>
      <fill>
        <patternFill patternType="solid">
          <fgColor rgb="FFD9E1F2"/>
          <bgColor theme="2" tint="-0.249977111117893"/>
        </patternFill>
      </fill>
      <alignment horizontal="center" vertical="bottom" textRotation="0" wrapText="0" indent="0" justifyLastLine="0" shrinkToFit="0" readingOrder="0"/>
    </dxf>
    <dxf>
      <fill>
        <patternFill>
          <bgColor theme="2" tint="-0.249977111117893"/>
        </patternFill>
      </fill>
    </dxf>
    <dxf>
      <fill>
        <patternFill>
          <bgColor theme="2"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style="thin">
          <color theme="5" tint="0.39997558519241921"/>
        </left>
        <right/>
        <top style="thin">
          <color theme="5" tint="0.39997558519241921"/>
        </top>
        <bottom style="thin">
          <color theme="5" tint="0.39997558519241921"/>
        </bottom>
        <vertical/>
        <horizontal/>
      </border>
    </dxf>
    <dxf>
      <numFmt numFmtId="166" formatCode="&quot;$&quot;#,##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numFmt numFmtId="0" formatCode="General"/>
    </dxf>
    <dxf>
      <numFmt numFmtId="0" formatCode="General"/>
    </dxf>
    <dxf>
      <numFmt numFmtId="0" formatCode="General"/>
    </dxf>
    <dxf>
      <numFmt numFmtId="0" formatCode="General"/>
    </dxf>
    <dxf>
      <fill>
        <patternFill patternType="solid">
          <fgColor indexed="64"/>
          <bgColor theme="1"/>
        </patternFill>
      </fill>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numFmt numFmtId="0" formatCode="General"/>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auto="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auto="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style="thin">
          <color rgb="FFD3D3D3"/>
        </right>
        <top style="thin">
          <color rgb="FFD3D3D3"/>
        </top>
        <bottom style="thin">
          <color rgb="FFD3D3D3"/>
        </bottom>
        <vertical/>
        <horizontal/>
      </border>
    </dxf>
    <dxf>
      <font>
        <b val="0"/>
        <i val="0"/>
        <strike val="0"/>
        <condense val="0"/>
        <extend val="0"/>
        <outline val="0"/>
        <shadow val="0"/>
        <u val="none"/>
        <vertAlign val="baseline"/>
        <sz val="8"/>
        <color rgb="FF000000"/>
        <name val="Calibri"/>
        <scheme val="none"/>
      </font>
      <fill>
        <patternFill patternType="solid">
          <fgColor rgb="FFFFFFFF"/>
          <bgColor rgb="FFFFFFFF"/>
        </patternFill>
      </fill>
      <alignment horizontal="general" vertical="top" textRotation="0" wrapText="1" indent="0" justifyLastLine="0" shrinkToFit="0" readingOrder="1"/>
      <border diagonalUp="0" diagonalDown="0">
        <left/>
        <right style="thin">
          <color rgb="FFD3D3D3"/>
        </right>
        <top style="thin">
          <color rgb="FFD3D3D3"/>
        </top>
        <bottom style="thin">
          <color rgb="FFD3D3D3"/>
        </bottom>
        <vertical/>
        <horizontal/>
      </border>
    </dxf>
    <dxf>
      <border outline="0">
        <left style="thin">
          <color rgb="FFD3D3D3"/>
        </left>
      </border>
    </dxf>
    <dxf>
      <font>
        <b val="0"/>
        <i val="0"/>
        <strike val="0"/>
        <condense val="0"/>
        <extend val="0"/>
        <outline val="0"/>
        <shadow val="0"/>
        <u val="none"/>
        <vertAlign val="baseline"/>
        <sz val="11"/>
        <color auto="1"/>
        <name val="Calibri"/>
        <scheme val="none"/>
      </font>
    </dxf>
    <dxf>
      <font>
        <b val="0"/>
        <i val="0"/>
        <strike val="0"/>
        <condense val="0"/>
        <extend val="0"/>
        <outline val="0"/>
        <shadow val="0"/>
        <u val="none"/>
        <vertAlign val="baseline"/>
        <sz val="11"/>
        <color auto="1"/>
        <name val="Calibri"/>
        <scheme val="none"/>
      </font>
    </dxf>
    <dxf>
      <font>
        <b/>
        <sz val="10"/>
        <color rgb="FF9C5700"/>
        <name val="Calibri"/>
      </font>
      <fill>
        <patternFill patternType="solid">
          <fgColor rgb="FFFFE699"/>
        </patternFill>
      </fill>
    </dxf>
    <dxf>
      <fill>
        <patternFill patternType="solid">
          <fgColor rgb="FFFFE699"/>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Task id="{ED540B0E-D772-44A1-B1D9-400D981A5D34}">
    <Anchor>
      <Comment id="{EAF1C009-35F3-496B-A3D9-19125D36C4B2}"/>
    </Anchor>
    <History>
      <Event time="2026-05-04T13:51:25.42" id="{8F32A138-161D-4645-BA05-B0365ECB50C6}">
        <Attribution userId="S::cynthia.propst.osv@fedex.com::417e1b71-a1be-4307-9c25-4224a5f71fd4" userName="Cynthia Propst (OSV)" userProvider="AD"/>
        <Anchor>
          <Comment id="{8A17E499-D226-4257-836A-774023FB83EE}"/>
        </Anchor>
        <Create/>
      </Event>
      <Event time="2026-05-04T13:51:25.42" id="{D2C72317-06C8-43AF-BADD-074786DC6F7C}">
        <Attribution userId="S::cynthia.propst.osv@fedex.com::417e1b71-a1be-4307-9c25-4224a5f71fd4" userName="Cynthia Propst (OSV)" userProvider="AD"/>
        <Anchor>
          <Comment id="{8A17E499-D226-4257-836A-774023FB83EE}"/>
        </Anchor>
        <Assign userId="S::max.weiss.osv@fedex.com::f2f32d28-e7d6-40c6-be9e-f6f0ee73bc55" userName="Max Weiss (OSV)" userProvider="AD"/>
      </Event>
      <Event time="2026-05-04T13:51:25.42" id="{F009CCF8-7AE4-4590-A31C-A75EE2AC0D3A}">
        <Attribution userId="S::cynthia.propst.osv@fedex.com::417e1b71-a1be-4307-9c25-4224a5f71fd4" userName="Cynthia Propst (OSV)" userProvider="AD"/>
        <Anchor>
          <Comment id="{8A17E499-D226-4257-836A-774023FB83EE}"/>
        </Anchor>
        <SetTitle title="@Max Weiss (OSV) Please know that the gold copies when on SharePoint were still being changed by committee without notification. This is resulting in some of your findings. I will review and adjust as needed."/>
      </Event>
    </History>
  </Task>
  <Task id="{E1822BE3-D22B-45CF-AFEC-5CC2DFE39FAD}">
    <Anchor>
      <Comment id="{337015FA-0D54-48D2-8E62-5695A7657647}"/>
    </Anchor>
    <History>
      <Event time="2026-05-04T13:49:36.99" id="{1E45D9C8-31C7-486D-BE22-D33B9EB38367}">
        <Attribution userId="S::cynthia.propst.osv@fedex.com::417e1b71-a1be-4307-9c25-4224a5f71fd4" userName="Cynthia Propst (OSV)" userProvider="AD"/>
        <Anchor>
          <Comment id="{CDD423C8-08AC-432A-AE7F-33893DC0E2A7}"/>
        </Anchor>
        <Create/>
      </Event>
      <Event time="2026-05-04T13:49:36.99" id="{475AA9BD-4A10-4DB2-A6E8-B69275F844D7}">
        <Attribution userId="S::cynthia.propst.osv@fedex.com::417e1b71-a1be-4307-9c25-4224a5f71fd4" userName="Cynthia Propst (OSV)" userProvider="AD"/>
        <Anchor>
          <Comment id="{CDD423C8-08AC-432A-AE7F-33893DC0E2A7}"/>
        </Anchor>
        <Assign userId="S::max.weiss.osv@fedex.com::f2f32d28-e7d6-40c6-be9e-f6f0ee73bc55" userName="Max Weiss (OSV)" userProvider="AD"/>
      </Event>
      <Event time="2026-05-04T13:49:36.99" id="{1C89735E-8AC9-428A-91E9-B7664151576B}">
        <Attribution userId="S::cynthia.propst.osv@fedex.com::417e1b71-a1be-4307-9c25-4224a5f71fd4" userName="Cynthia Propst (OSV)" userProvider="AD"/>
        <Anchor>
          <Comment id="{CDD423C8-08AC-432A-AE7F-33893DC0E2A7}"/>
        </Anchor>
        <SetTitle title="@Max Weiss (OSV) This would need to be checked by Jill as well. This attributed is already well embedded in the Server3 DEV SB config. @Jill Bourgeois (OSV) Please advise."/>
      </Event>
    </History>
  </Task>
</Tasks>
</file>

<file path=xl/documenttasks/documenttask2.xml><?xml version="1.0" encoding="utf-8"?>
<Tasks xmlns="http://schemas.microsoft.com/office/tasks/2019/documenttasks">
  <Task id="{60F3DC26-932E-45F5-875B-2DC57A2F679A}">
    <Anchor>
      <Comment id="{740AC55A-8F43-4C5E-A5FB-211A79D82D20}"/>
    </Anchor>
    <History>
      <Event time="2026-05-14T14:20:41.77" id="{C347E936-C25C-4293-9857-E994FC547377}">
        <Attribution userId="S::padma.andhe@fedex.com::cad72d34-bd07-4a3b-8cf3-e70459666c92" userName="Padma Andhe" userProvider="AD"/>
        <Anchor>
          <Comment id="{740AC55A-8F43-4C5E-A5FB-211A79D82D20}"/>
        </Anchor>
        <Create/>
      </Event>
      <Event time="2026-05-14T14:20:41.77" id="{3462158A-C18E-468A-AD7F-2DAD6A832466}">
        <Attribution userId="S::padma.andhe@fedex.com::cad72d34-bd07-4a3b-8cf3-e70459666c92" userName="Padma Andhe" userProvider="AD"/>
        <Anchor>
          <Comment id="{740AC55A-8F43-4C5E-A5FB-211A79D82D20}"/>
        </Anchor>
        <Assign userId="S::max.weiss.osv@fedex.com::f2f32d28-e7d6-40c6-be9e-f6f0ee73bc55" userName="Max Weiss (OSV)" userProvider="AD"/>
      </Event>
      <Event time="2026-05-14T14:20:41.77" id="{F09018A2-4001-4CAE-918A-BE01832BB263}">
        <Attribution userId="S::padma.andhe@fedex.com::cad72d34-bd07-4a3b-8cf3-e70459666c92" userName="Padma Andhe" userProvider="AD"/>
        <Anchor>
          <Comment id="{740AC55A-8F43-4C5E-A5FB-211A79D82D20}"/>
        </Anchor>
        <SetTitle title="@Max Weiss (OSV) This logic doesn’t appear to be correct. Please refer to the business rules document. Business only demand is all mapped to a flow type called Business Demand Management. This step is incorrect"/>
      </Event>
    </History>
  </Task>
  <Task id="{4E3B6B7F-DB55-4731-9BD7-CF5C15B48A56}">
    <Anchor>
      <Comment id="{88AD8113-0BE2-4C00-99EA-9825942C5252}"/>
    </Anchor>
    <History>
      <Event time="2026-05-14T14:24:12.46" id="{888A7FA0-40EB-4923-80AD-65D83EB4BC40}">
        <Attribution userId="S::padma.andhe@fedex.com::cad72d34-bd07-4a3b-8cf3-e70459666c92" userName="Padma Andhe" userProvider="AD"/>
        <Anchor>
          <Comment id="{88AD8113-0BE2-4C00-99EA-9825942C5252}"/>
        </Anchor>
        <Create/>
      </Event>
      <Event time="2026-05-14T14:24:12.46" id="{0F9EA7DD-FDFB-46F0-BAFD-CD11E1A212F7}">
        <Attribution userId="S::padma.andhe@fedex.com::cad72d34-bd07-4a3b-8cf3-e70459666c92" userName="Padma Andhe" userProvider="AD"/>
        <Anchor>
          <Comment id="{88AD8113-0BE2-4C00-99EA-9825942C5252}"/>
        </Anchor>
        <Assign userId="S::max.weiss.osv@fedex.com::f2f32d28-e7d6-40c6-be9e-f6f0ee73bc55" userName="Max Weiss (OSV)" userProvider="AD"/>
      </Event>
      <Event time="2026-05-14T14:24:12.46" id="{E9954B79-25C0-45F3-84B4-3DB993660D9F}">
        <Attribution userId="S::padma.andhe@fedex.com::cad72d34-bd07-4a3b-8cf3-e70459666c92" userName="Padma Andhe" userProvider="AD"/>
        <Anchor>
          <Comment id="{88AD8113-0BE2-4C00-99EA-9825942C5252}"/>
        </Anchor>
        <SetTitle title="@Max Weiss (OSV) This is incorrect also. Legal/protect purple is not checked for Business continuity. Is this Vital to business Continuity is the Flag to check adding @Julian Hurtado-Radigan @Rajinder Gill "/>
      </Event>
    </History>
  </Task>
  <Task id="{A1E662E0-E6E0-48F7-BDC2-944E22F43AB4}">
    <Anchor>
      <Comment id="{79DEFFC2-D11F-4BC2-A476-F1BE2D079520}"/>
    </Anchor>
    <History>
      <Event time="2026-05-14T14:27:59.32" id="{8A99F5A3-9752-44FE-831A-48EF839DEB24}">
        <Attribution userId="S::padma.andhe@fedex.com::cad72d34-bd07-4a3b-8cf3-e70459666c92" userName="Padma Andhe" userProvider="AD"/>
        <Anchor>
          <Comment id="{79DEFFC2-D11F-4BC2-A476-F1BE2D079520}"/>
        </Anchor>
        <Create/>
      </Event>
      <Event time="2026-05-14T14:27:59.32" id="{3B054AF1-03D3-4C36-A7BB-DC694767577F}">
        <Attribution userId="S::padma.andhe@fedex.com::cad72d34-bd07-4a3b-8cf3-e70459666c92" userName="Padma Andhe" userProvider="AD"/>
        <Anchor>
          <Comment id="{79DEFFC2-D11F-4BC2-A476-F1BE2D079520}"/>
        </Anchor>
        <Assign userId="S::max.weiss.osv@fedex.com::f2f32d28-e7d6-40c6-be9e-f6f0ee73bc55" userName="Max Weiss (OSV)" userProvider="AD"/>
      </Event>
      <Event time="2026-05-14T14:27:59.32" id="{557F3117-0787-4BAD-95B6-1AC88C726594}">
        <Attribution userId="S::padma.andhe@fedex.com::cad72d34-bd07-4a3b-8cf3-e70459666c92" userName="Padma Andhe" userProvider="AD"/>
        <Anchor>
          <Comment id="{79DEFFC2-D11F-4BC2-A476-F1BE2D079520}"/>
        </Anchor>
        <SetTitle title="@Max Weiss (OSV) Please refer to the Business rules document. This is not the logic provided for LE and LCM epics. Adding @Rajinder Gill and @Julian Hurtado-Radigan for reference"/>
      </Event>
    </History>
  </Task>
  <Task id="{DD8643E3-771B-45CA-A204-FAF259536883}">
    <Anchor>
      <Comment id="{AEA20DE4-2507-4444-9659-CA0B55DDD8EC}"/>
    </Anchor>
    <History>
      <Event time="2026-05-14T14:27:59.32" id="{8A99F5A3-9752-44FE-831A-48EF839DEB24}">
        <Attribution userId="S::padma.andhe@fedex.com::cad72d34-bd07-4a3b-8cf3-e70459666c92" userName="Padma Andhe" userProvider="AD"/>
        <Anchor>
          <Comment id="{AEA20DE4-2507-4444-9659-CA0B55DDD8EC}"/>
        </Anchor>
        <Create/>
      </Event>
      <Event time="2026-05-14T14:27:59.32" id="{3B054AF1-03D3-4C36-A7BB-DC694767577F}">
        <Attribution userId="S::padma.andhe@fedex.com::cad72d34-bd07-4a3b-8cf3-e70459666c92" userName="Padma Andhe" userProvider="AD"/>
        <Anchor>
          <Comment id="{AEA20DE4-2507-4444-9659-CA0B55DDD8EC}"/>
        </Anchor>
        <Assign userId="S::max.weiss.osv@fedex.com::f2f32d28-e7d6-40c6-be9e-f6f0ee73bc55" userName="Max Weiss (OSV)" userProvider="AD"/>
      </Event>
      <Event time="2026-05-14T14:27:59.32" id="{557F3117-0787-4BAD-95B6-1AC88C726594}">
        <Attribution userId="S::padma.andhe@fedex.com::cad72d34-bd07-4a3b-8cf3-e70459666c92" userName="Padma Andhe" userProvider="AD"/>
        <Anchor>
          <Comment id="{AEA20DE4-2507-4444-9659-CA0B55DDD8EC}"/>
        </Anchor>
        <SetTitle title="@Max Weiss (OSV) Please refer to the Business rules document. This is not the logic provided for LE and LCM epics. Adding @Rajinder Gill and @Julian Hurtado-Radigan for reference"/>
      </Event>
    </History>
  </Task>
</Tasks>
</file>

<file path=xl/documenttasks/documenttask3.xml><?xml version="1.0" encoding="utf-8"?>
<Tasks xmlns="http://schemas.microsoft.com/office/tasks/2019/documenttasks">
  <Task id="{DA28F64E-1A3A-4984-B527-338A8BAE4DD2}">
    <Anchor>
      <Comment id="{B169C7EA-C788-4BB7-81CC-C3AB60F8F1A6}"/>
    </Anchor>
    <History>
      <Event time="2026-05-14T02:16:43.48" id="{4E5F5B19-3CC8-49B9-A63D-12106763948F}">
        <Attribution userId="S::padma.andhe@fedex.com::cad72d34-bd07-4a3b-8cf3-e70459666c92" userName="Padma Andhe" userProvider="AD"/>
        <Anchor>
          <Comment id="{C3C7EAFE-2756-401C-9CB1-656FEBD22C30}"/>
        </Anchor>
        <Create/>
      </Event>
      <Event time="2026-05-14T02:16:43.48" id="{3BABB768-6CCA-411E-BECD-CCAAAC1E2A92}">
        <Attribution userId="S::padma.andhe@fedex.com::cad72d34-bd07-4a3b-8cf3-e70459666c92" userName="Padma Andhe" userProvider="AD"/>
        <Anchor>
          <Comment id="{C3C7EAFE-2756-401C-9CB1-656FEBD22C30}"/>
        </Anchor>
        <Assign userId="S::max.weiss.osv@fedex.com::f2f32d28-e7d6-40c6-be9e-f6f0ee73bc55" userName="Max Weiss (OSV)" userProvider="AD"/>
      </Event>
      <Event time="2026-05-14T02:16:43.48" id="{7097807C-FA39-40C0-A322-D599B398E91C}">
        <Attribution userId="S::padma.andhe@fedex.com::cad72d34-bd07-4a3b-8cf3-e70459666c92" userName="Padma Andhe" userProvider="AD"/>
        <Anchor>
          <Comment id="{C3C7EAFE-2756-401C-9CB1-656FEBD22C30}"/>
        </Anchor>
        <SetTitle title="@Max Weiss (OSV)"/>
      </Event>
    </History>
  </Task>
</Tasks>
</file>

<file path=xl/drawings/_rels/drawing3.xml.rels><?xml version="1.0" encoding="UTF-8" standalone="yes"?>
<Relationships xmlns="http://schemas.openxmlformats.org/package/2006/relationships"><Relationship Id="rId1" Type="http://schemas.openxmlformats.org/officeDocument/2006/relationships/hyperlink" Target="https://miro.com/welcomeonboard/VTFtbVVPUTNBbUV1U25tSzkvOTRsV0p5a05BMFFVMUQvNTRYemxEMHVlR1lFd3JwZHF1U0VnTTZudy9UdENwNU0vZnN3dk5WTjZtVUlCaGFVZGxKeDlxNCtyU1B4akhXbzV3RkFhNnlvM2xzNzhkUlp4VWlUcGkwRGMyeitjU0RnbHpza3F6REdEcmNpNEFOMmJXWXBBPT0hdjE=?share_link_id=738827139899" TargetMode="External"/></Relationships>
</file>

<file path=xl/drawings/drawing1.xml><?xml version="1.0" encoding="utf-8"?>
<xdr:wsDr xmlns:xdr="http://schemas.openxmlformats.org/drawingml/2006/spreadsheetDrawing" xmlns:a="http://schemas.openxmlformats.org/drawingml/2006/main">
  <xdr:twoCellAnchor>
    <xdr:from>
      <xdr:col>0</xdr:col>
      <xdr:colOff>1682750</xdr:colOff>
      <xdr:row>84</xdr:row>
      <xdr:rowOff>114300</xdr:rowOff>
    </xdr:from>
    <xdr:to>
      <xdr:col>7</xdr:col>
      <xdr:colOff>1123950</xdr:colOff>
      <xdr:row>97</xdr:row>
      <xdr:rowOff>165100</xdr:rowOff>
    </xdr:to>
    <xdr:sp macro="" textlink="">
      <xdr:nvSpPr>
        <xdr:cNvPr id="2" name="TextBox 1">
          <a:extLst>
            <a:ext uri="{FF2B5EF4-FFF2-40B4-BE49-F238E27FC236}">
              <a16:creationId xmlns:a16="http://schemas.microsoft.com/office/drawing/2014/main" id="{11A081DC-81FC-80DD-27BB-FE5BC9CA3561}"/>
            </a:ext>
          </a:extLst>
        </xdr:cNvPr>
        <xdr:cNvSpPr txBox="1"/>
      </xdr:nvSpPr>
      <xdr:spPr>
        <a:xfrm>
          <a:off x="1682750" y="17094200"/>
          <a:ext cx="11315700" cy="2590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a:t>
          </a:r>
          <a:r>
            <a:rPr lang="en-US" sz="1100" baseline="0"/>
            <a:t> Yet Consolidated with all the needed attributes and validations. Action for Max Weiss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92076</xdr:colOff>
      <xdr:row>0</xdr:row>
      <xdr:rowOff>15874</xdr:rowOff>
    </xdr:from>
    <xdr:to>
      <xdr:col>3</xdr:col>
      <xdr:colOff>6521450</xdr:colOff>
      <xdr:row>3</xdr:row>
      <xdr:rowOff>196850</xdr:rowOff>
    </xdr:to>
    <xdr:sp macro="" textlink="">
      <xdr:nvSpPr>
        <xdr:cNvPr id="2" name="TextBox 1">
          <a:extLst>
            <a:ext uri="{FF2B5EF4-FFF2-40B4-BE49-F238E27FC236}">
              <a16:creationId xmlns:a16="http://schemas.microsoft.com/office/drawing/2014/main" id="{A878BF5E-D26B-78BE-C8EF-6E4493B7FC27}"/>
            </a:ext>
          </a:extLst>
        </xdr:cNvPr>
        <xdr:cNvSpPr txBox="1"/>
      </xdr:nvSpPr>
      <xdr:spPr>
        <a:xfrm>
          <a:off x="92076" y="15874"/>
          <a:ext cx="9337674" cy="75247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a Pivot Table</a:t>
          </a:r>
          <a:r>
            <a:rPr lang="en-US" sz="1100" baseline="0"/>
            <a:t> view and should not be edited. The data comes from the data in the worksheet called "Config_Tech_enabled". This will likely be something good for the testing team to use to confirm that fields exist on all the right screens and in the right Read Write vs Read Only Status. Please hit refresh in the data tab once you have updated the fields all the way to the right in that source worksheet. You also may choose not to do this exercise, however it is recommended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687916</xdr:colOff>
      <xdr:row>84</xdr:row>
      <xdr:rowOff>127001</xdr:rowOff>
    </xdr:from>
    <xdr:to>
      <xdr:col>11</xdr:col>
      <xdr:colOff>264583</xdr:colOff>
      <xdr:row>86</xdr:row>
      <xdr:rowOff>190500</xdr:rowOff>
    </xdr:to>
    <xdr:sp macro="" textlink="">
      <xdr:nvSpPr>
        <xdr:cNvPr id="2" name="Rectangle 1">
          <a:extLst>
            <a:ext uri="{FF2B5EF4-FFF2-40B4-BE49-F238E27FC236}">
              <a16:creationId xmlns:a16="http://schemas.microsoft.com/office/drawing/2014/main" id="{4E38E3B8-13B7-499C-890C-CC13265B9D2F}"/>
            </a:ext>
          </a:extLst>
        </xdr:cNvPr>
        <xdr:cNvSpPr/>
      </xdr:nvSpPr>
      <xdr:spPr>
        <a:xfrm>
          <a:off x="19883966" y="37134801"/>
          <a:ext cx="5336117" cy="4317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t>New ttribute in PROD to identify if the Artifact will be migrated or not, and if yes as of what?</a:t>
          </a:r>
        </a:p>
      </xdr:txBody>
    </xdr:sp>
    <xdr:clientData/>
  </xdr:twoCellAnchor>
  <xdr:twoCellAnchor>
    <xdr:from>
      <xdr:col>0</xdr:col>
      <xdr:colOff>486832</xdr:colOff>
      <xdr:row>0</xdr:row>
      <xdr:rowOff>285750</xdr:rowOff>
    </xdr:from>
    <xdr:to>
      <xdr:col>2</xdr:col>
      <xdr:colOff>1280583</xdr:colOff>
      <xdr:row>2</xdr:row>
      <xdr:rowOff>391584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22E6924C-0D7E-4739-9896-79EE74F5AEBC}"/>
            </a:ext>
          </a:extLst>
        </xdr:cNvPr>
        <xdr:cNvSpPr/>
      </xdr:nvSpPr>
      <xdr:spPr>
        <a:xfrm>
          <a:off x="486832" y="285750"/>
          <a:ext cx="3359151" cy="9440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u="sng" kern="1200"/>
            <a:t>Miro</a:t>
          </a:r>
          <a:r>
            <a:rPr lang="en-US" sz="2800" u="sng" kern="1200" baseline="0"/>
            <a:t> Board Link</a:t>
          </a:r>
          <a:endParaRPr lang="en-US" sz="2800" u="sng" kern="12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max_j_weiss_accenture_com/Documents/Desktop/FedEx/Op%20Model%20-%20Demand%20Future%20State%20Demand%20Intake%20LBC%20Form%20and%20AttributesvMaster.xlsx" TargetMode="External"/><Relationship Id="rId2" Type="http://schemas.openxmlformats.org/officeDocument/2006/relationships/externalLinkPath" Target="https://myoffice.accenture.com/personal/max_j_weiss_accenture_com/Documents/Desktop/FedEx/Op%20Model%20-%20Demand%20Future%20State%20Demand%20Intake%20LBC%20Form%20and%20AttributesvMaster.xlsx" TargetMode="External"/><Relationship Id="rId1" Type="http://schemas.openxmlformats.org/officeDocument/2006/relationships/externalLinkPath" Target="/personal/max_j_weiss_accenture_com/Documents/Desktop/FedEx/Op%20Model%20-%20Demand%20Future%20State%20Demand%20Intake%20LBC%20Form%20and%20Attributesv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persons/person.xml><?xml version="1.0" encoding="utf-8"?>
<personList xmlns="http://schemas.microsoft.com/office/spreadsheetml/2018/threadedcomments" xmlns:x="http://schemas.openxmlformats.org/spreadsheetml/2006/main">
  <person displayName="Teresa Holt" id="{6F76A5E4-3FE3-4751-A6C1-CBC869344E48}" userId="tholt@fedex.com" providerId="PeoplePicker"/>
  <person displayName="Charles Porter II" id="{078F1F4B-459C-491D-A5F8-6A9E9BA03A77}" userId="charlesii@fedex.com" providerId="PeoplePicker"/>
  <person displayName="T.J. Welter" id="{40CE96AA-C31B-4BB5-9D07-5B239035E05C}" userId="tj.welter@fedex.com" providerId="PeoplePicker"/>
  <person displayName="Diana Zemo" id="{C7C7AFF7-679A-47DC-AE34-5FA447C41F6A}" userId="diana.zemo@fedex.com" providerId="PeoplePicker"/>
  <person displayName="Lisa Payne" id="{891AFFED-2284-4258-9A4C-7A817DB55666}" userId="lisa.payne@fedex.com" providerId="PeoplePicker"/>
  <person displayName="Padma Andhe" id="{79C91504-34A1-482B-A432-DBCC80CA4F97}" userId="padma.andhe@fedex.com" providerId="PeoplePicker"/>
  <person displayName="Max Weiss (OSV)" id="{D772DA1F-40CC-48A8-890F-B169C3B89B70}" userId="max.weiss.osv@fedex.com" providerId="PeoplePicker"/>
  <person displayName="Rajinder Gill" id="{63F1C5D5-6044-4F22-BCA8-5A1D052B145A}" userId="rajinder.gill@fedex.com" providerId="PeoplePicker"/>
  <person displayName="Craig Bair (OSV)" id="{DC459C2A-F4BA-48B0-A670-A58F39BA463C}" userId="craig.bair.osv@fedex.com" providerId="PeoplePicker"/>
  <person displayName="Julian Hurtado-Radigan" id="{B36F9C77-3C5B-4EA0-8C4B-0DF2E4A3A3C4}" userId="julian.hurtado@fedex.com" providerId="PeoplePicker"/>
  <person displayName="Bert Jansen (OSV)" id="{F3414B5C-9DC2-4805-BF18-C5F397D2357E}" userId="bert.jansen.osv@fedex.com" providerId="PeoplePicker"/>
  <person displayName="BIBHUSHA KUNWAR" id="{2AC805F3-EE31-4E55-819A-9A2753DAC94C}" userId="bibhusha.kunwar@fedex.com" providerId="PeoplePicker"/>
  <person displayName="Cynthia Propst (OSV)" id="{36E0E0F2-881A-49D3-87CD-56AD70A42973}" userId="cynthia.propst.osv@fedex.com" providerId="PeoplePicker"/>
  <person displayName="Daniel Knopfmacher" id="{B853041F-E11A-492F-A072-3B0E609B23A5}" userId="daniel.knopfmacher@fedex.com" providerId="PeoplePicker"/>
  <person displayName="Jill Bourgeois (OSV)" id="{C78D73A8-05D5-4C13-821C-96AC3CD67907}" userId="jill.bourgeois.osv@fedex.com" providerId="PeoplePicker"/>
  <person displayName="Cassandra Imbeault (OSV)" id="{2FD9A02E-12C5-47E4-96ED-2B08387C5144}" userId="cassandra.imbeault.osv@fedex.com" providerId="PeoplePicker"/>
  <person displayName="Deatrice Gautreaux (OSV)" id="{11C55C6E-66A0-4ABF-B17B-9D469F85958A}" userId="deatrice.gautreaux.osv@fedex.com" providerId="PeoplePicker"/>
  <person displayName="Teresa Holt" id="{CEBBA612-91FB-4A2D-B97F-615DA9AB6D77}" userId="S::tholt@fedex.com::3f2cbb42-6815-4768-87f0-2d8728a47434" providerId="AD"/>
  <person displayName="T.J. Welter" id="{EB962E72-536A-495A-978E-BCF5358A6C67}" userId="S::tj.welter@fedex.com::e50a7bdc-9364-48e0-8c6c-dc8866409044" providerId="AD"/>
  <person displayName="Diana Zemo" id="{6EEDA1E4-B3B0-4C12-AA5C-0F9237A36BA9}" userId="S::diana.zemo@fedex.com::6584a90c-20e8-4f83-ba7c-e287c54fccf3" providerId="AD"/>
  <person displayName="Padma Andhe" id="{E52A1DDF-07A1-4494-8AD1-F9CAED1F1F72}" userId="S::padma.andhe@fedex.com::cad72d34-bd07-4a3b-8cf3-e70459666c92" providerId="AD"/>
  <person displayName="Max Weiss (OSV)" id="{2EF07366-E232-4C81-A4F3-2253B5EC44B0}" userId="S::max.weiss.osv@fedex.com::b82b6382-3888-4b71-b5ad-e50e83b7519e" providerId="AD"/>
  <person displayName="Max Weiss (OSV)" id="{7704C7F9-0F29-492D-BFCE-F8B33141E02C}" userId="S::max.weiss.osv@fedex.com::f2f32d28-e7d6-40c6-be9e-f6f0ee73bc55" providerId="AD"/>
  <person displayName="Craig Bair (OSV)" id="{83D5A6FD-541D-4351-B8E2-B055A93D960B}" userId="S::craig.bair.osv@fedex.com::33b492df-d3c4-4f08-8ef8-11865d183508" providerId="AD"/>
  <person displayName="BIBHUSHA KUNWAR" id="{DC8B7470-E28D-4717-B1E4-ED7DC0E5226A}" userId="S::bibhusha.kunwar@fedex.com::aa3919b8-1a11-44cb-b53d-abdfbaa481dd" providerId="AD"/>
  <person displayName="Weiss, Max J." id="{6C004C08-5981-42C8-9E0B-FCF289EB2D5D}" userId="S::max.j.weiss@accenture.com::955582c1-1645-4dd6-aa68-8f99229e237e" providerId="AD"/>
  <person displayName="Cynthia Propst (OSV)" id="{761EC6FF-E6F7-4688-B7E6-83743D8CA0C6}" userId="S::cynthia.propst.osv@fedex.com::417e1b71-a1be-4307-9c25-4224a5f71fd4" providerId="AD"/>
  <person displayName="Aisha Abdullahi (OSV)" id="{F2DC4FF1-A231-42E6-BFC0-BB5D77EE6809}" userId="S::aisha.abdullahi.osv@fedex.com::5c133778-ec8a-4c89-8a93-29d541268120" providerId="AD"/>
  <person displayName="Cassandra Imbeault (OSV)" id="{C1D5E5E2-4D33-4B32-8CC5-7867BBA8143D}" userId="S::cassandra.imbeault.osv@fedex.com::0d338653-7870-419b-9005-e455fbc5909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Max J." refreshedDate="46159.55271689815" createdVersion="8" refreshedVersion="8" minRefreshableVersion="3" recordCount="298" xr:uid="{CF8392E2-19DB-442E-A433-31CFAFEF1D9C}">
  <cacheSource type="worksheet">
    <worksheetSource name="Platinum_Config"/>
  </cacheSource>
  <cacheFields count="65">
    <cacheField name="Source Tab" numFmtId="0">
      <sharedItems containsBlank="1"/>
    </cacheField>
    <cacheField name="Primary Reviewer" numFmtId="0">
      <sharedItems containsBlank="1"/>
    </cacheField>
    <cacheField name="Op Model Step" numFmtId="0">
      <sharedItems containsBlank="1"/>
    </cacheField>
    <cacheField name="1st Lifecycle Step Name" numFmtId="0">
      <sharedItems containsBlank="1"/>
    </cacheField>
    <cacheField name="Section Name" numFmtId="0">
      <sharedItems containsBlank="1"/>
    </cacheField>
    <cacheField name="Lifecycle Screen User Role" numFmtId="0">
      <sharedItems containsBlank="1"/>
    </cacheField>
    <cacheField name="Lifecycle Stage" numFmtId="0">
      <sharedItems containsBlank="1" count="6">
        <s v="L1"/>
        <m/>
        <s v="L2"/>
        <s v="L3"/>
        <s v="L4"/>
        <s v="L2 - Milestone/Plan"/>
      </sharedItems>
    </cacheField>
    <cacheField name="Order" numFmtId="0">
      <sharedItems containsBlank="1" containsMixedTypes="1" containsNumber="1" minValue="1" maxValue="133" count="296">
        <n v="1"/>
        <n v="2"/>
        <n v="3"/>
        <n v="4"/>
        <n v="4.0999999999999996"/>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5"/>
        <s v="Drive001"/>
        <s v="Drive002"/>
        <s v="Drive003"/>
        <s v="Drive004"/>
        <s v="Drive005"/>
        <s v="Drive006"/>
        <s v="Drive007"/>
        <s v="Drive009"/>
        <s v="Drive011"/>
        <s v="Drive012"/>
        <s v="Drive013"/>
        <s v="Drive014"/>
        <s v="Drive015"/>
        <s v="Drive016"/>
        <s v="Drive017"/>
        <s v="Drive018"/>
        <s v="Drive019"/>
        <s v="Drive022"/>
        <s v="Drive024"/>
        <s v="Drive026"/>
        <s v="Drive027"/>
        <s v="Drive028"/>
        <s v="Drive029"/>
        <s v="Drive030"/>
        <s v="Drive031"/>
        <s v="Drive032"/>
        <s v="Drive033"/>
        <s v="Drive034"/>
        <s v="Drive035"/>
        <s v="Drive036"/>
        <s v="Drive037"/>
        <s v="Drive038"/>
        <s v="Drive039"/>
        <s v="Drive040"/>
        <s v="Drive041"/>
        <s v="Drive042"/>
        <s v="Drive043"/>
        <s v="Drive044"/>
        <s v="DRIVE045"/>
        <n v="56"/>
        <n v="57"/>
        <n v="58"/>
        <n v="59"/>
        <n v="60"/>
        <n v="61"/>
        <n v="62"/>
        <n v="63"/>
        <n v="64"/>
        <n v="65"/>
        <n v="66"/>
        <n v="67"/>
        <n v="68"/>
        <n v="69"/>
        <n v="70"/>
        <n v="71"/>
        <n v="72"/>
        <n v="73"/>
        <n v="74"/>
        <n v="75"/>
        <n v="76"/>
        <n v="77"/>
        <n v="78"/>
        <n v="79"/>
        <n v="80"/>
        <n v="81"/>
        <s v="Drive050"/>
        <s v="Drive051"/>
        <s v="Drive052"/>
        <s v="Drive053"/>
        <s v="Drive055"/>
        <s v="Drive056"/>
        <s v="Drive057"/>
        <s v="Drive064"/>
        <s v="Drive069"/>
        <s v="Drive075"/>
        <s v="Drive076"/>
        <s v="Drive084"/>
        <s v="Drive094"/>
        <s v="Drive100"/>
        <s v="Drive115"/>
        <s v="Drive127"/>
        <s v="Drive128"/>
        <s v="Drive129"/>
        <s v="Drive130"/>
        <s v="Drive131"/>
        <s v="Drive132"/>
        <s v="Drive150"/>
        <s v="Drive151"/>
        <s v="Drive152"/>
        <s v="Drive153"/>
        <s v="Drive154"/>
        <s v="Drive155"/>
        <s v="Drive158"/>
        <s v="Drive159"/>
        <s v="Drive161"/>
        <s v="Drive162"/>
        <s v="Drive163"/>
        <s v="Drive164"/>
        <s v="Drive165"/>
        <s v="Drive166"/>
        <n v="82"/>
        <n v="83"/>
        <n v="84"/>
        <n v="85"/>
        <n v="86"/>
        <n v="87"/>
        <n v="88"/>
        <n v="89"/>
        <n v="90"/>
        <n v="91"/>
        <n v="92"/>
        <n v="93"/>
        <n v="94"/>
        <n v="95"/>
        <n v="96"/>
        <n v="97"/>
        <n v="98"/>
        <n v="99"/>
        <n v="100"/>
        <n v="101"/>
        <n v="102"/>
        <n v="103"/>
        <n v="104"/>
        <n v="105"/>
        <n v="106"/>
        <n v="107"/>
        <n v="107.1"/>
        <n v="108"/>
        <n v="109"/>
        <n v="110"/>
        <n v="111"/>
        <n v="112"/>
        <n v="113"/>
        <n v="114"/>
        <n v="115"/>
        <n v="116"/>
        <n v="117"/>
        <n v="118"/>
        <n v="119"/>
        <n v="120"/>
        <m/>
        <n v="121"/>
        <n v="122"/>
        <n v="123"/>
        <n v="124"/>
        <n v="125"/>
        <n v="126"/>
        <n v="127"/>
        <n v="127.1"/>
        <n v="128"/>
        <n v="129"/>
        <s v="Drive183"/>
        <s v="Drive185"/>
        <s v="Drive186"/>
        <s v="Drive187"/>
        <s v="Drive207"/>
        <s v="Drive211"/>
        <s v="Drive212"/>
        <s v="Drive213"/>
        <s v="Drive214"/>
        <n v="130"/>
        <n v="131"/>
        <n v="132"/>
        <n v="133"/>
        <s v="Drive221"/>
        <s v="Drive222"/>
        <s v="Drive223"/>
        <s v="Drive224"/>
        <s v="Drive225"/>
        <s v="Drive226"/>
        <s v="Drive227"/>
        <s v="Drive228"/>
        <s v="Drive229"/>
        <s v="Drive230"/>
        <s v="Drive231"/>
        <s v="Drive232"/>
        <s v="T01"/>
        <s v="T02"/>
        <s v="T03"/>
        <s v="T04"/>
        <s v="T05"/>
        <s v="T06"/>
        <s v="T07"/>
        <s v="T08"/>
        <s v="T09"/>
        <s v="T10"/>
        <s v="T11"/>
        <s v="T12"/>
        <s v="T13"/>
        <s v="T14"/>
        <s v="T15"/>
        <s v="T16"/>
        <s v="T17"/>
        <s v="T18"/>
        <s v="T19"/>
        <s v="RSK001"/>
        <s v="RSK002"/>
        <s v="RSK01"/>
        <s v="RSK02"/>
        <s v="RSK03"/>
        <s v="RSK04"/>
        <s v="RSK05"/>
        <s v="RSK06"/>
        <s v="RSK07"/>
        <s v="RSK08"/>
        <s v="RSK09"/>
        <s v="RSK10"/>
        <s v="RSK11"/>
        <s v="FIN01"/>
        <s v="FIN02"/>
        <s v="FIN03"/>
        <s v="FIN04"/>
        <s v="FIN05"/>
        <s v="FIN06"/>
        <s v="FIN07"/>
        <s v="FIN08"/>
        <s v="FIN09"/>
        <s v="FIN10"/>
        <s v="FIN11"/>
        <s v="FIN12"/>
        <s v="FIN13"/>
        <s v="FIN14"/>
        <s v="FIN15"/>
        <s v="FIN16"/>
        <s v="FIN17"/>
        <s v="FIN18"/>
        <s v="FIN19"/>
        <s v="FIN20"/>
        <s v="FIN21"/>
        <s v="KPI01"/>
        <s v="KPI02"/>
        <s v="KPI03"/>
        <s v="KPI04"/>
        <s v="KPI05"/>
        <s v="FIN22"/>
        <s v="FIN23"/>
        <s v="FIN24"/>
        <s v="FIN25"/>
        <n v="126.1" u="1"/>
        <n v="126.2" u="1"/>
        <n v="54" u="1"/>
      </sharedItems>
    </cacheField>
    <cacheField name="Source Demand Type" numFmtId="0">
      <sharedItems containsBlank="1"/>
    </cacheField>
    <cacheField name="Target Demand Type" numFmtId="0">
      <sharedItems containsBlank="1"/>
    </cacheField>
    <cacheField name="Target Entity" numFmtId="0">
      <sharedItems containsBlank="1" count="12">
        <s v="TBD - Value Bundle or Epic or Task"/>
        <s v="Role"/>
        <s v="Demand Bundle"/>
        <s v="Program"/>
        <s v="Program Schedule"/>
        <s v="Value Bundle"/>
        <s v="Epic"/>
        <s v="Epic - Task"/>
        <m/>
        <s v="RISK"/>
        <s v="Financials"/>
        <s v="KPIs"/>
      </sharedItems>
    </cacheField>
    <cacheField name="Entity|ID" numFmtId="0">
      <sharedItems/>
    </cacheField>
    <cacheField name="Target Field Name" numFmtId="0">
      <sharedItems containsBlank="1" count="293">
        <s v="Work ID"/>
        <s v="Work Name"/>
        <s v="Work Parent"/>
        <s v="Work Type"/>
        <s v="Does this work support either of these type of Programs?"/>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Demand Manager"/>
        <s v="VP Sponsor"/>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s v="Primary Impacted Portfolio"/>
        <s v="Other Impacted Portfolios"/>
        <s v="What Business Unit does this request support?"/>
        <s v="Submit to Triage"/>
        <s v="Is this non-discretionary demand vital to business continuity?"/>
        <s v="Business Case Requirements"/>
        <s v="Level of Architecture"/>
        <s v="Impacts Value Prop or Risk to Customer?"/>
        <s v="Level of Governance"/>
        <s v="Triage Decision"/>
        <s v="Triage Comments"/>
        <s v="SL3 Approver???"/>
        <s v="EPG Approver"/>
        <s v="PEO Approver"/>
        <s v="Request Approved?"/>
        <s v="Notes on Request Approval Decision"/>
        <s v="D&amp;T Finance"/>
        <s v="Business Finance"/>
        <s v="Architecture Project Manager"/>
        <s v="Flow Type"/>
        <s v="Name"/>
        <s v="Strategic Parent"/>
        <s v="Brief Demand Description"/>
        <s v="Target Start"/>
        <s v="Target Finish"/>
        <s v="Program Owner"/>
        <s v="Program Manager"/>
        <s v="ESPM"/>
        <s v="Architecture Program Manager"/>
        <s v="TO Finance"/>
        <s v="TO Approver"/>
        <s v="EPM"/>
        <s v="Initial Net Recurring Benefits ($, annualized)-P&amp;L/Hard"/>
        <s v="Initial Net Recurring Benefits ($, annualized)-Soft"/>
        <s v="Initial Net Recurring Benefits ($, annualized)-Total"/>
        <s v="Initial One-time Benefit ($)"/>
        <s v="Does this Program impact Customer Experience?"/>
        <s v="Does this Program impact Service?"/>
        <s v="Enterprise KPI"/>
        <s v="Program Dependencies"/>
        <s v="Commercial Dependencies"/>
        <s v="SL2 Business Finance Approval"/>
        <s v="SL2 Business Finance Approval Notes"/>
        <s v="SL2 Program Owner Approval"/>
        <s v="SL2 Program Owner Approval Notes"/>
        <s v="SL2 ESPM Review"/>
        <s v="SL2 ESPM Review Notes"/>
        <s v="SL2 TO Approval"/>
        <s v="SL2 TO Approval Notes"/>
        <s v="Status"/>
        <s v="Program Type"/>
        <s v="SL2 D&amp;T Finance Approval"/>
        <s v="SL2 D&amp;T Finance Approval Notes"/>
        <s v="SL2 DTU Approval"/>
        <s v="SL2 DTU Approval Notes"/>
        <s v="SL2 D&amp;T SMO Review"/>
        <s v="SL2 D&amp;T SMO Review Notes"/>
        <s v="&lt;TEMP-N/A"/>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Impacted EAI"/>
        <s v="Start"/>
        <s v="Finish"/>
        <s v="Type"/>
        <s v="Category"/>
        <s v="Target"/>
        <s v="Actual/Schedule"/>
        <s v="Value Bundle Manager"/>
        <s v="EPG"/>
        <s v="Associated Program Name"/>
        <s v="Sub Program"/>
        <s v="Business Process and/or Operational Impact"/>
        <s v="Target Duration"/>
        <s v="Net Recurring Benefits P&amp;L/Hard Exit Rate CY '29"/>
        <s v="Financial Capital Approved for Program"/>
        <s v="Change - Number of internal stakeholders"/>
        <s v="Change - Number of external stakeholders"/>
        <s v="Change - Impacted regions"/>
        <s v="Change - Impacted stakeholder groups"/>
        <s v="Change - Significance (Magnitude)"/>
        <s v="Change - Willingness"/>
        <s v="SL3 Program Owner Approval"/>
        <s v="SL3 Program Owner Approval Notes"/>
        <s v="SL3 D&amp;T Captain Approval"/>
        <s v="SL3 D&amp;T Captain Approval Notes"/>
        <s v="SL3 ESPM Review"/>
        <s v="SL3 ESPM Review Notes"/>
        <s v="SL3 TO Approval"/>
        <s v="SL3 TO Approval Notes"/>
        <s v="SL3 D&amp;T Finance Approval"/>
        <s v="SL3 D&amp;&amp;T Finance Approval Notes"/>
        <s v="SL3 DTU Approval"/>
        <s v="SL3 DTU Approval Notes"/>
        <s v="SL3 D&amp;T SMO Review"/>
        <s v="SL3 D&amp;T SMO Review Notes"/>
        <s v="Home Portfolio"/>
        <s v="Actual/Schedule Start"/>
        <s v="Actual/Schedule Finish"/>
        <s v="Stage"/>
        <s v="Demand Subtype"/>
        <s v="Work Status"/>
        <s v="Description"/>
        <s v="Epic Notes and Comments"/>
        <s v="Agility #"/>
        <s v="Agility URL"/>
        <s v="Agility % Complete (Size)"/>
        <s v="Demand Bundle Work Id_x000a_Epic Task Id"/>
        <s v="Solution(s)"/>
        <s v="In Scope"/>
        <s v="Out of Scope"/>
        <s v="Region(s) Impacted"/>
        <s v="EAI #"/>
        <s v="PPM Project Number"/>
        <s v="Ability To Statements"/>
        <s v="Architectural Documentation"/>
        <s v="IT Architect"/>
        <s v="Business Architect"/>
        <s v="Health Status"/>
        <s v="Status Rationale"/>
        <s v="Capital Number"/>
        <s v="OnSpring ID"/>
        <s v="Epic #"/>
        <s v="CLEAR"/>
        <s v="Labor Type"/>
        <s v="Ready for EPM Quality Check?"/>
        <s v="EPM Review 1"/>
        <s v="EPM Notes"/>
        <s v="Ready for Epic Approval?"/>
        <s v="Epic Approval"/>
        <s v="Epic Approver Notes"/>
        <s v="EPM Review 2"/>
        <s v="L3 EPM Review 2 Notes"/>
        <s v="Ready to Close: Epic Intent has been met?"/>
        <s v="Results/Outcome Notes"/>
        <s v="Associated Program Seq ID"/>
        <s v="Program Stage"/>
        <s v="Epic Solution(s)"/>
        <s v="Primary Epic Owner"/>
        <s v="Resources Allocated?"/>
        <s v="L3 ESPM Review"/>
        <s v="L3 ESPM Review Notes"/>
        <s v="L3 D&amp;T SMO Review"/>
        <s v="L3 D&amp;T SMO Review Notes"/>
        <s v="SL4 Close Work Bundle - Business Finance Approval"/>
        <s v="SL4 Close Work Bundle - Business Finance Approval Notes"/>
        <s v="Ready to Close: Work Bundle Intent has been met?"/>
        <s v="SL4 Close Program - Program Owner Approval"/>
        <s v="SL4 Close Program - Program Owner Approval Notes"/>
        <s v="SL4 Close Program - Business Finance Approval"/>
        <s v="SL4 Close Program - Business Finance Approval Notes"/>
        <s v="SL4 Close Program - TO Approval"/>
        <s v="SL4 Close Program - TO Approval Notes"/>
        <s v="SL4 Close Work Bundle - D&amp;T Finance Approval"/>
        <s v="SL4 Close Work Bundle - D&amp;T Finance Approval Notes"/>
        <s v="SL4 Close Program - D&amp;T Finance Approval "/>
        <s v="SL4 Close Program - D&amp;T Finance Approval Notes"/>
        <s v="SL4 Close Program - DTU Approval"/>
        <s v="SL4 Close Program - DTU Approval Notes"/>
        <s v="L3 Demand Bundle Approver"/>
        <s v="D&amp;T Captain"/>
        <s v="Parent Sequence ID"/>
        <s v="Parent Work ID"/>
        <s v="Sequence ID"/>
        <s v="Task or Milestone Type"/>
        <s v="Execution Type"/>
        <s v="Milestone Flag"/>
        <s v="Milestone/Task Owner"/>
        <s v="Schedule Start"/>
        <s v="Schedule Finish"/>
        <s v="Baseline Start"/>
        <s v="Baseline Finish"/>
        <s v="Actual Start"/>
        <s v="Actual Finish"/>
        <s v="Duration"/>
        <s v="Show on Roadmap"/>
        <s v="Probability"/>
        <s v="Impact"/>
        <s v="Risk Mitigation Comments"/>
        <s v="Assignee"/>
        <s v="Due Date"/>
        <s v="Created By"/>
        <s v="Created On"/>
        <s v="Last Updated By"/>
        <s v="Account Parent"/>
        <s v="Account"/>
        <s v="Legacy OpCo"/>
        <s v="New P&amp;L"/>
        <s v="Frequency &amp; Direction (Benefits)"/>
        <s v="Frequency &amp; Direction (Costs)"/>
        <s v="Region"/>
        <s v="Version Name"/>
        <s v="Entry Type"/>
        <s v="Impact Values @ Monthly Basis "/>
        <s v="Structural and/or Volume Impacts"/>
        <s v="Cost Impact Type"/>
        <s v="CAPEX Impact Type"/>
        <s v="Revenue Impact Type"/>
        <s v="**Corp Accounting Only** GAAP/Non-GAAP"/>
        <s v="Impact #"/>
        <s v="Activity"/>
        <s v="Resource Type"/>
        <s v="Providing Organization"/>
        <s v="Teams"/>
        <s v="Resource Role"/>
        <s v="KPI #"/>
        <s v="KPI Type"/>
        <s v="KPI Measure &amp; Unit"/>
        <s v="Purpose"/>
        <s v="Aggregation Mode"/>
        <s v="Unit"/>
        <s v="Currency"/>
        <s v="Intended Demand Manager" u="1"/>
        <s v="VP Sponsor Name" u="1"/>
        <s v="Risk Name" u="1"/>
        <s v="Risk Description" u="1"/>
        <s v="Risk Probability and Impact" u="1"/>
        <s v="Risk Impact" u="1"/>
        <s v="Risk Owner" u="1"/>
        <s v="Target Date" u="1"/>
        <s v="&lt;Placeholder for various agility fields&gt;" u="1"/>
        <s v="Epic Name / Title" u="1"/>
        <s v="Epic Description" u="1"/>
        <s v="Epics Notes and Comments" u="1"/>
        <m u="1"/>
        <s v="Ready to Close: Epic Intent has been met" u="1"/>
        <s v="Epics Notes &amp; Comments" u="1"/>
        <s v="Agility % Complete Size" u="1"/>
        <s v="Epic Architectural Documentation" u="1"/>
        <s v="SL4 Close Demand Bundle - Business Finance Approval" u="1"/>
        <s v="SL4 Close Demand Bundle - Business Finance Approval Notes" u="1"/>
        <s v="Risks placeholder" u="1"/>
        <s v="Primary Type of Value Impact (if you chose Service or Customer Experience as a Primary Type of Value)" u="1"/>
        <s v="Submit to Triage?" u="1"/>
        <s v="Business Case Requirements " u="1"/>
        <s v="Ready for SL 1?_x000a_Triage Decision" u="1"/>
        <s v="SL3: Approved for L3?" u="1"/>
        <s v="Notes on SL3 Request Approval Decision" u="1"/>
        <s v="Epic Work Status" u="1"/>
      </sharedItems>
    </cacheField>
    <cacheField name="Configuration Status" numFmtId="0">
      <sharedItems containsBlank="1" count="8">
        <s v="3. Attribute Created"/>
        <s v="10. Remove"/>
        <s v="Z-No longer required"/>
        <s v="2. Feedback Needed"/>
        <s v="8. Correction / Change Completed"/>
        <s v="7. Change Requested"/>
        <m/>
        <s v="0. Not Ready"/>
      </sharedItems>
    </cacheField>
    <cacheField name="Change Control Comments" numFmtId="0">
      <sharedItems containsBlank="1" longText="1"/>
    </cacheField>
    <cacheField name="Notes/Comments" numFmtId="0">
      <sharedItems containsBlank="1" longText="1"/>
    </cacheField>
    <cacheField name="Current Attribute in FDXPROD?" numFmtId="0">
      <sharedItems containsBlank="1"/>
    </cacheField>
    <cacheField name="Current Attribute in FDXSANDBOXA?" numFmtId="0">
      <sharedItems containsBlank="1"/>
    </cacheField>
    <cacheField name="Source PROD ID" numFmtId="0">
      <sharedItems containsBlank="1" containsMixedTypes="1" containsNumber="1" containsInteger="1" minValue="66" maxValue="4181" count="156">
        <s v="PW_SHORT_NAME"/>
        <s v="DESCR"/>
        <s v="PW_DESCRIPTION"/>
        <s v="PARENT_DESCR"/>
        <s v="Wbs22"/>
        <s v="&lt;New&gt;"/>
        <s v="WR31"/>
        <m/>
        <s v="WR47"/>
        <s v="wr53"/>
        <s v="WR56"/>
        <s v="WR57"/>
        <s v="fdx_risk_compwrk_str"/>
        <s v="fdx_law_regimp"/>
        <s v="fdx_law_attr_sme"/>
        <s v="WR58"/>
        <s v="fdx_manual_wrk"/>
        <s v="WR59"/>
        <s v="fdx_it_complete_date"/>
        <s v="WR2 and other attributes. See data migration logic"/>
        <s v="fdx_ability_to"/>
        <s v="fdx_biz_out_req"/>
        <s v="Str62"/>
        <s v="WR36"/>
        <s v="fdx_calc_explan"/>
        <s v="STR119"/>
        <s v="Str128"/>
        <s v="Wbs60"/>
        <s v="wr40"/>
        <s v="WR46"/>
        <s v="WR60"/>
        <s v="WR50"/>
        <s v="wbs86"/>
        <s v="WR39"/>
        <s v="fdx_ready_sl1_req"/>
        <s v="LC_ROLE96100_PLAN"/>
        <s v="Str30"/>
        <s v="fdx_sl1_notes"/>
        <s v="LC_ROLE67_STRAT"/>
        <s v="strat_name"/>
        <s v="StratRoot"/>
        <s v="strat_descr"/>
        <s v="strat_target_start"/>
        <s v="strat_target_finish"/>
        <n v="3399"/>
        <n v="4181"/>
        <s v="fdx_biz_out_strat"/>
        <s v="fdx_l1_nrb_hard"/>
        <s v="fdx_l1_nrb_soft"/>
        <n v="1044"/>
        <s v="fdx_l1_otb_total"/>
        <s v="fdx_sl2_to_notes"/>
        <s v="SpsStatus"/>
        <s v=" "/>
        <s v="str141"/>
        <s v="Str109"/>
        <s v="Str111"/>
        <s v="Str110"/>
        <s v="Str113"/>
        <s v="Str36"/>
        <s v="fdx_assump_work"/>
        <s v="Str33"/>
        <s v="Str134"/>
        <s v="See notes"/>
        <s v="fdx_sl3_domlead_note"/>
        <s v="fdx_sl3_finlead_note"/>
        <s v="fdx_eai"/>
        <s v="STRATEGY_ALLO"/>
        <s v=" -"/>
        <s v="fdx_biz_impact_work"/>
        <s v="STRAT_TARGET_DUR"/>
        <s v="Str136"/>
        <s v="Str137"/>
        <s v="Wbs110"/>
        <s v="Str139"/>
        <s v="Str95"/>
        <s v="Str96"/>
        <s v="WR43"/>
        <s v="AC_START"/>
        <s v="AC_FINISH"/>
        <s v="Wbs28"/>
        <s v="&lt;Removed&gt;"/>
        <s v="Wbs20"/>
        <s v="PE01"/>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fdx_sl3_epm_notes"/>
        <s v="&lt;Assumed from another field&gt;"/>
        <s v="Wbs102"/>
        <s v="fdx_results"/>
        <s v="fdx_ass_strat_seq_id"/>
        <s v="Wbs106 (Wbs28)"/>
        <n v="66"/>
        <s v="WORK_STRUCTURE_CODE"/>
        <s v="pveDescription"/>
        <s v="WBS712"/>
        <s v="ExecType"/>
        <s v="MILESTONE_FLAG"/>
        <s v="fdx_task_owner"/>
        <s v="SCHEDULE_START"/>
        <s v="SCHEDULE_FINISH"/>
        <s v="BASELINE_START"/>
        <s v="BASELINE_FINISH"/>
        <s v="ACTUAL_START"/>
        <s v="ACTUAL_FINISH"/>
        <s v="MW_DURATION"/>
        <s v="Wbs19"/>
        <s v="Rsk31"/>
        <s v="Rsk30"/>
        <s v="Cr18"/>
        <s v="RISK_PLAN"/>
        <s v="fdx_risk_owner"/>
        <s v="CRI_TARGETDATE"/>
        <s v="CRI_OWNER"/>
        <s v=""/>
        <s v="str44"/>
        <s v="str45"/>
        <s v="str47"/>
        <s v="str100"/>
        <s v="str46"/>
        <s v="&lt;Financial Structure - Version Name&gt;"/>
        <s v="Str91"/>
        <s v="Str37"/>
        <s v="Str94"/>
        <s v="Str101"/>
        <s v="str57"/>
        <s v="str40"/>
        <s v="str121"/>
        <s v="str129"/>
        <s v="Obs30"/>
        <s v="Cbs1"/>
        <s v="Teams"/>
        <s v="Obs20"/>
        <s v="Str75"/>
        <s v="str80"/>
        <s v="str97"/>
        <s v="str74"/>
        <s v="str73"/>
        <s v="Unit"/>
        <s v="Currency"/>
      </sharedItems>
    </cacheField>
    <cacheField name="FDXSANDBOXA ID" numFmtId="0">
      <sharedItems containsBlank="1" containsMixedTypes="1" containsNumber="1" containsInteger="1" minValue="1044" maxValue="179115" count="153">
        <s v="PW_SHORT_NAME"/>
        <s v="DESCR"/>
        <s v="PW_DESCRIPTION"/>
        <s v="PARENT_DESCR"/>
        <s v="Wbs22"/>
        <s v="Wbs139"/>
        <m/>
        <s v="WR31"/>
        <s v=""/>
        <s v="WR47"/>
        <s v="WR56"/>
        <s v="WR57"/>
        <s v="_x0009_fdx_risk_compwrk_str"/>
        <s v="fdx_law_regimp"/>
        <s v="fdx_law_attr_sme"/>
        <s v="WR58"/>
        <s v="fdx_manual_wrk"/>
        <s v="WR59"/>
        <s v="fdx_it_complete_date"/>
        <s v="WR2"/>
        <s v="fdx_ability_to"/>
        <s v="fdx_biz_out_req"/>
        <s v="Str62"/>
        <s v="WR36"/>
        <s v="Str119"/>
        <s v="Str128"/>
        <s v="Wbs60"/>
        <s v="WR46"/>
        <s v="WR50"/>
        <s v="WR39"/>
        <s v="fdx_ready_sl1_req"/>
        <n v="179115"/>
        <n v="96199"/>
        <s v="Str30"/>
        <n v="178353"/>
        <n v="178521"/>
        <n v="178340"/>
        <n v="178310"/>
        <s v="strat_name"/>
        <s v="StratRoot"/>
        <s v="strat_descr"/>
        <s v="strat_target_start"/>
        <s v="strat_target_finish"/>
        <n v="178308"/>
        <n v="178309"/>
        <n v="178312"/>
        <n v="3399"/>
        <n v="178339"/>
        <n v="4181"/>
        <s v="fdx_biz_out_strat"/>
        <s v="fdx_l1_nrb_hard"/>
        <s v="fdx_l1_nrb_soft"/>
        <n v="1044"/>
        <s v="fdx_l1_otb_total"/>
        <s v="Str136"/>
        <s v="Str137"/>
        <s v="Str134"/>
        <s v=" -"/>
        <s v="Str138"/>
        <s v="Str140"/>
        <s v="fdx_bfin_appv_notes"/>
        <s v="Str141"/>
        <s v="fdx_pgo_appv_notes"/>
        <s v="Str142"/>
        <s v="fdx_espm_rev_notes"/>
        <s v="Str143"/>
        <s v="fdx_to_appv_notes"/>
        <s v="SpsStatus"/>
        <s v="Str144"/>
        <s v="Str146"/>
        <s v="fdx_dtfin_appv_notes"/>
        <s v="Str148"/>
        <s v="fdx_dtu_appv_notes"/>
        <s v="&lt;N/A&gt;"/>
        <s v="Str109"/>
        <s v="Str111"/>
        <s v="Str110"/>
        <s v="Str113"/>
        <s v="Str36"/>
        <s v="fdx_assump_work"/>
        <s v="Str33"/>
        <s v="fdx_eai"/>
        <s v="MsTpS"/>
        <s v="MsCtS"/>
        <s v="STRAT_WK_ACT_FIN"/>
        <s v="STRAT_WK_SCH_ACT_FIN"/>
        <s v="STRATEGY_ALLO"/>
        <s v="Wbs110"/>
        <s v="fdx_biz_impact_work"/>
        <s v="STRAT_TARGET_DUR"/>
        <s v="fdx_vbnrb_pnl_exit"/>
        <s v="Str145"/>
        <s v="Str139"/>
        <s v="Str95"/>
        <s v="Str96"/>
        <s v="Wbs141"/>
        <s v="fdx_sl3_po_apv_notes"/>
        <s v="Wbs142"/>
        <s v="fdx_sl3_dtc_apv_note"/>
        <s v="Wbs143"/>
        <s v="fdx_sl3_espm_rv_note"/>
        <s v="Wbs145"/>
        <s v="fdx_sl3_to_apv_notes"/>
        <s v="WR43"/>
        <s v="AC_START"/>
        <s v="AC_FINISH"/>
        <s v="Wbs28"/>
        <s v="WR53"/>
        <s v="Wbs20"/>
        <s v="PE01"/>
        <s v="Task line in Plan"/>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Wbs119"/>
        <s v="Wbs120"/>
        <s v="fdx_epic_epm_notes1"/>
        <s v="Wbs102"/>
        <s v="fdx_results"/>
        <s v="fdx_ass_strat_seq_id"/>
        <s v="Wbs106 (Wbs28)"/>
        <s v="Wbs121"/>
        <s v="fdx_epic_owner"/>
        <s v="Wbs129"/>
        <s v="Wbs146"/>
        <s v="fdx_l3_espm_rv_notes"/>
        <n v="178311"/>
        <s v="WORK_STRUCTURE_CODE"/>
        <s v="ExecType"/>
        <s v="MILESTONE_FLAG"/>
        <s v="SCHEDULE_START"/>
        <s v="SCHEDULE_FINISH"/>
        <s v="BASELINE_START"/>
        <s v="BASELINE_FINISH"/>
        <s v="ACTUAL_START"/>
        <s v="ACTUAL_FINISH"/>
        <s v="MW_DURATION"/>
        <s v="Wbs19"/>
      </sharedItems>
    </cacheField>
    <cacheField name="Target DEV SB ID" numFmtId="0">
      <sharedItems containsBlank="1" containsMixedTypes="1" containsNumber="1" containsInteger="1" minValue="96199" maxValue="191938" count="226">
        <s v="PW_SHORT_NAME"/>
        <s v="DESCR"/>
        <s v="PW_DESCRIPTION"/>
        <s v="PARENT_DESCR"/>
        <s v="Wbs22"/>
        <s v="Wbs174"/>
        <s v="Wbs146"/>
        <s v="Wbs154"/>
        <s v="Wbs66"/>
        <m/>
        <s v="Wbs147"/>
        <n v="191248"/>
        <n v="191938"/>
        <s v="Wbs144"/>
        <s v="Wbs145"/>
        <s v="Wbs150"/>
        <s v="Wbs151"/>
        <s v="fdx_risk_compwork_wr"/>
        <s v="fdx_law_regimp_wr"/>
        <s v="fdx_law_attr_sme_wrk"/>
        <s v="Wbs152"/>
        <s v="fdx_manual_wrk_wrk"/>
        <s v="Wbs153"/>
        <s v="fdx_it_cmplet_date"/>
        <s v="WR2"/>
        <s v="fdx_biz_prob_solve"/>
        <s v="fdx_why_needed"/>
        <s v="fdx_risk_if_not_done"/>
        <s v="fdx_ability_to_work"/>
        <s v="fdx_biz_out_work"/>
        <s v="Str62"/>
        <s v="WR36"/>
        <s v="fdx_exp_est_val_rng"/>
        <s v="STR119"/>
        <s v="Str128"/>
        <s v="Wbs155"/>
        <s v="Wbs156"/>
        <s v="Wbs169"/>
        <s v="WR46"/>
        <s v="Wbs160"/>
        <s v="Wbs161"/>
        <s v="Wbs162"/>
        <s v="WR50"/>
        <s v="Wbs86"/>
        <s v="Wbs163"/>
        <s v="fdx_ready_sl1_work"/>
        <n v="191005"/>
        <n v="96199"/>
        <s v="Wbs164"/>
        <s v="fdx_req_apv_dec_note"/>
        <n v="191004"/>
        <n v="190987"/>
        <n v="190988"/>
        <s v="Wbs157"/>
        <s v="strat_name"/>
        <s v="StratRoot"/>
        <s v="strat_descr"/>
        <s v="strat_target_start"/>
        <s v="strat_target_finish"/>
        <s v="190983"/>
        <s v="190984"/>
        <s v="190986"/>
        <s v="190988"/>
        <s v="3399"/>
        <s v="190989"/>
        <s v="4181"/>
        <s v="fdx_biz_out_strat"/>
        <s v="fdx_l1_nrb_hard"/>
        <s v="fdx_l1_nrb_soft"/>
        <s v="1044"/>
        <s v="fdx_l1_otb_total"/>
        <s v="Str32"/>
        <s v="Str48"/>
        <s v="Str134"/>
        <s v=" -"/>
        <s v="Str49"/>
        <s v="Str52"/>
        <s v="fdx_bfin_appv_notes"/>
        <s v="Str53"/>
        <s v="fdx_pgo_appv_notes"/>
        <s v="Str54"/>
        <s v="fdx_espm_rev_notes"/>
        <s v="Str55"/>
        <s v="fdx_to_appv_notes"/>
        <s v="SpsStatus"/>
        <s v="Str61"/>
        <s v="Str92"/>
        <s v="fdx_dtfin_appv_notes"/>
        <s v="Str102"/>
        <s v="fdx_dtu_appv_notes"/>
        <s v="Str98"/>
        <s v="fdx_dtsmo_rev_notes"/>
        <s v="&lt;N/A&gt;"/>
        <s v="Str109"/>
        <s v="Str111"/>
        <s v="Str110"/>
        <s v="Str113"/>
        <s v="Str36"/>
        <s v="fdx_assump_work"/>
        <s v="Str33"/>
        <s v="fdx_vbnrb_cy27_hard"/>
        <s v="fdx_vbnrb_cy28_hard"/>
        <s v="fdx_vbnrb_cy29_hard"/>
        <s v="fdx_vbnrb_ty26_hard"/>
        <s v="fdx_l1_nrb_soft_wrk"/>
        <s v="fdx_vbnrb_total"/>
        <s v="fdx_l1_otb_total_wrk"/>
        <s v="Wbs143"/>
        <s v="Wbs75"/>
        <s v="Wbs57"/>
        <s v="Wbs76"/>
        <s v="Wbs59"/>
        <s v="Wbs138"/>
        <s v="fdx_sl3_epg_apv_note"/>
        <s v="Wbs133"/>
        <s v="fdx_sl3_fin_apv_note"/>
        <s v="fdx_eai"/>
        <s v="Field"/>
        <s v="MsTpS"/>
        <s v="MsCtS"/>
        <s v="STRAT_WK_ACT_FIN"/>
        <s v="STRAT_WK_SCH_ACT_FIN"/>
        <s v="191003"/>
        <s v="191005"/>
        <s v="STRATEGY_ALLO"/>
        <s v="Wbs67"/>
        <s v="fdx_biz_impact_work"/>
        <s v="STRAT_TARGET_DUR"/>
        <s v="fdx_vbnrb_pnl_exit"/>
        <s v="Str56"/>
        <s v="Str136"/>
        <s v="Str137"/>
        <s v="Wbs110"/>
        <s v="Str139"/>
        <s v="Str95"/>
        <s v="Str96"/>
        <s v="Wbs130"/>
        <s v="fdx_sl3_po_apv_notes"/>
        <s v="Wbs131"/>
        <s v="fdx_sl3_dtc_apv_note"/>
        <s v="Wbs132"/>
        <s v="fdx_sl3_espm_rv_note"/>
        <s v="Wbs134"/>
        <s v="fdx_sl3_to_apv_notes"/>
        <s v="Wbs171"/>
        <s v="fdx_sl3_dtf_apv_note"/>
        <s v="Wbs172"/>
        <s v="fdx_sl3_dtu_apv_note"/>
        <s v="Wbs170"/>
        <s v="fdx_sl3_dtsmo_rv_not"/>
        <s v="WR43"/>
        <s v="AC_START"/>
        <s v="AC_FINISH"/>
        <s v="Wbs28"/>
        <s v="WR53"/>
        <s v="Wbs20"/>
        <s v="PE01"/>
        <s v="Task line in Plan"/>
        <s v="fdx_epic_notes"/>
        <s v="fdx_agility_id"/>
        <s v="fdx_agilityurl_URL"/>
        <s v="1284"/>
        <s v="PRODUCT_ALLO"/>
        <s v="fdx_in_scope"/>
        <s v="fdx_out_of_scope"/>
        <s v="Wbs94"/>
        <s v="fdx_eai_work"/>
        <s v="fdx_work_ppm_num"/>
        <s v="fdx_epic_archdoc_URL"/>
        <s v="fdx_it_ent_arch"/>
        <s v="fdx_bus_ent_arch"/>
        <s v="Wbs709"/>
        <s v="fdx_status_work"/>
        <s v="fdx_epic_cap_no"/>
        <s v="fdx_first_id"/>
        <s v="Wbs176"/>
        <s v="Wbs177"/>
        <s v="Obs31"/>
        <s v="Wbs135"/>
        <s v="Wbs136"/>
        <s v="fdx_epic_epm_notes1"/>
        <s v="Wbs168"/>
        <s v="Wbs165"/>
        <s v="fdx_epic_apprv_notes"/>
        <s v="Wbs137"/>
        <s v="fdx_epic_epm_notes2"/>
        <s v="Wbs102"/>
        <s v="fdx_results"/>
        <s v="fdx_ass_strat_seq_id"/>
        <s v="Wbs106 (Wbs28)"/>
        <s v="Wbs140"/>
        <s v="fdx_epic_owner"/>
        <s v="Wbs139"/>
        <s v="Wbs141"/>
        <s v="fdx_l3_espm_rv_notes"/>
        <s v="Wbs175"/>
        <s v="fdx_l3_dtsmo_rv_note"/>
        <s v="Wbs159"/>
        <s v="fdx_l4_bfin_apv_note"/>
        <s v="Wbs167"/>
        <s v="Str58"/>
        <s v="fdx_l4_pgpo_apv_note"/>
        <s v="Str59"/>
        <s v="fdx_l4_pgbf_apv_note"/>
        <s v="Str60"/>
        <s v="fdx_l4_pgto_apv_note"/>
        <s v="Wbs173"/>
        <s v="fdx_l4_dtfn_apv_note"/>
        <s v="Str84"/>
        <s v="fdx_sl4_dtfin_notes"/>
        <s v="Str85"/>
        <s v="fdx_sl4_dtu_apv_note"/>
        <n v="190985"/>
        <s v="WORK_STRUCTURE_CODE"/>
        <s v="wbs712"/>
        <s v="ExecType"/>
        <s v="MILESTONE_FLAG"/>
        <s v="SCHEDULE_START"/>
        <s v="SCHEDULE_FINISH"/>
        <s v="BASELINE_START"/>
        <s v="BASELINE_FINISH"/>
        <s v="ACTUAL_START"/>
        <s v="ACTUAL_FINISH"/>
        <s v="MW_DURATION"/>
        <s v="Wbs19"/>
        <s v="Logbook (unable to identify)"/>
      </sharedItems>
    </cacheField>
    <cacheField name="Data Migration Comments" numFmtId="0">
      <sharedItems containsBlank="1" longText="1"/>
    </cacheField>
    <cacheField name="Able to Migrate Mock 1?" numFmtId="0">
      <sharedItems containsBlank="1" count="9">
        <s v="Yes"/>
        <s v="TBD"/>
        <s v="N/A"/>
        <s v="No"/>
        <m/>
        <s v="" u="1"/>
        <s v="??" u="1"/>
        <s v="Y" u="1"/>
        <s v="N" u="1"/>
      </sharedItems>
    </cacheField>
    <cacheField name="Req's Transform?" numFmtId="0">
      <sharedItems containsBlank="1" count="7">
        <s v="Passthrough"/>
        <s v="Yes - High"/>
        <s v="Yes - Low"/>
        <s v="N/A"/>
        <s v="Yes - Med"/>
        <s v="TBD"/>
        <m/>
      </sharedItems>
    </cacheField>
    <cacheField name="Logic Written?" numFmtId="0">
      <sharedItems containsBlank="1" count="6">
        <m/>
        <s v="TBC"/>
        <s v="Yes"/>
        <s v="No"/>
        <s v="Partial"/>
        <s v="TBD if needed"/>
      </sharedItems>
    </cacheField>
    <cacheField name="Prod Source field name" numFmtId="0">
      <sharedItems containsBlank="1" count="111">
        <s v="Work ID"/>
        <s v="Epic Name"/>
        <s v="Home Domain/Portfolio"/>
        <s v="Work Type"/>
        <s v="0-Not Found"/>
        <s v="Is this confidential?"/>
        <s v="Sponsor Name"/>
        <s v="Demand SubType"/>
        <s v="What is the type of risk?"/>
        <s v="What is the risk exposure?"/>
        <s v="What is the risk of not completing the work?"/>
        <s v="What law or regulation is impacted?"/>
        <s v="Attorney/SME who can attest to risk: Name &amp; FDX ID"/>
        <s v="Is there a manual solution?"/>
        <s v="If there is a manual solution, explain:"/>
        <s v="What is the time criticality?"/>
        <s v="Requested IT Completion Date"/>
        <s v="Ability To Statements"/>
        <s v="Expected Business Outcome"/>
        <s v="T-Shirt Size"/>
        <s v="Estimated Annualized Value Range"/>
        <s v="Key Assumptions made in Quantifying Impact"/>
        <s v="Primary Type of Value"/>
        <s v="Primary Type of Value Impact"/>
        <s v="Impacted Portfolios"/>
        <s v="Demand Domain or Portfolio"/>
        <s v="Submit for Triage"/>
        <s v="Is this request vital to business continuity?"/>
        <s v="Impacts Value Prop or Risk to Customer Service?"/>
        <s v="Governance Level"/>
        <s v="Ready for SL1?"/>
        <s v="Triage Comments"/>
        <s v="PEO"/>
        <s v="SL1: Approved for L1?"/>
        <s v="Notes on SL1 Decision"/>
        <s v="Initiative Owner"/>
        <s v="Name"/>
        <s v="Brief Demand Description"/>
        <s v="Target Start"/>
        <s v="Target Finish"/>
        <s v="L1 Net Recurring Benefits ($, annualized)-P&amp;L/Hard"/>
        <s v="L1 Net Recurring Benefits ($, annualized)-Soft"/>
        <s v="L1 One-time Benefit ($)"/>
        <s v="SL2 TO Finance Notes"/>
        <s v="Lifecycle Status"/>
        <s v="Impacts Commercial Portfolio?"/>
        <s v="Impacts Enterprise Services Portfolio?"/>
        <s v="Impacts Platform Portfolio?"/>
        <s v="Impacts Supply Chain Operations Portfolio?"/>
        <s v="SL3 Domain Lead Notes"/>
        <s v="SL3 Finance Domain Lead Notes"/>
        <s v="EAI #"/>
        <s v="Associated Initiative"/>
        <s v="Business Process and/or Operational Impact"/>
        <s v="Target Duration"/>
        <s v="Change - Number of internal stakeholders "/>
        <s v="Change - Number of external stakeholders"/>
        <s v="Change - Impacted regions"/>
        <s v="Change - Significance (Magnitude)"/>
        <s v="Change - Willingness"/>
        <s v="Home Portfolio"/>
        <s v="Actual/Schedule Start"/>
        <s v="Actual/Schedule Finish"/>
        <s v="Stage"/>
        <s v="Work Status"/>
        <s v="Work Description"/>
        <s v="Epic Notes and Comments"/>
        <s v="Agility #"/>
        <s v="Agility URL"/>
        <s v="Agility % Complete (Size)"/>
        <s v="Solution(s)"/>
        <s v="In Scope"/>
        <s v="Out of Scope"/>
        <s v="Region(s) Impacted"/>
        <s v="PPM Project Number"/>
        <s v="Epic Architectural Documentation"/>
        <s v="IT Architect"/>
        <s v="Business Architect"/>
        <s v="Health Status"/>
        <s v="Status Rationale"/>
        <s v="OnSpring ID"/>
        <s v="SL3 EPM Notes"/>
        <s v="Ready to Close: Epic Intent has been met"/>
        <s v="Results/Outcome Notes"/>
        <s v="Associated Initiative Seq ID"/>
        <s v="Sequence ID"/>
        <s v="Milestone Type"/>
        <s v="Execution Type"/>
        <s v="Milestone Flag"/>
        <s v="Milestone/Task Owner"/>
        <s v="Schedule Start"/>
        <s v="Schedule Finish"/>
        <s v="Baseline Start"/>
        <s v="Baseline Finish"/>
        <s v="Actual Start"/>
        <s v="Actual Finish"/>
        <s v="Duration"/>
        <s v="Show on Roadmap"/>
        <s v="Risk Type"/>
        <s v="Risk Probability"/>
        <s v="Risk Mitigation Comments"/>
        <s v="Risk Owner"/>
        <s v="Target Date"/>
        <s v="Creator"/>
        <s v="Region"/>
        <s v="Structural and/or Volume Impacts"/>
        <s v="Resource Type"/>
        <s v="Providing Organization"/>
        <s v="Teams"/>
        <s v="Resource Role"/>
        <m u="1"/>
      </sharedItems>
    </cacheField>
    <cacheField name="Prod source field name (if temporary)" numFmtId="0">
      <sharedItems containsBlank="1"/>
    </cacheField>
    <cacheField name="Sandbox A field name" numFmtId="0">
      <sharedItems containsBlank="1" count="3">
        <m/>
        <s v="Value Bundle Manager"/>
        <s v=""/>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Value Type" numFmtId="0">
      <sharedItems containsBlank="1"/>
    </cacheField>
    <cacheField name="Selection Type" numFmtId="0">
      <sharedItems containsBlank="1"/>
    </cacheField>
    <cacheField name="Has Dropdown" numFmtId="0">
      <sharedItems containsBlank="1"/>
    </cacheField>
    <cacheField name="Values2" numFmtId="0">
      <sharedItems containsBlank="1" longText="1"/>
    </cacheField>
    <cacheField name="Hover Text or Static Text " numFmtId="0">
      <sharedItems containsBlank="1" longText="1"/>
    </cacheField>
    <cacheField name="Options (Req./RO/Opt.)" numFmtId="0">
      <sharedItems containsBlank="1"/>
    </cacheField>
    <cacheField name="Editable After Submission" numFmtId="0">
      <sharedItems containsBlank="1" longText="1"/>
    </cacheField>
    <cacheField name="Permission Options" numFmtId="0">
      <sharedItems containsBlank="1"/>
    </cacheField>
    <cacheField name="Restrict Permissions Forwarding" numFmtId="0">
      <sharedItems containsBlank="1"/>
    </cacheField>
    <cacheField name="Needed in Roadmaps?" numFmtId="0">
      <sharedItems containsBlank="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L1 - Establish Request for Work"/>
    <s v="Lori, Gary"/>
    <s v="L1: Define the Problem/Opportunity Statement"/>
    <s v="Work - Add New"/>
    <s v=""/>
    <s v="Requestor"/>
    <x v="0"/>
    <x v="0"/>
    <s v="Business with Tech, Local Enhancement, Lifecycle Management, Business Only"/>
    <m/>
    <x v="0"/>
    <s v="TBD - Value Bundle or Epic or Task|PW_SHORT_NAME"/>
    <x v="0"/>
    <x v="0"/>
    <m/>
    <s v="Auto generated"/>
    <s v="Yes"/>
    <s v="Yes"/>
    <x v="0"/>
    <x v="0"/>
    <x v="0"/>
    <m/>
    <x v="0"/>
    <x v="0"/>
    <x v="0"/>
    <x v="0"/>
    <m/>
    <x v="0"/>
    <s v="Work ID"/>
    <b v="1"/>
    <b v="1"/>
    <s v="Field"/>
    <s v="Text"/>
    <m/>
    <s v="No"/>
    <m/>
    <s v=""/>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DESCR"/>
    <x v="1"/>
    <x v="0"/>
    <m/>
    <s v=""/>
    <s v="Yes"/>
    <s v="Yes"/>
    <x v="1"/>
    <x v="1"/>
    <x v="1"/>
    <m/>
    <x v="0"/>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PW_DESCRIPTION"/>
    <x v="1"/>
    <x v="0"/>
    <m/>
    <s v=""/>
    <s v="Yes"/>
    <s v="Yes"/>
    <x v="2"/>
    <x v="2"/>
    <x v="2"/>
    <m/>
    <x v="0"/>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
    <s v="L1: Define the Problem/Opportunity Statement"/>
    <s v="Work - Add New"/>
    <s v=""/>
    <s v="Requestor"/>
    <x v="0"/>
    <x v="2"/>
    <s v="Business with Tech, Local Enhancement, Lifecycle Management, Business Only"/>
    <m/>
    <x v="0"/>
    <s v="TBD - Value Bundle or Epic or Task|PARENT_DESCR"/>
    <x v="2"/>
    <x v="0"/>
    <m/>
    <s v=""/>
    <s v="Yes"/>
    <s v="Yes"/>
    <x v="3"/>
    <x v="3"/>
    <x v="3"/>
    <m/>
    <x v="0"/>
    <x v="0"/>
    <x v="0"/>
    <x v="2"/>
    <m/>
    <x v="0"/>
    <s v="Work Parent"/>
    <b v="0"/>
    <b v="1"/>
    <s v="Predefined"/>
    <s v="Text"/>
    <m/>
    <s v="No"/>
    <m/>
    <m/>
    <s v="Req."/>
    <s v="No"/>
    <s v=""/>
    <s v=""/>
    <s v=""/>
    <s v="YES"/>
    <m/>
    <x v="0"/>
    <x v="0"/>
    <x v="0"/>
    <x v="0"/>
    <x v="0"/>
    <x v="0"/>
    <x v="0"/>
    <x v="0"/>
    <x v="0"/>
    <x v="0"/>
    <x v="0"/>
    <x v="0"/>
    <x v="0"/>
    <x v="0"/>
    <x v="0"/>
    <x v="0"/>
    <x v="0"/>
    <x v="0"/>
    <x v="0"/>
    <x v="0"/>
    <x v="0"/>
  </r>
  <r>
    <s v="L1 - Establish Request for Work"/>
    <s v="Lori, Daniel, Gary"/>
    <s v=""/>
    <s v="Work - Add New"/>
    <s v=""/>
    <s v="Requestor"/>
    <x v="0"/>
    <x v="3"/>
    <s v="Business with Tech, Local Enhancement, Lifecycle Management, Business Only"/>
    <m/>
    <x v="0"/>
    <s v="TBD - Value Bundle or Epic or Task|Wbs22"/>
    <x v="3"/>
    <x v="0"/>
    <m/>
    <s v="Carried from the request"/>
    <s v="Yes"/>
    <s v="Yes"/>
    <x v="4"/>
    <x v="4"/>
    <x v="4"/>
    <m/>
    <x v="0"/>
    <x v="1"/>
    <x v="1"/>
    <x v="3"/>
    <m/>
    <x v="0"/>
    <s v="Work Type"/>
    <b v="1"/>
    <b v="1"/>
    <s v="Alternate Structure"/>
    <s v="Auto"/>
    <s v="Single"/>
    <s v="Yes"/>
    <s v="Program Value Bundle_x000a_Tech-Enabled Request_x000a_Business Demand"/>
    <s v="If creating a Value Bundle under Strategic Program, select &quot;Program Value Bundle&quot;. _x000a__x000a_If creating a tech enabled non-Program work, select &quot;Demand Bundle&quot;._x000a__x000a_If creating a Business Demand Management work, select &quot;Business Demand&quot;. Business Demand represents work governed by the Regional Business Units. Governance and decision‑making are handled outside of the DRIVE Forward framework."/>
    <s v="Req."/>
    <s v="No"/>
    <s v=""/>
    <s v=""/>
    <s v=""/>
    <s v="YES"/>
    <m/>
    <x v="0"/>
    <x v="0"/>
    <x v="0"/>
    <x v="0"/>
    <x v="0"/>
    <x v="0"/>
    <x v="0"/>
    <x v="0"/>
    <x v="0"/>
    <x v="0"/>
    <x v="0"/>
    <x v="0"/>
    <x v="0"/>
    <x v="0"/>
    <x v="0"/>
    <x v="0"/>
    <x v="0"/>
    <x v="0"/>
    <x v="0"/>
    <x v="0"/>
    <x v="0"/>
  </r>
  <r>
    <s v="L1 - Establish Request for Work"/>
    <s v="Lori, Gary"/>
    <s v="L1: Define the Problem/Opportunity Statement"/>
    <s v="Initial Request Information"/>
    <s v=""/>
    <s v="Requestor"/>
    <x v="0"/>
    <x v="4"/>
    <s v="Business with Tech, Local Enhancement, Lifecycle Management, Business Only"/>
    <m/>
    <x v="0"/>
    <s v="TBD - Value Bundle or Epic or Task|Wbs174"/>
    <x v="4"/>
    <x v="0"/>
    <m/>
    <m/>
    <s v="No"/>
    <s v="Yes"/>
    <x v="5"/>
    <x v="5"/>
    <x v="5"/>
    <s v="I think this can be sourced based on the source data, but we may want to just keep null. We can discuss trade-offs"/>
    <x v="1"/>
    <x v="1"/>
    <x v="1"/>
    <x v="4"/>
    <m/>
    <x v="0"/>
    <s v="Does this work support either of these type of Programs?"/>
    <b v="0"/>
    <b v="1"/>
    <s v="Alt Structure"/>
    <s v="Text"/>
    <s v="Single"/>
    <s v="Yes"/>
    <s v="DRIVE Strategic Program_x000a_D&amp;T Program_x000a_No"/>
    <m/>
    <s v="Req."/>
    <s v="No"/>
    <m/>
    <m/>
    <m/>
    <m/>
    <m/>
    <x v="0"/>
    <x v="0"/>
    <x v="0"/>
    <x v="0"/>
    <x v="0"/>
    <x v="0"/>
    <x v="0"/>
    <x v="0"/>
    <x v="0"/>
    <x v="0"/>
    <x v="0"/>
    <x v="0"/>
    <x v="0"/>
    <x v="0"/>
    <x v="0"/>
    <x v="0"/>
    <x v="0"/>
    <x v="0"/>
    <x v="0"/>
    <x v="0"/>
    <x v="0"/>
  </r>
  <r>
    <s v="L1 - Establish Request for Work"/>
    <s v="Lori, Gary"/>
    <s v="L1: Define the Problem/Opportunity Statement"/>
    <s v="Initial Request Information"/>
    <s v=""/>
    <s v="Requestor"/>
    <x v="0"/>
    <x v="5"/>
    <s v="Business with Tech, Local Enhancement, Lifecycle Management, Business Only"/>
    <m/>
    <x v="0"/>
    <s v="TBD - Value Bundle or Epic or Task|Wbs146"/>
    <x v="5"/>
    <x v="1"/>
    <s v="MJW (5/1) - I think Bibhusha believes this should have been removed. Cynthia to confirm. Once actually removed, please change to the &quot;Z&quot; version"/>
    <s v="If Yes, direct user to a contact list w/in the DRIVE Program Management._x000a_If No, proceed to next question_x000a_To confirm with Christina: Is there a SharePoint link that will maintain this information that can be linked on the screen?_x000a_LB: Rev Growth Ben Glenn, NW 2.0 Barry Somerville, Tricolor Ben Glenn, EU BJ McKee, GCS BJ McKee, Clearance Heather Sprague, Robotics/Physical AI Barry Somerville_x000a_3/18: Can we make these 4 questions pop up first before they even start with the request?"/>
    <s v="No"/>
    <s v="No"/>
    <x v="5"/>
    <x v="6"/>
    <x v="6"/>
    <s v="This should be sourced from an existing field, also Bibhusha, why is this crossed out in your workbook?"/>
    <x v="1"/>
    <x v="1"/>
    <x v="1"/>
    <x v="4"/>
    <m/>
    <x v="0"/>
    <s v="Does this request support a DRIVE Strategic Program?"/>
    <b v="0"/>
    <b v="1"/>
    <s v="Alt Structure"/>
    <s v="Text"/>
    <s v="Single"/>
    <s v="Yes"/>
    <s v="DRIVE Strategic Program_x000a_D&amp;T Program_x000a_No"/>
    <s v="Purple chips are the Programs that will create the greatest impact across the enterprise. If your request will directly support the execution of a Purple Chip (need to provide some type of dropdown with brief descriptions), please contact X"/>
    <s v="Req."/>
    <s v="No"/>
    <s v=""/>
    <s v=""/>
    <s v=""/>
    <s v="YES"/>
    <m/>
    <x v="0"/>
    <x v="0"/>
    <x v="0"/>
    <x v="0"/>
    <x v="0"/>
    <x v="0"/>
    <x v="0"/>
    <x v="0"/>
    <x v="0"/>
    <x v="0"/>
    <x v="0"/>
    <x v="0"/>
    <x v="0"/>
    <x v="0"/>
    <x v="0"/>
    <x v="0"/>
    <x v="0"/>
    <x v="0"/>
    <x v="0"/>
    <x v="0"/>
    <x v="0"/>
  </r>
  <r>
    <s v="L1 - Establish Request for Work"/>
    <s v="Lori, Gary"/>
    <s v="L1: Define the Problem/Opportunity Statement"/>
    <s v="Work - Add New"/>
    <s v=""/>
    <s v="Requestor"/>
    <x v="0"/>
    <x v="6"/>
    <s v="Business with Tech, Local Enhancement, Lifecycle Management, Business Only"/>
    <m/>
    <x v="0"/>
    <s v="TBD - Value Bundle or Epic or Task|Wbs154"/>
    <x v="6"/>
    <x v="0"/>
    <m/>
    <s v="Need Gary/Lori to confirm dropdown options"/>
    <s v="Yes"/>
    <s v="label chg"/>
    <x v="6"/>
    <x v="7"/>
    <x v="7"/>
    <m/>
    <x v="0"/>
    <x v="2"/>
    <x v="2"/>
    <x v="5"/>
    <m/>
    <x v="0"/>
    <s v="Does this require Limited Visibility?"/>
    <b v="0"/>
    <b v="1"/>
    <s v="Alt Structure"/>
    <s v="Text"/>
    <s v="Single"/>
    <s v="Yes"/>
    <s v="Yes - Workforce_x000a_Yes - Non-Workforce_x000a_Yes - Privileged &amp; Confidential_x000a_No"/>
    <s v="This demand contains sensitive information and requires limited user access; This item will go through a pre-set Limited Visibility flow if &quot;Limited Workforce&quot; or &quot;Limited Non-Workforce&quot; is selected. Select Limited Workforce if there are significant impacts to organizations, people and/or third party relationships.Are we keeping ultra confidential? No  If yes, I think the hover over should explain the difference b/t the two. We get a fair amount of questions on this. "/>
    <s v="Req. Default to No"/>
    <s v="Yes"/>
    <s v=""/>
    <s v=""/>
    <s v=""/>
    <s v="YES"/>
    <m/>
    <x v="0"/>
    <x v="0"/>
    <x v="0"/>
    <x v="0"/>
    <x v="0"/>
    <x v="0"/>
    <x v="0"/>
    <x v="0"/>
    <x v="0"/>
    <x v="0"/>
    <x v="0"/>
    <x v="0"/>
    <x v="0"/>
    <x v="0"/>
    <x v="0"/>
    <x v="0"/>
    <x v="0"/>
    <x v="0"/>
    <x v="0"/>
    <x v="0"/>
    <x v="0"/>
  </r>
  <r>
    <s v="L1 - Establish Request for Work"/>
    <s v="Lori, Gary"/>
    <s v="L1: Define the Problem/Opportunity Statement"/>
    <s v="Work - Add New"/>
    <s v=""/>
    <s v="Requestor"/>
    <x v="0"/>
    <x v="7"/>
    <s v="Business with Tech, Local Enhancement, Lifecycle Management, Business Only"/>
    <m/>
    <x v="0"/>
    <s v="TBD - Value Bundle or Epic or Task|Wbs66"/>
    <x v="7"/>
    <x v="0"/>
    <m/>
    <s v="If yes, direct to the Project Management process (if No proceed which then gets into the Tech Demand"/>
    <s v="No"/>
    <s v="No"/>
    <x v="5"/>
    <x v="8"/>
    <x v="8"/>
    <s v="This should be sourced from an existing field."/>
    <x v="1"/>
    <x v="1"/>
    <x v="1"/>
    <x v="4"/>
    <m/>
    <x v="0"/>
    <s v="Is this demand Business Only?"/>
    <b v="0"/>
    <b v="1"/>
    <s v="Alt Structure"/>
    <s v="Text"/>
    <s v="Single"/>
    <s v="Yes"/>
    <s v="Yes_x000a_No"/>
    <s v="Business Only means that there is no need for technical/development/architectural resources."/>
    <s v="Req."/>
    <s v="No"/>
    <s v=""/>
    <s v=""/>
    <s v=""/>
    <s v="YES"/>
    <m/>
    <x v="0"/>
    <x v="0"/>
    <x v="0"/>
    <x v="0"/>
    <x v="0"/>
    <x v="0"/>
    <x v="0"/>
    <x v="0"/>
    <x v="0"/>
    <x v="0"/>
    <x v="0"/>
    <x v="0"/>
    <x v="0"/>
    <x v="0"/>
    <x v="0"/>
    <x v="0"/>
    <x v="0"/>
    <x v="0"/>
    <x v="0"/>
    <x v="0"/>
    <x v="0"/>
  </r>
  <r>
    <m/>
    <s v="Z-ID not created"/>
    <s v="Z-ID not created"/>
    <s v="Z-ID not created"/>
    <s v="Z-ID not created"/>
    <s v="Z-ID not created"/>
    <x v="1"/>
    <x v="8"/>
    <m/>
    <m/>
    <x v="0"/>
    <s v="TBD - Value Bundle or Epic or Task|"/>
    <x v="8"/>
    <x v="2"/>
    <s v="Bibhusha to confirm whether this was truly removed as a requirement"/>
    <s v="Z-ID not created"/>
    <s v="Z-ID not created"/>
    <s v="Z-ID not created"/>
    <x v="7"/>
    <x v="6"/>
    <x v="9"/>
    <s v="This was crossed out in the requirements document and it does not exist in config. Should we assume it was removed?"/>
    <x v="2"/>
    <x v="3"/>
    <x v="0"/>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s v="L1 - Establish Request for Work"/>
    <s v="Lori, Gary"/>
    <s v="L1: Define the Problem/Opportunity Statement"/>
    <s v="Initial Request Information"/>
    <s v=""/>
    <s v="Requestor"/>
    <x v="0"/>
    <x v="9"/>
    <s v="Business with Tech, Local Enhancement, Lifecycle Management, Business Only"/>
    <m/>
    <x v="0"/>
    <s v="TBD - Value Bundle or Epic or Task|Wbs147"/>
    <x v="9"/>
    <x v="3"/>
    <s v="The field name doesn't match the configuration. What was configured is &quot;Does this request support a D&amp;T Digital Transformation Strategy?&quot;_x000a_Also, this field was crossed out in the golden copy. Does that mean it should be removed?"/>
    <s v="If yes, direct to Transformation Strategy program manager  LB: Do we know who this is? Would this be Ann's org (e.g. Siddharth for AI)"/>
    <s v="No"/>
    <s v="No"/>
    <x v="5"/>
    <x v="8"/>
    <x v="10"/>
    <s v="This should be sourced from an existing field"/>
    <x v="3"/>
    <x v="4"/>
    <x v="1"/>
    <x v="4"/>
    <m/>
    <x v="0"/>
    <s v="Does this request support a D&amp;T Digital Transformation Strategy?"/>
    <b v="0"/>
    <b v="0"/>
    <s v="Alt Structure"/>
    <s v="Text"/>
    <s v="Single"/>
    <s v="Yes"/>
    <s v="Yes_x000a_No"/>
    <s v="We need to have a drop down with clear definition for each of the Digital Transformation Programs (e.g. Tech Mod, Scaling AI, etc.)"/>
    <s v="Req."/>
    <s v="No"/>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0"/>
    <s v="Business with Tech, Local Enhancement, Lifecycle Management, Business Only"/>
    <m/>
    <x v="1"/>
    <s v="Role|191248"/>
    <x v="10"/>
    <x v="3"/>
    <s v="Drop down options have not been provided for configuration_x000a_5/13: This was changed in dev configuration from an alt structure to a lifecycle role. Updated the name and ID in DEV."/>
    <s v="Demand Manager will be a lifecycle role with list dynamically generated"/>
    <s v="No"/>
    <s v="No"/>
    <x v="5"/>
    <x v="8"/>
    <x v="11"/>
    <s v="This should be sourced from an existing field."/>
    <x v="1"/>
    <x v="1"/>
    <x v="3"/>
    <x v="4"/>
    <m/>
    <x v="0"/>
    <s v="0-Not Found"/>
    <b v="1"/>
    <b v="0"/>
    <m/>
    <s v=""/>
    <m/>
    <s v="No"/>
    <s v="TBD_x000a_TBD"/>
    <s v="This is the person who will shepherd the demand from start to finish."/>
    <s v="Req."/>
    <s v="Yes"/>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1"/>
    <s v="Business with Tech, Local Enhancement, Lifecycle Management, Business Only"/>
    <m/>
    <x v="1"/>
    <s v="Role|191938"/>
    <x v="11"/>
    <x v="3"/>
    <s v="Drop down options have not been provided for configuration_x000a_5/13: This was changed in dev configuration from an alt structure to a lifecycle role. Updated the name and ID in DEV. The same list of people in the VP Sponsor Name alt structure attribute in current Prod will be in this new VP Sponsor lifecycle role."/>
    <s v=""/>
    <s v="Yes"/>
    <s v="label chg"/>
    <x v="8"/>
    <x v="9"/>
    <x v="12"/>
    <m/>
    <x v="3"/>
    <x v="2"/>
    <x v="3"/>
    <x v="6"/>
    <m/>
    <x v="0"/>
    <s v="0-Not Found"/>
    <b v="0"/>
    <b v="0"/>
    <s v="Alt Structure"/>
    <s v="Text"/>
    <s v="Single"/>
    <s v="Yes"/>
    <s v="TBD_x000a_TBD"/>
    <s v="VP Level sponsor per the framework_x000a_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quot;for non discretionary demand, enter MD name, for Discretionary, enter VP name)"/>
    <s v="Req."/>
    <s v="Yes"/>
    <s v="Requestor enters"/>
    <s v=""/>
    <s v=""/>
    <s v="YES"/>
    <m/>
    <x v="0"/>
    <x v="0"/>
    <x v="0"/>
    <x v="0"/>
    <x v="0"/>
    <x v="0"/>
    <x v="0"/>
    <x v="0"/>
    <x v="0"/>
    <x v="0"/>
    <x v="0"/>
    <x v="0"/>
    <x v="0"/>
    <x v="0"/>
    <x v="0"/>
    <x v="0"/>
    <x v="0"/>
    <x v="0"/>
    <x v="0"/>
    <x v="0"/>
    <x v="0"/>
  </r>
  <r>
    <s v="L1 - Establish Request for Work"/>
    <s v="Lori, Gary"/>
    <s v="L1: Define the Problem/Opportunity Statement"/>
    <s v="Add New Request Information"/>
    <s v=""/>
    <s v="Requestor"/>
    <x v="0"/>
    <x v="12"/>
    <s v="Business with Tech, Local Enhancement, Lifecycle Management, Business Only"/>
    <m/>
    <x v="0"/>
    <s v="TBD - Value Bundle or Epic or Task|Wbs144"/>
    <x v="12"/>
    <x v="0"/>
    <m/>
    <s v=""/>
    <s v="No"/>
    <s v="No"/>
    <x v="5"/>
    <x v="8"/>
    <x v="13"/>
    <m/>
    <x v="2"/>
    <x v="3"/>
    <x v="0"/>
    <x v="4"/>
    <m/>
    <x v="0"/>
    <s v="Does this request support a planned application or infrastructure upgrade and/or a routine infrastructure refresh?"/>
    <b v="0"/>
    <b v="1"/>
    <s v="Alt Structure"/>
    <s v="Text"/>
    <s v="Single"/>
    <s v="Yes"/>
    <s v="Yes_x000a_No"/>
    <s v="Mark yes if this request is part of planned application or infrastructure upgrade and/or routine infrastructure refresh activity."/>
    <s v="Req."/>
    <s v="Yes"/>
    <s v=""/>
    <s v=""/>
    <s v=""/>
    <s v="YES"/>
    <m/>
    <x v="0"/>
    <x v="0"/>
    <x v="0"/>
    <x v="0"/>
    <x v="0"/>
    <x v="0"/>
    <x v="0"/>
    <x v="0"/>
    <x v="0"/>
    <x v="0"/>
    <x v="0"/>
    <x v="0"/>
    <x v="0"/>
    <x v="0"/>
    <x v="0"/>
    <x v="0"/>
    <x v="0"/>
    <x v="0"/>
    <x v="0"/>
    <x v="0"/>
    <x v="0"/>
  </r>
  <r>
    <s v="L1 - Establish Request for Work"/>
    <s v=""/>
    <s v="L1: Define the Problem/Opportunity Statement"/>
    <s v="Add New Request Information"/>
    <s v=""/>
    <s v="Requestor"/>
    <x v="0"/>
    <x v="13"/>
    <s v="Business with Tech, Local Enhancement, Lifecycle Management, Business Only"/>
    <m/>
    <x v="0"/>
    <s v="TBD - Value Bundle or Epic or Task|Wbs145"/>
    <x v="13"/>
    <x v="3"/>
    <s v="Risk Subtype (Does this request address a risk or requirement to one of the following?)"/>
    <s v="If anything other than None is selected, then present the Business Continuity Assessment questions. The request may or may not &quot;qualify&quot; for business continuity, but even if it doesn't, if they chose Legal, Regulatory, or Infosec, it should still route as non-discretionary. "/>
    <s v="No"/>
    <s v="No"/>
    <x v="9"/>
    <x v="8"/>
    <x v="14"/>
    <s v="I added the mapping from wr53_x000a_5/13 - Removed the note that was in the field name"/>
    <x v="0"/>
    <x v="2"/>
    <x v="2"/>
    <x v="7"/>
    <m/>
    <x v="0"/>
    <s v="Risk Subtype (Does this request address a risk or requirement to one of the following?)"/>
    <b v="0"/>
    <b v="1"/>
    <m/>
    <s v=""/>
    <s v="Single"/>
    <s v="Yes"/>
    <s v="Legal_x000a_Regulatory_x000a_Infosec (Protect Purple)_x000a_None"/>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4"/>
    <s v="Business with Tech, Local Enhancement, Lifecycle Management, Business Only"/>
    <m/>
    <x v="0"/>
    <s v="TBD - Value Bundle or Epic or Task|Wbs150"/>
    <x v="14"/>
    <x v="3"/>
    <s v="Risk Type LB: Recommend putting this question below the &quot;Does this request address a legal, regulatory, or Infosec requirement?"/>
    <s v="Risk Type LB: Recommend putting this question below the &quot;Does this request address a legal, regulatory, or Infosec requirement?"/>
    <s v="Yes"/>
    <s v="Yes"/>
    <x v="10"/>
    <x v="10"/>
    <x v="15"/>
    <m/>
    <x v="0"/>
    <x v="2"/>
    <x v="2"/>
    <x v="8"/>
    <m/>
    <x v="0"/>
    <s v="Risk Type"/>
    <b v="0"/>
    <b v="1"/>
    <s v="Alt Structure"/>
    <s v=""/>
    <s v="Single"/>
    <s v="Yes"/>
    <s v="Operational_x000a_Financial_x000a_Brand_x000a_Safety"/>
    <s v="Select the type of risk that most applies – _x000a_Operational: has an impact to daily operational processes_x000a_Financial: has a direct impact to financial gains or losses_x000a_Brand: has an impact to reputation/quality/customer service/etc. _x000a_Safety: has an impact to the safety of our internal and external stakeholders _x000a__x000a_No 'Other' Do we want a follow up question that states, &quot;If other, please explain.&quo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5"/>
    <s v="Business with Tech, Local Enhancement, Lifecycle Management, Business Only"/>
    <m/>
    <x v="0"/>
    <s v="TBD - Value Bundle or Epic or Task|Wbs151"/>
    <x v="15"/>
    <x v="0"/>
    <m/>
    <s v="Can we simplify this?_x000a_Or use numbers?_x000a_How is this used?_x000a__x000a_Low, Medium, High?"/>
    <s v="Yes"/>
    <s v="Yes"/>
    <x v="11"/>
    <x v="11"/>
    <x v="16"/>
    <s v="As of 5/1, no value changes expected"/>
    <x v="0"/>
    <x v="0"/>
    <x v="0"/>
    <x v="9"/>
    <m/>
    <x v="0"/>
    <s v="Risk Level"/>
    <b v="0"/>
    <b v="1"/>
    <s v="Alt Structure"/>
    <s v="Text"/>
    <s v="Single"/>
    <s v="Yes"/>
    <s v="Minimal_x000a_Low_x000a_Medium_x000a_High_x000a_Maximum"/>
    <s v="Minimal – Unlikelihood of operational impacts, service disruptions, financial consequences, or non-compliance with laws or regulations_x000a_Low – Minor likelihood of operational impacts, service disruptions, financial consequences, or non-compliance with laws or regulations_x000a_Medium – Moderate likelihood of operational impacts, service disruptions, financial consequences, or non-compliance with laws or regulations_x000a_High – Significant likelihood of operational impacts, service disruptions, financial consequences, or non-compliance with laws or regulations_x000a_Maximum – Guaranteed operational impacts, service disruptions, financial consequences, or non-compliance with laws or regulation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6"/>
    <s v="Business with Tech, Local Enhancement, Lifecycle Management, Business Only"/>
    <m/>
    <x v="0"/>
    <s v="TBD - Value Bundle or Epic or Task|fdx_risk_compwork_wr"/>
    <x v="16"/>
    <x v="0"/>
    <m/>
    <s v=""/>
    <s v="Yes"/>
    <s v="Yes"/>
    <x v="12"/>
    <x v="12"/>
    <x v="17"/>
    <s v="There was an erroneous space. I corrected it. Please be careful to paste values without formatting"/>
    <x v="0"/>
    <x v="0"/>
    <x v="0"/>
    <x v="10"/>
    <m/>
    <x v="0"/>
    <s v="What is the risk of not completing the work?"/>
    <b v="1"/>
    <b v="1"/>
    <s v="Field"/>
    <s v="Text"/>
    <m/>
    <s v="No"/>
    <m/>
    <s v="A short summary of the consequences of not completing the work"/>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7"/>
    <s v="Business with Tech, Local Enhancement, Lifecycle Management, Business Only"/>
    <m/>
    <x v="0"/>
    <s v="TBD - Value Bundle or Epic or Task|fdx_law_regimp_wr"/>
    <x v="17"/>
    <x v="0"/>
    <m/>
    <s v=""/>
    <s v="Yes"/>
    <s v="Yes"/>
    <x v="13"/>
    <x v="13"/>
    <x v="18"/>
    <m/>
    <x v="0"/>
    <x v="0"/>
    <x v="0"/>
    <x v="11"/>
    <m/>
    <x v="0"/>
    <s v="What law or regulation is impacted?"/>
    <b v="1"/>
    <b v="1"/>
    <s v="Field"/>
    <s v="Text"/>
    <m/>
    <s v="No"/>
    <m/>
    <s v="State which law or regulation is impacted, if applicable"/>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8"/>
    <s v="Business with Tech, Local Enhancement, Lifecycle Management, Business Only"/>
    <m/>
    <x v="0"/>
    <s v="TBD - Value Bundle or Epic or Task|fdx_law_attr_sme_wrk"/>
    <x v="18"/>
    <x v="0"/>
    <m/>
    <s v=""/>
    <s v="Yes"/>
    <s v="Yes"/>
    <x v="14"/>
    <x v="14"/>
    <x v="19"/>
    <m/>
    <x v="0"/>
    <x v="0"/>
    <x v="0"/>
    <x v="12"/>
    <m/>
    <x v="0"/>
    <s v="Attorney/SME who can attest to risk: Name &amp; FDX ID"/>
    <b v="1"/>
    <b v="1"/>
    <s v="Field"/>
    <s v="Text"/>
    <m/>
    <s v="No"/>
    <m/>
    <s v="This is a required field for all Tech Enabled demand that has identified risk._x000a__x000a_indicated regulatory or legal subtype designation.  If a point of contact is not provided, the Demand Subtype designation will be removed from the reques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9"/>
    <s v="Business with Tech, Local Enhancement, Lifecycle Management, Business Only"/>
    <m/>
    <x v="0"/>
    <s v="TBD - Value Bundle or Epic or Task|Wbs152"/>
    <x v="19"/>
    <x v="0"/>
    <m/>
    <s v=""/>
    <s v="Yes"/>
    <s v="Yes"/>
    <x v="15"/>
    <x v="15"/>
    <x v="20"/>
    <s v="As of 5/1, no value changes expected"/>
    <x v="0"/>
    <x v="0"/>
    <x v="0"/>
    <x v="13"/>
    <m/>
    <x v="0"/>
    <s v="Is there a manual solution?"/>
    <b v="1"/>
    <b v="1"/>
    <s v="Alt Structure"/>
    <s v="Text"/>
    <s v="Single"/>
    <s v="Yes"/>
    <s v="Yes_x000a_No"/>
    <s v="Is there a manual solution that can be leveraged  that mitigates the risk or maintains compliance with the impacted law/regulation (not requiring technical enhancement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0"/>
    <s v="Business with Tech, Local Enhancement, Lifecycle Management, Business Only"/>
    <m/>
    <x v="0"/>
    <s v="TBD - Value Bundle or Epic or Task|fdx_manual_wrk_wrk"/>
    <x v="20"/>
    <x v="0"/>
    <m/>
    <s v=""/>
    <s v="Yes"/>
    <s v="Yes"/>
    <x v="16"/>
    <x v="16"/>
    <x v="21"/>
    <m/>
    <x v="0"/>
    <x v="0"/>
    <x v="0"/>
    <x v="14"/>
    <m/>
    <x v="0"/>
    <s v="If there is a manual solution, explain:"/>
    <b v="1"/>
    <b v="1"/>
    <s v="Field"/>
    <s v="Text"/>
    <m/>
    <s v="No"/>
    <m/>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1"/>
    <s v="Business with Tech, Local Enhancement, Lifecycle Management, Business Only"/>
    <m/>
    <x v="0"/>
    <s v="TBD - Value Bundle or Epic or Task|Wbs153"/>
    <x v="21"/>
    <x v="0"/>
    <s v="MJW (5/1): The requirements call for a space between &quot;&gt;&quot; and &quot;15 months&quot;. Please correct in prod the new instance_x000a_Cynthia (5/4): Configuration updated in new instance for direct match"/>
    <s v=""/>
    <s v="Yes"/>
    <s v="Yes"/>
    <x v="17"/>
    <x v="17"/>
    <x v="22"/>
    <s v="As of 5/1, no value changes expected"/>
    <x v="0"/>
    <x v="0"/>
    <x v="0"/>
    <x v="15"/>
    <m/>
    <x v="0"/>
    <s v="What is the time criticality?"/>
    <b v="1"/>
    <b v="1"/>
    <s v="Alt Structure"/>
    <s v="Text"/>
    <s v="Single"/>
    <s v="Yes"/>
    <s v="&gt; 15 months_x000a_12 - 15 months_x000a_6 - 12 months_x000a_3 - 6 months_x000a_&lt; 3 months_x000a_N/A"/>
    <s v="Identify the duration in which this solution must be in place to avoid business disruption from the request entry date._x000a__x000a_See below for available values to select for this field:_x000a_- &gt; 15 months (110525) _x000a_- 12 - 15 months (110526) _x000a_- 6 - 12 months (110527) _x000a_- 3 - 6 months (110529) _x000a_- &lt; 3 months (110530) _x000a_- N/A (110531) "/>
    <s v="Req."/>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2"/>
    <s v="Business with Tech, Local Enhancement, Lifecycle Management, Business Only"/>
    <m/>
    <x v="0"/>
    <s v="TBD - Value Bundle or Epic or Task|fdx_it_cmplet_date"/>
    <x v="22"/>
    <x v="4"/>
    <s v="MJW (5/1): It appears there's an erroneous colon in the name of the field"/>
    <s v="New field being added in Prod by 3/19"/>
    <s v="Yes"/>
    <s v="Yes"/>
    <x v="18"/>
    <x v="18"/>
    <x v="23"/>
    <m/>
    <x v="0"/>
    <x v="0"/>
    <x v="0"/>
    <x v="16"/>
    <m/>
    <x v="0"/>
    <s v="Requested IT completion Date:"/>
    <b v="0"/>
    <b v="0"/>
    <s v="Field"/>
    <s v="Date/Time"/>
    <m/>
    <s v="No"/>
    <m/>
    <s v="Please enter the date this IT development work must be completed by D&amp;T teams. This may be requested or required to meet Regulatory, Legal, Protect Purple, or other critical requirements."/>
    <s v="Opt."/>
    <s v="Yes"/>
    <s v=""/>
    <s v=""/>
    <s v=""/>
    <s v="YES"/>
    <m/>
    <x v="0"/>
    <x v="0"/>
    <x v="0"/>
    <x v="0"/>
    <x v="0"/>
    <x v="0"/>
    <x v="0"/>
    <x v="0"/>
    <x v="0"/>
    <x v="0"/>
    <x v="0"/>
    <x v="0"/>
    <x v="0"/>
    <x v="0"/>
    <x v="0"/>
    <x v="0"/>
    <x v="0"/>
    <x v="0"/>
    <x v="0"/>
    <x v="0"/>
    <x v="0"/>
  </r>
  <r>
    <s v="L1 - Establish Request for Work"/>
    <s v="Lori, Gary"/>
    <s v="L1: Define the Problem/Opportunity Statement"/>
    <s v="Back-end step that can be made visible in the next screen for Discretionary/Non-Discretionary Demand questions"/>
    <s v=""/>
    <s v="Auto-filled in L0 intake form step; should be editable in Triage step (for Triage user)"/>
    <x v="0"/>
    <x v="23"/>
    <s v="Business with Tech, Local Enhancement, Lifecycle Management, Business Only"/>
    <m/>
    <x v="0"/>
    <s v="TBD - Value Bundle or Epic or Task|WR2"/>
    <x v="23"/>
    <x v="3"/>
    <s v="MJW (5/5) - Right now our drop down options are only 2 options : Discretionary and Non-Discretionary. Bibhusha, please confirm accuracy of this. If you request changes, please update columns C-G in the VALUES_DROPDOWNS…&quot; tab for the options and comment to us the end results"/>
    <s v="THIS WILL BE ENTERED AFTER TRIAGE_x000a_OR_x000a_System applied logic based on criteria (preferred)_x000a__x000a__x000a_To be auto set by the system based on the rule: If not a Business Continuity demand or not a lifecycle management demand then set it as Discretionary. Else, set it as Non-Discretionary_x000a_Read Only for Requestor (make it editable in the Triage screen later)_x000a_For a request to be deemed Business Continuity, it must have High risk exposure, No manual solution, and needs to be done within 12 months. These inputs will be confirmed in Triage. _x000a_"/>
    <s v="Yes, but dropdown selections are different now"/>
    <s v="Yes, need to update values"/>
    <x v="19"/>
    <x v="19"/>
    <x v="24"/>
    <s v="WR2 data mappings have no clear connection to the new WR2 options. The data should not be carried over"/>
    <x v="1"/>
    <x v="1"/>
    <x v="1"/>
    <x v="4"/>
    <m/>
    <x v="0"/>
    <s v="Demand Type"/>
    <b v="0"/>
    <b v="1"/>
    <s v="Alt Structure"/>
    <s v="Text"/>
    <s v="Single"/>
    <s v="Yes"/>
    <m/>
    <s v="Non-discretionary work that is required to ensure stability for the day-to-day operations of the existing business model.   _x000a_Examples: Time-sensitive Lifecycle Management and Business Continuity_x000a__x000a_Discretionary work that makes incremental improvements to the existing business model. It is the middle ground between day-to-day operations and large-scale transformation."/>
    <s v="Auto-filled (RO)"/>
    <s v="No"/>
    <s v=""/>
    <s v=""/>
    <s v=""/>
    <s v="YES"/>
    <s v="RO"/>
    <x v="1"/>
    <x v="1"/>
    <x v="1"/>
    <x v="1"/>
    <x v="0"/>
    <x v="0"/>
    <x v="0"/>
    <x v="0"/>
    <x v="0"/>
    <x v="0"/>
    <x v="0"/>
    <x v="0"/>
    <x v="0"/>
    <x v="0"/>
    <x v="0"/>
    <x v="0"/>
    <x v="0"/>
    <x v="0"/>
    <x v="0"/>
    <x v="0"/>
    <x v="0"/>
  </r>
  <r>
    <s v="L1 - Establish Request for Work"/>
    <s v="Lori, Gary"/>
    <s v="L1: Define the Problem/Opportunity Statement"/>
    <s v="Problem Opportunity Statement"/>
    <s v=""/>
    <s v="Requestor"/>
    <x v="0"/>
    <x v="24"/>
    <s v="Business with Tech, Local Enhancement, Lifecycle Management, Business Only"/>
    <m/>
    <x v="0"/>
    <s v="TBD - Value Bundle or Epic or Task|fdx_biz_prob_solve"/>
    <x v="24"/>
    <x v="0"/>
    <m/>
    <s v=""/>
    <s v="No"/>
    <s v="No"/>
    <x v="5"/>
    <x v="8"/>
    <x v="25"/>
    <s v="This should be sourced from an existing field"/>
    <x v="2"/>
    <x v="3"/>
    <x v="0"/>
    <x v="4"/>
    <m/>
    <x v="0"/>
    <s v="What business problem are you looking to solve?"/>
    <b v="0"/>
    <b v="1"/>
    <s v="Field"/>
    <s v="Text"/>
    <m/>
    <s v="No"/>
    <m/>
    <s v="What is the current state problem or inefficiency that you are trying to solve for?"/>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5"/>
    <s v="Business with Tech, Local Enhancement, Lifecycle Management, Business Only"/>
    <m/>
    <x v="0"/>
    <s v="TBD - Value Bundle or Epic or Task|fdx_why_needed"/>
    <x v="25"/>
    <x v="0"/>
    <m/>
    <s v=""/>
    <s v="No"/>
    <s v="No"/>
    <x v="5"/>
    <x v="8"/>
    <x v="26"/>
    <s v="This should be sourced from an existing field"/>
    <x v="2"/>
    <x v="3"/>
    <x v="0"/>
    <x v="4"/>
    <m/>
    <x v="0"/>
    <s v="Why is this needed?"/>
    <b v="0"/>
    <b v="1"/>
    <s v="Field"/>
    <s v="Text"/>
    <m/>
    <s v="No"/>
    <m/>
    <s v="What is the benefit to the business if this problem or inefficiency is solved (e.g. revenue, time, customer experience, productivity, etc.)?"/>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6"/>
    <s v="Business with Tech, Local Enhancement, Lifecycle Management, Business Only"/>
    <m/>
    <x v="0"/>
    <s v="TBD - Value Bundle or Epic or Task|fdx_risk_if_not_done"/>
    <x v="26"/>
    <x v="0"/>
    <m/>
    <s v=""/>
    <s v="No"/>
    <s v="No"/>
    <x v="5"/>
    <x v="8"/>
    <x v="27"/>
    <s v="This should be sourced from an existing field"/>
    <x v="2"/>
    <x v="3"/>
    <x v="0"/>
    <x v="4"/>
    <m/>
    <x v="0"/>
    <s v="What is the risk if not done?"/>
    <b v="0"/>
    <b v="1"/>
    <s v="Field"/>
    <s v="Text"/>
    <m/>
    <s v="No"/>
    <m/>
    <s v="What is the consequence to the business if the business problem or inefficiency is not sol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7"/>
    <s v="Business with Tech, Local Enhancement, Lifecycle Management, Business Only"/>
    <m/>
    <x v="0"/>
    <s v="TBD - Value Bundle or Epic or Task|fdx_ability_to_work"/>
    <x v="27"/>
    <x v="0"/>
    <m/>
    <s v="Need to be very specific about how to write an ability to statement. Please see the hover text."/>
    <s v="Yes"/>
    <s v="Yes"/>
    <x v="20"/>
    <x v="20"/>
    <x v="28"/>
    <m/>
    <x v="0"/>
    <x v="0"/>
    <x v="0"/>
    <x v="17"/>
    <m/>
    <x v="0"/>
    <s v="Business Ability To Statements"/>
    <b v="0"/>
    <b v="1"/>
    <s v="Field"/>
    <s v="Text"/>
    <m/>
    <s v="No"/>
    <m/>
    <s v="Clearly articulate what you want to a particular performer to be able to do differently in the business process flow. This is not a solution, but a view of business capabilities. Who is performing the business function, what will help them to do their job better, and why._x000a__x000a_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8"/>
    <s v="Business with Tech, Local Enhancement, Lifecycle Management, Business Only"/>
    <m/>
    <x v="0"/>
    <s v="TBD - Value Bundle or Epic or Task|fdx_biz_out_work"/>
    <x v="28"/>
    <x v="0"/>
    <m/>
    <s v=""/>
    <s v="Yes"/>
    <s v="Yes"/>
    <x v="21"/>
    <x v="21"/>
    <x v="29"/>
    <m/>
    <x v="0"/>
    <x v="0"/>
    <x v="0"/>
    <x v="18"/>
    <m/>
    <x v="0"/>
    <s v="Expected Business Outcome"/>
    <b v="1"/>
    <b v="1"/>
    <s v="Field"/>
    <s v="Text"/>
    <m/>
    <s v="No"/>
    <m/>
    <s v="If this problem or inefficiency is solved, what is the business benefit hypothesis that will be recie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9"/>
    <s v="Business with Tech, Local Enhancement, Lifecycle Management, Business Only"/>
    <m/>
    <x v="0"/>
    <s v="TBD - Value Bundle or Epic or Task|Str62"/>
    <x v="29"/>
    <x v="0"/>
    <m/>
    <s v="Triage will fill this in with input from EA LB: The requester will populate this initially and Triage will validate._x000a_T-Shirt Size is L or XL, then Demand Subtype = Discretionary - Transformational_x000a_T-Shirt Size is XS, S, or M, then Demand Subtype = Discretionary - Other"/>
    <s v="Yes"/>
    <s v="Yes"/>
    <x v="22"/>
    <x v="22"/>
    <x v="30"/>
    <s v="As of 5/1, no value changes expected"/>
    <x v="0"/>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Yes"/>
    <s v=""/>
    <s v=""/>
    <s v=""/>
    <s v="YES"/>
    <m/>
    <x v="0"/>
    <x v="0"/>
    <x v="0"/>
    <x v="0"/>
    <x v="0"/>
    <x v="0"/>
    <x v="0"/>
    <x v="0"/>
    <x v="0"/>
    <x v="0"/>
    <x v="0"/>
    <x v="0"/>
    <x v="0"/>
    <x v="0"/>
    <x v="0"/>
    <x v="0"/>
    <x v="0"/>
    <x v="0"/>
    <x v="0"/>
    <x v="0"/>
    <x v="0"/>
  </r>
  <r>
    <m/>
    <s v="Lori, Gary"/>
    <s v="L1: Define the Problem/Opportunity Statement"/>
    <s v="Problem Opportunity Statement"/>
    <s v=""/>
    <s v="Requestor"/>
    <x v="0"/>
    <x v="30"/>
    <m/>
    <m/>
    <x v="0"/>
    <s v="TBD - Value Bundle or Epic or Task|WR36"/>
    <x v="30"/>
    <x v="5"/>
    <s v="Padma, why did you delete this row when consolidating?_x000a_Cynthia - see comment about validation options_x000a_MJW (5/4) Validation options remove option of &quot;1: Unknown&quot;. See the data migration comments for approach_x000a_Bibhusha (5/4): &lt;Please enter what you changed&gt;"/>
    <s v="Discretionary - Transformaitonal = 4_x000a_Discretionary - Other = 2 or 3_x000a_Non-Discretionary - RTB = N/A_x000a_Non-Discretionary Biz Cont = N/A_x000a_These value questions will only populate if the demand is Discretionary, correct?"/>
    <s v="Yes"/>
    <s v="Yes"/>
    <x v="23"/>
    <x v="23"/>
    <x v="31"/>
    <s v="Make sure to nullify 1: Unknown. Also, the drop down options are slightly changing, so be sure to consider the numbering differences (bibhusha should have already updated it)"/>
    <x v="0"/>
    <x v="2"/>
    <x v="2"/>
    <x v="20"/>
    <m/>
    <x v="0"/>
    <s v="Estimated Annualized Value Range"/>
    <b v="1"/>
    <b v="1"/>
    <s v="Alt Structure"/>
    <s v="Text"/>
    <s v="Single"/>
    <s v="Yes"/>
    <s v="1: Low = &lt; $1M_x000a_2: Medium = $1M &lt; Value &lt; $10M_x000a_3: High = &gt; $10M"/>
    <s v="Ranged estimated total net recurring benefits inclusive of hard and soft for this initiative at full maturity (annualized). _x000a__x000a_See below for available values to select for this field:_x000a_- 2: Low = &lt; $1M_x000a_- 3: Medium = $1M &lt; Value &lt; $10M_x000a_- 4: High = &gt; $10M"/>
    <s v="Req."/>
    <s v="Yes"/>
    <s v=""/>
    <s v=""/>
    <s v=""/>
    <m/>
    <m/>
    <x v="0"/>
    <x v="0"/>
    <x v="0"/>
    <x v="0"/>
    <x v="0"/>
    <x v="0"/>
    <x v="0"/>
    <x v="0"/>
    <x v="0"/>
    <x v="0"/>
    <x v="0"/>
    <x v="0"/>
    <x v="0"/>
    <x v="0"/>
    <x v="0"/>
    <x v="0"/>
    <x v="0"/>
    <x v="0"/>
    <x v="0"/>
    <x v="0"/>
    <x v="0"/>
  </r>
  <r>
    <m/>
    <s v="Lori, Gary"/>
    <s v="L1: Define the Problem/Opportunity Statement"/>
    <s v="Problem Opportunity Statement"/>
    <s v=""/>
    <s v="Requestor"/>
    <x v="0"/>
    <x v="31"/>
    <m/>
    <m/>
    <x v="0"/>
    <s v="TBD - Value Bundle or Epic or Task|fdx_exp_est_val_rng"/>
    <x v="31"/>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No"/>
    <s v="No"/>
    <x v="24"/>
    <x v="8"/>
    <x v="32"/>
    <s v="MJW - I think we can pull from the field &quot;fdx_calc_explan&quot;"/>
    <x v="0"/>
    <x v="0"/>
    <x v="0"/>
    <x v="21"/>
    <m/>
    <x v="0"/>
    <s v="Explain how you arrived at the estimated value range above:"/>
    <b v="0"/>
    <b v="0"/>
    <s v="Field"/>
    <s v="Text"/>
    <m/>
    <s v="No"/>
    <m/>
    <s v=""/>
    <s v="Req."/>
    <s v="Yes"/>
    <s v=""/>
    <s v=""/>
    <s v=""/>
    <m/>
    <m/>
    <x v="0"/>
    <x v="0"/>
    <x v="0"/>
    <x v="0"/>
    <x v="0"/>
    <x v="0"/>
    <x v="0"/>
    <x v="0"/>
    <x v="0"/>
    <x v="0"/>
    <x v="0"/>
    <x v="0"/>
    <x v="0"/>
    <x v="0"/>
    <x v="0"/>
    <x v="0"/>
    <x v="0"/>
    <x v="0"/>
    <x v="0"/>
    <x v="0"/>
    <x v="0"/>
  </r>
  <r>
    <m/>
    <s v="Lori, Gary"/>
    <s v="L1: Define the Problem/Opportunity Statement"/>
    <s v="Problem Opportunity Statement"/>
    <s v=""/>
    <s v="Requestor"/>
    <x v="0"/>
    <x v="32"/>
    <m/>
    <m/>
    <x v="0"/>
    <s v="TBD - Value Bundle or Epic or Task|STR119"/>
    <x v="32"/>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Yes"/>
    <s v="Yes"/>
    <x v="25"/>
    <x v="24"/>
    <x v="33"/>
    <s v="As of 5/1, no value changes expected"/>
    <x v="0"/>
    <x v="0"/>
    <x v="0"/>
    <x v="22"/>
    <m/>
    <x v="0"/>
    <s v="Primary Type of Value"/>
    <b v="1"/>
    <b v="1"/>
    <s v="Alt Structure"/>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Yes"/>
    <s v=""/>
    <s v=""/>
    <s v=""/>
    <m/>
    <m/>
    <x v="0"/>
    <x v="0"/>
    <x v="0"/>
    <x v="0"/>
    <x v="0"/>
    <x v="0"/>
    <x v="0"/>
    <x v="0"/>
    <x v="0"/>
    <x v="0"/>
    <x v="0"/>
    <x v="0"/>
    <x v="0"/>
    <x v="0"/>
    <x v="0"/>
    <x v="0"/>
    <x v="0"/>
    <x v="0"/>
    <x v="0"/>
    <x v="0"/>
    <x v="0"/>
  </r>
  <r>
    <s v="L1 - Establish Request for Work"/>
    <s v="Lori, Gary"/>
    <s v="L1: Define the Problem/Opportunity Statement"/>
    <s v="Problem Opportunity Statement"/>
    <s v=""/>
    <s v="Requestor"/>
    <x v="0"/>
    <x v="33"/>
    <s v="Business with Tech, Local Enhancement, Lifecycle Management, Business Only"/>
    <m/>
    <x v="0"/>
    <s v="TBD - Value Bundle or Epic or Task|Str128"/>
    <x v="33"/>
    <x v="0"/>
    <s v="The field name makes sense &quot;Primary Type of Value Impact&quot;, but the requirements have a lot more text. What's the verdict_x000a_5/4: Updated Target Field Name in Requirements"/>
    <s v="Required only if Primary Type of Value = Service or Customer Experience and Demand Type = Discretionary"/>
    <s v="Yes"/>
    <s v="Yes"/>
    <x v="26"/>
    <x v="25"/>
    <x v="34"/>
    <s v="As of 5/1, no value changes expected"/>
    <x v="0"/>
    <x v="0"/>
    <x v="0"/>
    <x v="23"/>
    <m/>
    <x v="0"/>
    <s v="Primary Type of Value Impact"/>
    <b v="1"/>
    <b v="1"/>
    <s v="Alt Structure"/>
    <s v="Text"/>
    <s v="Single"/>
    <s v="Yes"/>
    <s v="High_x000a_Medium_x000a_Low"/>
    <s v="For Customer Experience or Service value demand, indicate the level of impact the change will have on improving service and/or increasing net promoter score._x000a__x000a_See below for available values to select for this field:_x000a_- High_x000a_- Medium_x000a_- Low_x000a__x000a_Indicate the level of impact the change will have on the selected Primary Type of Valu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4"/>
    <s v="Business with Tech, Local Enhancement, Lifecycle Management, Business Only"/>
    <m/>
    <x v="0"/>
    <s v="TBD - Value Bundle or Epic or Task|Wbs155"/>
    <x v="34"/>
    <x v="0"/>
    <s v="MJW (5/1) - To Cynthia, why is &quot;Data &amp; AI&quot; no longer a portfolio?_x000a_MJW 5/8: Data &amp; AI goes to &quot;Platforms&quot;"/>
    <s v="Triage will fill this in with input from EA  LB: The requester will populate this initially and Triage will validate."/>
    <s v="No"/>
    <s v="No"/>
    <x v="5"/>
    <x v="8"/>
    <x v="35"/>
    <s v="This should be sourced from an existing field. Maybe we can pull from the 1st instance of an Initiative's Epic's WR43 Home portfolio"/>
    <x v="0"/>
    <x v="4"/>
    <x v="2"/>
    <x v="4"/>
    <m/>
    <x v="0"/>
    <s v="Primary Impacted Portfolio"/>
    <b v="0"/>
    <b v="1"/>
    <s v="Alt Structure"/>
    <s v="Text"/>
    <s v="Single"/>
    <s v="Yes"/>
    <s v="Commercial_x000a_Enterprise Services_x000a_Platforms_x000a_Supply Chain Operations"/>
    <s v="Which of the Portfolios will be the most impacted by this effort?"/>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5"/>
    <s v="Business with Tech, Local Enhancement, Lifecycle Management, Business Only"/>
    <m/>
    <x v="0"/>
    <s v="TBD - Value Bundle or Epic or Task|Wbs156"/>
    <x v="35"/>
    <x v="0"/>
    <s v="MJW (5/1) - To Cynthia, why is &quot;Data &amp; AI&quot; no longer a portfolio?_x000a_MJW 5/8: Data &amp; AI goes to &quot;Platforms&quot;"/>
    <s v="Triage will fill this in with input from EA"/>
    <s v="Yes"/>
    <s v="Yes with label chg"/>
    <x v="27"/>
    <x v="26"/>
    <x v="36"/>
    <s v="Two things: Need a home for Data &amp; AI. Also, is it possible to migrate multi-selects from the API?"/>
    <x v="1"/>
    <x v="2"/>
    <x v="2"/>
    <x v="24"/>
    <m/>
    <x v="0"/>
    <s v="Other Impacted Portfolios"/>
    <b v="0"/>
    <b v="1"/>
    <s v="Alt Structure"/>
    <s v="Text"/>
    <s v="Multi"/>
    <s v="Yes"/>
    <s v="Commercial_x000a_Enterprise Services_x000a_Platforms_x000a_Supply Chain Operations"/>
    <s v="What other Portfolios will be needed to complete this effort? "/>
    <s v="Opt."/>
    <s v="Yes"/>
    <s v=""/>
    <s v=""/>
    <s v=""/>
    <s v="YES"/>
    <m/>
    <x v="0"/>
    <x v="0"/>
    <x v="0"/>
    <x v="0"/>
    <x v="0"/>
    <x v="0"/>
    <x v="0"/>
    <x v="0"/>
    <x v="0"/>
    <x v="0"/>
    <x v="0"/>
    <x v="0"/>
    <x v="0"/>
    <x v="0"/>
    <x v="0"/>
    <x v="0"/>
    <x v="0"/>
    <x v="0"/>
    <x v="0"/>
    <x v="0"/>
    <x v="0"/>
  </r>
  <r>
    <s v="L1 - Establish Request for Work"/>
    <s v=""/>
    <s v="L1: Define the Problem/Opportunity Statement"/>
    <s v="Problem Opportunity Statement"/>
    <s v=""/>
    <s v="Requestor"/>
    <x v="0"/>
    <x v="36"/>
    <s v="Business with Tech, Local Enhancement, Lifecycle Management, Business Only"/>
    <m/>
    <x v="0"/>
    <s v="TBD - Value Bundle or Epic or Task|Wbs169"/>
    <x v="36"/>
    <x v="0"/>
    <m/>
    <s v="Triage will fill this in with input from EA"/>
    <s v=""/>
    <s v=""/>
    <x v="28"/>
    <x v="8"/>
    <x v="37"/>
    <s v="Added to source from wr40. Will need transformations to remove &quot;Domain&quot; and the ones associated with portfolios"/>
    <x v="0"/>
    <x v="2"/>
    <x v="2"/>
    <x v="25"/>
    <m/>
    <x v="0"/>
    <s v="What Business Unit does this request support?"/>
    <b v="0"/>
    <b v="1"/>
    <s v="Alt Structure"/>
    <s v="Text"/>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
    <s v="Req."/>
    <s v=""/>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7"/>
    <s v="Business with Tech, Local Enhancement, Lifecycle Management, Business Only"/>
    <m/>
    <x v="0"/>
    <s v="TBD - Value Bundle or Epic or Task|WR46"/>
    <x v="37"/>
    <x v="3"/>
    <s v="5/1 (MJW) - The names don't match between requirement and configuration"/>
    <s v="There needs to be an option here to Save Draft (and submit later)?"/>
    <s v="Yes"/>
    <s v="Yes"/>
    <x v="29"/>
    <x v="27"/>
    <x v="38"/>
    <m/>
    <x v="0"/>
    <x v="0"/>
    <x v="0"/>
    <x v="26"/>
    <m/>
    <x v="0"/>
    <s v="Submit for Triage"/>
    <b v="1"/>
    <b v="0"/>
    <s v="Alt Structure"/>
    <s v="Text"/>
    <s v="Single"/>
    <s v="Yes"/>
    <s v="Yes"/>
    <s v="Submission box to indicate that the request is ready for triage review."/>
    <s v="Req."/>
    <s v="No"/>
    <s v=""/>
    <s v=""/>
    <s v=""/>
    <s v="YES"/>
    <m/>
    <x v="0"/>
    <x v="0"/>
    <x v="0"/>
    <x v="0"/>
    <x v="0"/>
    <x v="0"/>
    <x v="0"/>
    <x v="0"/>
    <x v="0"/>
    <x v="0"/>
    <x v="0"/>
    <x v="0"/>
    <x v="0"/>
    <x v="0"/>
    <x v="0"/>
    <x v="0"/>
    <x v="0"/>
    <x v="0"/>
    <x v="0"/>
    <x v="0"/>
    <x v="0"/>
  </r>
  <r>
    <s v="L1 - Establish Request for Work"/>
    <s v="Lori, Gary"/>
    <s v="Triage Validation Classification"/>
    <s v="Triage Validation"/>
    <s v=""/>
    <s v="Triage"/>
    <x v="0"/>
    <x v="38"/>
    <s v="Business with Tech, Local Enhancement, Lifecycle Management, Business Only"/>
    <m/>
    <x v="0"/>
    <s v="TBD - Value Bundle or Epic or Task|Wbs160"/>
    <x v="38"/>
    <x v="0"/>
    <m/>
    <s v="Auto populated based on inputs; validated by Triage – field needs to be editable)_x000a_Show only if Demand Type = Discretionary"/>
    <s v="No"/>
    <s v="No"/>
    <x v="30"/>
    <x v="8"/>
    <x v="39"/>
    <s v="Added to source from wr60. Direct match"/>
    <x v="0"/>
    <x v="0"/>
    <x v="0"/>
    <x v="27"/>
    <m/>
    <x v="0"/>
    <s v="Is this non-discretionary demand vital to business continuity?"/>
    <b v="0"/>
    <b v="1"/>
    <s v="Alt Structure"/>
    <s v="Text"/>
    <s v="Single"/>
    <s v="Yes"/>
    <s v="Yes_x000a_No"/>
    <s v="Needs to meet the criteria for BC (Risk High, No manual solution, and needs to be done w/in 12 months)"/>
    <s v="Req."/>
    <s v=""/>
    <s v=""/>
    <s v=""/>
    <s v=""/>
    <s v="YES"/>
    <m/>
    <x v="0"/>
    <x v="0"/>
    <x v="0"/>
    <x v="0"/>
    <x v="0"/>
    <x v="0"/>
    <x v="0"/>
    <x v="0"/>
    <x v="0"/>
    <x v="0"/>
    <x v="0"/>
    <x v="0"/>
    <x v="0"/>
    <x v="0"/>
    <x v="0"/>
    <x v="0"/>
    <x v="0"/>
    <x v="0"/>
    <x v="0"/>
    <x v="0"/>
    <x v="0"/>
  </r>
  <r>
    <s v="L1 - Establish Request for Work"/>
    <s v="Lori, Gary"/>
    <s v="Triage Validation Classification"/>
    <s v="Triage Validation"/>
    <s v=""/>
    <s v="Triage"/>
    <x v="0"/>
    <x v="39"/>
    <s v="Business with Tech, Local Enhancement, Lifecycle Management, Business Only"/>
    <m/>
    <x v="0"/>
    <s v="TBD - Value Bundle or Epic or Task|Wbs161"/>
    <x v="39"/>
    <x v="0"/>
    <m/>
    <s v="Auto populated based on inputs"/>
    <s v="No"/>
    <s v="No"/>
    <x v="5"/>
    <x v="8"/>
    <x v="40"/>
    <s v="Verified no match"/>
    <x v="2"/>
    <x v="3"/>
    <x v="0"/>
    <x v="4"/>
    <m/>
    <x v="0"/>
    <s v="Business Case Requirements"/>
    <b v="0"/>
    <b v="1"/>
    <s v="Alt Structure"/>
    <s v="Text"/>
    <s v="Single"/>
    <s v="Yes"/>
    <s v="Certified _x000a_Value Statement_x000a_None "/>
    <s v="Certified (discretionary, &gt;$10M and t-shirt size of L XL)_x000a_Value Statement (discretionary and t-shirt size of XS,S,M)_x000a_None (non-discretionary)"/>
    <s v="Req."/>
    <s v=""/>
    <s v=""/>
    <s v=""/>
    <s v=""/>
    <s v="YES"/>
    <m/>
    <x v="0"/>
    <x v="0"/>
    <x v="0"/>
    <x v="0"/>
    <x v="0"/>
    <x v="0"/>
    <x v="0"/>
    <x v="0"/>
    <x v="0"/>
    <x v="0"/>
    <x v="0"/>
    <x v="0"/>
    <x v="0"/>
    <x v="0"/>
    <x v="0"/>
    <x v="0"/>
    <x v="0"/>
    <x v="0"/>
    <x v="0"/>
    <x v="0"/>
    <x v="0"/>
  </r>
  <r>
    <s v="L1 - Establish Request for Work"/>
    <s v="Lori, Gary"/>
    <s v="Triage Validation Classification"/>
    <s v="Triage Validation"/>
    <s v=""/>
    <s v="Triage"/>
    <x v="0"/>
    <x v="40"/>
    <s v="Business with Tech, Local Enhancement, Lifecycle Management, Business Only"/>
    <m/>
    <x v="0"/>
    <s v="TBD - Value Bundle or Epic or Task|Wbs162"/>
    <x v="40"/>
    <x v="0"/>
    <m/>
    <s v=""/>
    <s v="No"/>
    <s v="No"/>
    <x v="5"/>
    <x v="8"/>
    <x v="41"/>
    <s v="Verified no match"/>
    <x v="2"/>
    <x v="3"/>
    <x v="0"/>
    <x v="4"/>
    <m/>
    <x v="0"/>
    <s v="Level of Architecture"/>
    <b v="0"/>
    <b v="1"/>
    <s v="Alt Structure"/>
    <s v="Text"/>
    <s v="Single"/>
    <s v="Yes"/>
    <s v="Enterprise Architecture Led_x000a_Enterprise Technology Architecture Led (future use)_x000a_Portfolio Led"/>
    <s v="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_x000a__x000a_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_x000a__x000a_Go to 'Keyword: EA' for more information_x000a__x000a_Portfolio Led - Portfolio and/or Solution architecture will be coordinated through the Portfolio layer._x000a_"/>
    <s v="Req."/>
    <s v=""/>
    <s v=""/>
    <s v=""/>
    <s v=""/>
    <s v="YES"/>
    <m/>
    <x v="0"/>
    <x v="0"/>
    <x v="0"/>
    <x v="0"/>
    <x v="0"/>
    <x v="0"/>
    <x v="0"/>
    <x v="0"/>
    <x v="0"/>
    <x v="0"/>
    <x v="0"/>
    <x v="0"/>
    <x v="0"/>
    <x v="0"/>
    <x v="0"/>
    <x v="0"/>
    <x v="0"/>
    <x v="0"/>
    <x v="0"/>
    <x v="0"/>
    <x v="0"/>
  </r>
  <r>
    <s v="L1 - Establish Request for Work"/>
    <s v="Tracy"/>
    <s v="L1: CCH Requirement Assessment"/>
    <s v="Triage Validation"/>
    <s v=""/>
    <s v="Triage"/>
    <x v="0"/>
    <x v="41"/>
    <s v="Business with Tech, Local Enhancement, Lifecycle Management, Business Only"/>
    <m/>
    <x v="0"/>
    <s v="TBD - Value Bundle or Epic or Task|WR50"/>
    <x v="41"/>
    <x v="3"/>
    <s v="5/1 (MJW) - The names don't match between requirement and configuration"/>
    <s v="Have the same static text and link to the guide in the screen as we have today above this question._x000a__x000a_The NEW PROCESS: During Triage, the CCH review need will be identified."/>
    <s v="Yes"/>
    <s v="Yes"/>
    <x v="31"/>
    <x v="28"/>
    <x v="42"/>
    <s v="As of 5/1, no value changes expected"/>
    <x v="0"/>
    <x v="0"/>
    <x v="0"/>
    <x v="28"/>
    <m/>
    <x v="0"/>
    <s v="Impacts Value Prop or Risk to Customer Service?"/>
    <b v="1"/>
    <b v="0"/>
    <s v="Alt Structure"/>
    <s v="Text"/>
    <s v="Single"/>
    <s v="Yes"/>
    <s v="Yes_x000a_No"/>
    <s v="If Yes, this initiative will be reviewed by the CCH Lead. Iimpacts the Value Prop (i.e., the set of benefits FedEx promises to deliver to customers in order to satisfy their needs) if it does any of the following:_x000a_1. Makes changes that will impact service levels, quoted vs. actual transit days / delivery time commitments, or coverage_x000a_a) Including changes to retail coverage/pickups_x000a_2. Makes changes to pricing or surcharges_x000a_a) Including internal process that will change application of current surcharges_x000a_3. Makes changes to our portfolio, products, services, or features of service offered to our customers_x000a_4. Makes changes to our customer’s external experience and how they interact with FedEx (e.g., Customer Service, Tracking/Visibility, Mobile, Billing Invoice, etc.) or how our customers experience our products_x000a_5. Makes changes to how we communicate / interact with our customers_x000a_6. Impacts customers globally"/>
    <s v="Req."/>
    <s v="Optional "/>
    <s v="Yes"/>
    <s v="Demand Manager"/>
    <s v="No"/>
    <s v="YES"/>
    <m/>
    <x v="0"/>
    <x v="0"/>
    <x v="0"/>
    <x v="0"/>
    <x v="0"/>
    <x v="0"/>
    <x v="0"/>
    <x v="0"/>
    <x v="0"/>
    <x v="0"/>
    <x v="0"/>
    <x v="0"/>
    <x v="0"/>
    <x v="0"/>
    <x v="0"/>
    <x v="0"/>
    <x v="0"/>
    <x v="0"/>
    <x v="0"/>
    <x v="0"/>
    <x v="0"/>
  </r>
  <r>
    <s v="L1 - Establish Request for Work"/>
    <s v="Lori, Gary"/>
    <s v="Triage Validation Classification"/>
    <s v="Triage Validation"/>
    <s v=""/>
    <s v="Triage"/>
    <x v="0"/>
    <x v="42"/>
    <s v="Business with Tech, Local Enhancement, Lifecycle Management, Business Only"/>
    <m/>
    <x v="0"/>
    <s v="TBD - Value Bundle or Epic or Task|Wbs86"/>
    <x v="42"/>
    <x v="0"/>
    <m/>
    <s v=""/>
    <s v="No"/>
    <s v="No"/>
    <x v="32"/>
    <x v="8"/>
    <x v="43"/>
    <s v="Will only be able to partially map. See mapping rules"/>
    <x v="0"/>
    <x v="2"/>
    <x v="2"/>
    <x v="29"/>
    <m/>
    <x v="0"/>
    <s v="Level of Governance"/>
    <b v="0"/>
    <b v="1"/>
    <s v="Alt Structure"/>
    <s v="Text"/>
    <s v="Single"/>
    <s v="Yes"/>
    <s v="Portfolio Execution Leadership_x000a_Enterprise Portfolio Governance"/>
    <s v="Enterprise Portfolio Governance (EPG) (Weekly): Portfolio accountability, removes roadblocks, aligns on prioritization/ sequencing, and enables critical decisions to accelerate delivery and achieve milestones for all technology work (both DRIVE and non-DRIVE)._x000a__x000a_Portfolio Execution Leadership (PEL): Each Portfolio will have internal governance forums, with appropriate support from business and technology."/>
    <s v="Req."/>
    <s v="No"/>
    <s v=""/>
    <s v=""/>
    <s v=""/>
    <s v="YES"/>
    <m/>
    <x v="0"/>
    <x v="0"/>
    <x v="0"/>
    <x v="0"/>
    <x v="0"/>
    <x v="0"/>
    <x v="0"/>
    <x v="0"/>
    <x v="0"/>
    <x v="0"/>
    <x v="0"/>
    <x v="0"/>
    <x v="0"/>
    <x v="0"/>
    <x v="0"/>
    <x v="0"/>
    <x v="0"/>
    <x v="0"/>
    <x v="0"/>
    <x v="0"/>
    <x v="0"/>
  </r>
  <r>
    <s v="L1 - Establish Request for Work"/>
    <s v="Lori, Gary"/>
    <s v="Triage Validation Classification"/>
    <s v="Triage Validation"/>
    <s v=""/>
    <s v="Triage"/>
    <x v="0"/>
    <x v="43"/>
    <s v="Business with Tech, Local Enhancement, Lifecycle Management, Business Only"/>
    <m/>
    <x v="0"/>
    <s v="TBD - Value Bundle or Epic or Task|Wbs163"/>
    <x v="43"/>
    <x v="0"/>
    <m/>
    <s v="Not Ready - Feedback Requested should take Request back to the first lifecycle step for the Requestor (Initial Request Information)_x000a_Reject will send notification to the Requestor and update status as Rejected"/>
    <s v="Yes"/>
    <s v="label chg"/>
    <x v="33"/>
    <x v="29"/>
    <x v="44"/>
    <s v="As of 5/1, no value changes expected. Only new reject option"/>
    <x v="0"/>
    <x v="0"/>
    <x v="0"/>
    <x v="30"/>
    <m/>
    <x v="0"/>
    <s v="Triage Decision"/>
    <b v="0"/>
    <b v="1"/>
    <s v="Alt Structure"/>
    <s v="Text"/>
    <s v="Single"/>
    <s v="Yes"/>
    <s v="Ready_x000a_Not Ready - Feedback Requested_x000a_Rejected"/>
    <s v=""/>
    <s v="Req."/>
    <s v="No"/>
    <s v=""/>
    <s v=""/>
    <s v=""/>
    <s v="YES"/>
    <m/>
    <x v="0"/>
    <x v="0"/>
    <x v="0"/>
    <x v="0"/>
    <x v="0"/>
    <x v="0"/>
    <x v="0"/>
    <x v="0"/>
    <x v="0"/>
    <x v="0"/>
    <x v="0"/>
    <x v="0"/>
    <x v="0"/>
    <x v="0"/>
    <x v="0"/>
    <x v="0"/>
    <x v="0"/>
    <x v="0"/>
    <x v="0"/>
    <x v="0"/>
    <x v="0"/>
  </r>
  <r>
    <s v="L1 - Establish Request for Work"/>
    <s v="Lori, Gary"/>
    <s v="Triage Validation Classification"/>
    <s v="Triage Validation"/>
    <s v=""/>
    <s v="Triage"/>
    <x v="0"/>
    <x v="44"/>
    <s v="Business with Tech, Local Enhancement, Lifecycle Management, Business Only"/>
    <m/>
    <x v="0"/>
    <s v="TBD - Value Bundle or Epic or Task|fdx_ready_sl1_work"/>
    <x v="44"/>
    <x v="0"/>
    <m/>
    <s v=""/>
    <s v="Yes"/>
    <s v="Yes"/>
    <x v="34"/>
    <x v="30"/>
    <x v="45"/>
    <s v="Pass through"/>
    <x v="0"/>
    <x v="0"/>
    <x v="0"/>
    <x v="31"/>
    <m/>
    <x v="0"/>
    <s v="Triage Comments"/>
    <b v="1"/>
    <b v="1"/>
    <s v="Field"/>
    <s v="Text"/>
    <m/>
    <s v="No"/>
    <m/>
    <s v=""/>
    <s v="Req."/>
    <s v=""/>
    <s v=""/>
    <s v=""/>
    <s v=""/>
    <s v="YES"/>
    <m/>
    <x v="0"/>
    <x v="0"/>
    <x v="0"/>
    <x v="0"/>
    <x v="0"/>
    <x v="0"/>
    <x v="0"/>
    <x v="0"/>
    <x v="0"/>
    <x v="0"/>
    <x v="0"/>
    <x v="0"/>
    <x v="0"/>
    <x v="0"/>
    <x v="0"/>
    <x v="0"/>
    <x v="0"/>
    <x v="0"/>
    <x v="0"/>
    <x v="0"/>
    <x v="0"/>
  </r>
  <r>
    <s v="L1 - Establish Request for Work"/>
    <s v="Z-ID not created"/>
    <s v="Z-ID not created"/>
    <s v="Z-ID not created"/>
    <s v="Z-ID not created"/>
    <s v="Z-ID not created"/>
    <x v="0"/>
    <x v="45"/>
    <s v="Business with Tech, Local Enhancement, Lifecycle Management, Business Only"/>
    <m/>
    <x v="1"/>
    <s v="Role|"/>
    <x v="45"/>
    <x v="2"/>
    <m/>
    <s v="Z-ID not created"/>
    <s v="Z-ID not created"/>
    <s v="Z-ID not created"/>
    <x v="5"/>
    <x v="6"/>
    <x v="9"/>
    <m/>
    <x v="1"/>
    <x v="3"/>
    <x v="0"/>
    <x v="4"/>
    <m/>
    <x v="0"/>
    <s v="0-Not Found"/>
    <b v="1"/>
    <b v="0"/>
    <s v="Lifecycle Role"/>
    <s v="Z-ID not created"/>
    <m/>
    <s v="No"/>
    <m/>
    <s v="Z-ID not created"/>
    <s v="Z-ID not created"/>
    <s v="Z-ID not created"/>
    <s v="Z-ID not created"/>
    <s v="Z-ID not created"/>
    <s v="Z-ID not created"/>
    <s v="YES"/>
    <m/>
    <x v="0"/>
    <x v="0"/>
    <x v="0"/>
    <x v="0"/>
    <x v="0"/>
    <x v="0"/>
    <x v="0"/>
    <x v="0"/>
    <x v="0"/>
    <x v="0"/>
    <x v="0"/>
    <x v="0"/>
    <x v="0"/>
    <x v="0"/>
    <x v="0"/>
    <x v="0"/>
    <x v="0"/>
    <x v="0"/>
    <x v="0"/>
    <x v="0"/>
    <x v="0"/>
  </r>
  <r>
    <s v="L1 - Establish Request for Work"/>
    <s v="Lori, Gary"/>
    <s v="Triage Validation Classification"/>
    <s v="Triage Validation"/>
    <s v=""/>
    <s v="Triage"/>
    <x v="0"/>
    <x v="46"/>
    <s v="Business with Tech, Local Enhancement, Lifecycle Management, Business Only"/>
    <m/>
    <x v="1"/>
    <s v="Role|191005"/>
    <x v="46"/>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5"/>
    <x v="31"/>
    <x v="46"/>
    <m/>
    <x v="1"/>
    <x v="1"/>
    <x v="4"/>
    <x v="4"/>
    <m/>
    <x v="0"/>
    <s v="0-Not Found"/>
    <b v="1"/>
    <b v="0"/>
    <s v="Lifecycle Role"/>
    <s v=""/>
    <s v="Single"/>
    <s v="Users"/>
    <m/>
    <s v=""/>
    <s v="Req."/>
    <s v="No"/>
    <s v="RW"/>
    <s v="Yes"/>
    <s v=""/>
    <m/>
    <m/>
    <x v="0"/>
    <x v="0"/>
    <x v="0"/>
    <x v="0"/>
    <x v="0"/>
    <x v="0"/>
    <x v="0"/>
    <x v="0"/>
    <x v="0"/>
    <x v="0"/>
    <x v="0"/>
    <x v="0"/>
    <x v="0"/>
    <x v="0"/>
    <x v="0"/>
    <x v="0"/>
    <x v="0"/>
    <x v="0"/>
    <x v="0"/>
    <x v="0"/>
    <x v="0"/>
  </r>
  <r>
    <s v="L1 - Establish Request for Work"/>
    <s v="Lori, Gary"/>
    <s v="Triage Validation Classification"/>
    <s v="Triage Validation"/>
    <s v=""/>
    <s v="Triage"/>
    <x v="0"/>
    <x v="47"/>
    <s v="Business with Tech, Local Enhancement, Lifecycle Management, Business Only"/>
    <m/>
    <x v="1"/>
    <s v="Role|96199"/>
    <x v="47"/>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35"/>
    <x v="32"/>
    <x v="47"/>
    <m/>
    <x v="3"/>
    <x v="4"/>
    <x v="4"/>
    <x v="32"/>
    <m/>
    <x v="0"/>
    <s v="0-Not Found"/>
    <b v="0"/>
    <b v="0"/>
    <s v="Lifecycle Role"/>
    <s v=""/>
    <s v="Single"/>
    <s v="Users"/>
    <m/>
    <s v=""/>
    <s v="Req."/>
    <s v="No"/>
    <s v="RW"/>
    <s v="Yes"/>
    <s v=""/>
    <m/>
    <m/>
    <x v="0"/>
    <x v="0"/>
    <x v="0"/>
    <x v="0"/>
    <x v="0"/>
    <x v="0"/>
    <x v="0"/>
    <x v="0"/>
    <x v="0"/>
    <x v="0"/>
    <x v="0"/>
    <x v="0"/>
    <x v="0"/>
    <x v="0"/>
    <x v="0"/>
    <x v="0"/>
    <x v="0"/>
    <x v="0"/>
    <x v="0"/>
    <x v="0"/>
    <x v="0"/>
  </r>
  <r>
    <s v="L1 - Establish Request for Work"/>
    <s v="Lori, Daniel, Gary"/>
    <s v="SL3 Approval"/>
    <s v="Request Approval"/>
    <s v=""/>
    <s v="EPG/PEO based on the approver selected by Triage"/>
    <x v="0"/>
    <x v="48"/>
    <s v="Business with Tech, Local Enhancement, Lifecycle Management, Business Only"/>
    <m/>
    <x v="0"/>
    <s v="TBD - Value Bundle or Epic or Task|Wbs164"/>
    <x v="48"/>
    <x v="0"/>
    <m/>
    <s v="Not Approved - Feedback Requested should take Request back to the Triage lifecycle step _x000a_Reject will send notification to the Requestor and update status as Rejected"/>
    <s v="Yes but it's called SL1 today"/>
    <s v="Yes but it's called SL1 today"/>
    <x v="36"/>
    <x v="33"/>
    <x v="48"/>
    <s v="As of 5/1, no value changes expected"/>
    <x v="0"/>
    <x v="0"/>
    <x v="0"/>
    <x v="33"/>
    <m/>
    <x v="0"/>
    <s v="Request Approved?"/>
    <b v="0"/>
    <b v="1"/>
    <s v="Alt Structure"/>
    <s v="Text"/>
    <s v="Single"/>
    <s v="Yes"/>
    <s v="Approved_x000a_Reject_x000a_Not Approved - Feedback Requested"/>
    <s v=""/>
    <s v="Req."/>
    <s v="No"/>
    <s v=""/>
    <s v=""/>
    <s v=""/>
    <s v="YES"/>
    <m/>
    <x v="0"/>
    <x v="0"/>
    <x v="0"/>
    <x v="0"/>
    <x v="0"/>
    <x v="0"/>
    <x v="0"/>
    <x v="0"/>
    <x v="0"/>
    <x v="0"/>
    <x v="0"/>
    <x v="0"/>
    <x v="0"/>
    <x v="0"/>
    <x v="0"/>
    <x v="0"/>
    <x v="0"/>
    <x v="0"/>
    <x v="0"/>
    <x v="0"/>
    <x v="0"/>
  </r>
  <r>
    <s v="L1 - Establish Request for Work"/>
    <s v="Lori, Daniel, Gary"/>
    <s v="SL3 Approval"/>
    <s v="Request Approval"/>
    <s v=""/>
    <s v="EPG/PEO based on the approver selected by Triage"/>
    <x v="0"/>
    <x v="49"/>
    <s v="Business with Tech, Local Enhancement, Lifecycle Management, Business Only"/>
    <m/>
    <x v="0"/>
    <s v="TBD - Value Bundle or Epic or Task|fdx_req_apv_dec_note"/>
    <x v="49"/>
    <x v="0"/>
    <m/>
    <s v=""/>
    <s v="Yes but it's called SL1 today"/>
    <s v="Yes but it's called SL1 today"/>
    <x v="37"/>
    <x v="8"/>
    <x v="49"/>
    <s v="Pass through"/>
    <x v="0"/>
    <x v="0"/>
    <x v="0"/>
    <x v="34"/>
    <m/>
    <x v="0"/>
    <s v="Notes on Request Approval Decision"/>
    <b v="0"/>
    <b v="1"/>
    <s v="Field"/>
    <s v="Text"/>
    <m/>
    <s v="No"/>
    <m/>
    <s v=""/>
    <s v="Req."/>
    <s v="Yes"/>
    <s v=""/>
    <s v=""/>
    <s v=""/>
    <s v="YES"/>
    <m/>
    <x v="0"/>
    <x v="0"/>
    <x v="0"/>
    <x v="0"/>
    <x v="0"/>
    <x v="0"/>
    <x v="0"/>
    <x v="0"/>
    <x v="0"/>
    <x v="0"/>
    <x v="0"/>
    <x v="0"/>
    <x v="0"/>
    <x v="0"/>
    <x v="0"/>
    <x v="0"/>
    <x v="0"/>
    <x v="0"/>
    <x v="0"/>
    <x v="0"/>
    <x v="0"/>
  </r>
  <r>
    <s v="L1 - Establish Request for Work"/>
    <s v="Lori, Daniel, Gary"/>
    <s v=""/>
    <s v="Move Work and Assign Roles and Responsibilities"/>
    <s v=""/>
    <s v="Triage"/>
    <x v="0"/>
    <x v="50"/>
    <s v="Business with Tech, Local Enhancement, Lifecycle Management, Business Only"/>
    <m/>
    <x v="1"/>
    <s v="Role|191248"/>
    <x v="10"/>
    <x v="0"/>
    <m/>
    <s v=""/>
    <s v="No"/>
    <s v="Yes"/>
    <x v="38"/>
    <x v="34"/>
    <x v="11"/>
    <s v="Are there any fields we would source the data from?"/>
    <x v="3"/>
    <x v="4"/>
    <x v="4"/>
    <x v="35"/>
    <m/>
    <x v="1"/>
    <s v="0-Not Found"/>
    <b v="0"/>
    <b v="0"/>
    <s v="Field"/>
    <s v="Text"/>
    <s v="Single"/>
    <s v="Users"/>
    <m/>
    <s v=""/>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1"/>
    <s v="Business with Tech, Local Enhancement, Lifecycle Management, Business Only"/>
    <m/>
    <x v="1"/>
    <s v="Role|191004"/>
    <x v="50"/>
    <x v="0"/>
    <m/>
    <s v=""/>
    <s v="No"/>
    <s v="Yes"/>
    <x v="5"/>
    <x v="35"/>
    <x v="50"/>
    <s v="Are there any fields we would source the data from?"/>
    <x v="1"/>
    <x v="1"/>
    <x v="4"/>
    <x v="4"/>
    <m/>
    <x v="0"/>
    <s v="0-Not Found"/>
    <b v="1"/>
    <b v="0"/>
    <s v="Field"/>
    <s v="Text"/>
    <s v="Single"/>
    <s v="Users"/>
    <m/>
    <s v="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2"/>
    <s v="Business with Tech, Local Enhancement, Lifecycle Management, Business Only"/>
    <m/>
    <x v="1"/>
    <s v="Role|190987"/>
    <x v="51"/>
    <x v="0"/>
    <m/>
    <s v="Required only if Business Case Requirements = Certified"/>
    <s v="No"/>
    <s v="Yes"/>
    <x v="5"/>
    <x v="36"/>
    <x v="51"/>
    <s v="Are there any fields we would source the data from?"/>
    <x v="1"/>
    <x v="1"/>
    <x v="4"/>
    <x v="4"/>
    <m/>
    <x v="0"/>
    <s v="0-Not Found"/>
    <b v="1"/>
    <b v="0"/>
    <s v="Field"/>
    <s v="Text"/>
    <s v="Single"/>
    <s v="Users"/>
    <m/>
    <s v="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3"/>
    <s v="Business with Tech, Local Enhancement, Lifecycle Management, Business Only"/>
    <m/>
    <x v="1"/>
    <s v="Role|190988"/>
    <x v="52"/>
    <x v="0"/>
    <m/>
    <s v=""/>
    <s v="No"/>
    <s v="Yes"/>
    <x v="5"/>
    <x v="37"/>
    <x v="52"/>
    <s v="Are there any fields we would source the data from?"/>
    <x v="1"/>
    <x v="1"/>
    <x v="4"/>
    <x v="4"/>
    <m/>
    <x v="0"/>
    <s v="0-Not Found"/>
    <b v="1"/>
    <b v="0"/>
    <s v="Field"/>
    <s v="Text"/>
    <s v="Single"/>
    <s v="Users"/>
    <m/>
    <s v=""/>
    <s v="Req."/>
    <s v="Yes"/>
    <s v=""/>
    <s v=""/>
    <s v=""/>
    <s v="YES"/>
    <m/>
    <x v="0"/>
    <x v="0"/>
    <x v="0"/>
    <x v="0"/>
    <x v="0"/>
    <x v="0"/>
    <x v="0"/>
    <x v="0"/>
    <x v="0"/>
    <x v="0"/>
    <x v="0"/>
    <x v="0"/>
    <x v="0"/>
    <x v="0"/>
    <x v="0"/>
    <x v="0"/>
    <x v="0"/>
    <x v="0"/>
    <x v="0"/>
    <x v="0"/>
    <x v="0"/>
  </r>
  <r>
    <s v="L1 - Establish Request for Work"/>
    <s v="Lori, Daniel, Gary"/>
    <s v=""/>
    <s v="Create Demand Bundle"/>
    <s v=""/>
    <s v="EPG/PEO based on the approver selected by Triage"/>
    <x v="0"/>
    <x v="54"/>
    <s v="Business with Tech, Local Enhancement, Lifecycle Management, Business Only"/>
    <m/>
    <x v="0"/>
    <s v="TBD - Value Bundle or Epic or Task|Wbs157"/>
    <x v="53"/>
    <x v="3"/>
    <s v="MJW (5/2) - Cynthia - The gold copy requirements had the text as &quot;RTB&quot; but in config it was spelled out &quot;Run The Business&quot;. Let's keep the config and requirements in sync. I've updated the requirements here to what you configured, not the gold copy file"/>
    <s v="Assess if it can be auto filled:_x000a_If Demand Type is Discretionary and Business Case Requirement is Certified, then select Discretionary Transformational Investment._x000a_If Demand Type is Discretionary and Business Case Requirement is not Certified,  then select Discretionary RTB._x000a__x000a_If Demand Type is Non Discretionary and Business Continuity field selections were High risk exposure, No manual solution, and Time Criticality is within 12 months, then select Non-Discretionary Business Continuity._x000a_If Demand Type is Non Discretionary and not a Business Continuity demand then select Non-Discretionary Other._x000a__x000a_Non Program - Tech Enabled - Programs will follow the Discretionary Transformational Flow (i.e. Digital Transformation) for now (may change)"/>
    <s v="No"/>
    <s v="No"/>
    <x v="5"/>
    <x v="8"/>
    <x v="53"/>
    <s v="Are there any fields we would source the data from?"/>
    <x v="0"/>
    <x v="1"/>
    <x v="1"/>
    <x v="4"/>
    <m/>
    <x v="0"/>
    <s v="Flow Type"/>
    <b v="0"/>
    <b v="1"/>
    <s v="Alt Structure"/>
    <s v="Text"/>
    <s v="Single"/>
    <s v="Yes"/>
    <s v="Non-Discretionary - Business Continuity_x000a_Non-Discretionary - Run the Business_x000a_Discretionary - Transformational Investment_x000a_Discretionary - Other"/>
    <s v="Non-discretionary work that is required to ensure stability for the day-to-day operations of the existing business model.   _x000a_- Business Continuity_x000a_- Time-sensitive Lifecycle Management _x000a__x000a_Discretionary work that makes incremental improvements to the existing business model. It is the middle ground between day-to-day operations and large-scale transformation. _x000a_- Transformational Investment is aligned with a Strategic Objective, but not included in a Strategic Program._x000a_- Other is work not aligned with Strategic Objective"/>
    <s v="Req."/>
    <s v="No"/>
    <s v=""/>
    <s v=""/>
    <s v=""/>
    <s v="YES"/>
    <m/>
    <x v="0"/>
    <x v="0"/>
    <x v="0"/>
    <x v="0"/>
    <x v="0"/>
    <x v="0"/>
    <x v="0"/>
    <x v="0"/>
    <x v="0"/>
    <x v="0"/>
    <x v="0"/>
    <x v="0"/>
    <x v="0"/>
    <x v="0"/>
    <x v="0"/>
    <x v="0"/>
    <x v="0"/>
    <x v="0"/>
    <x v="0"/>
    <x v="0"/>
    <x v="0"/>
  </r>
  <r>
    <s v="L1 - Strategy Def"/>
    <s v="Christina"/>
    <s v="L1: Program Established"/>
    <s v="Add New Strategy"/>
    <m/>
    <s v="ESPM"/>
    <x v="0"/>
    <x v="55"/>
    <m/>
    <m/>
    <x v="0"/>
    <s v="TBD - Value Bundle or Epic or Task|strat_name"/>
    <x v="54"/>
    <x v="0"/>
    <s v=""/>
    <m/>
    <s v="Yes"/>
    <s v="Yes"/>
    <x v="39"/>
    <x v="38"/>
    <x v="54"/>
    <s v="Pass through"/>
    <x v="0"/>
    <x v="0"/>
    <x v="0"/>
    <x v="36"/>
    <m/>
    <x v="2"/>
    <s v="Name"/>
    <b v="1"/>
    <b v="1"/>
    <s v="Field"/>
    <s v="Text"/>
    <m/>
    <s v=""/>
    <m/>
    <s v="Name of the strategic program"/>
    <s v="Req."/>
    <s v="Editable throughout"/>
    <m/>
    <m/>
    <s v="Yes"/>
    <m/>
    <m/>
    <x v="0"/>
    <x v="0"/>
    <x v="0"/>
    <x v="0"/>
    <x v="0"/>
    <x v="0"/>
    <x v="0"/>
    <x v="0"/>
    <x v="0"/>
    <x v="0"/>
    <x v="0"/>
    <x v="0"/>
    <x v="0"/>
    <x v="0"/>
    <x v="0"/>
    <x v="0"/>
    <x v="0"/>
    <x v="0"/>
    <x v="0"/>
    <x v="0"/>
    <x v="0"/>
  </r>
  <r>
    <s v="L1 - Strategy Def"/>
    <s v="Christina"/>
    <s v="L1: Program Established"/>
    <s v="Add New Strategy"/>
    <m/>
    <s v="ESPM"/>
    <x v="0"/>
    <x v="56"/>
    <m/>
    <m/>
    <x v="0"/>
    <s v="TBD - Value Bundle or Epic or Task|StratRoot"/>
    <x v="55"/>
    <x v="0"/>
    <s v=""/>
    <m/>
    <s v="Yes"/>
    <s v="Yes"/>
    <x v="40"/>
    <x v="39"/>
    <x v="55"/>
    <s v="Pass through"/>
    <x v="0"/>
    <x v="0"/>
    <x v="0"/>
    <x v="4"/>
    <m/>
    <x v="2"/>
    <s v="0-Not Found"/>
    <b v="1"/>
    <b v="0"/>
    <s v="Strategic Hierarchy"/>
    <s v="L4"/>
    <m/>
    <s v=""/>
    <m/>
    <s v="Name of the strategic pillar the program is associated with"/>
    <s v="Req."/>
    <s v="Admin only"/>
    <m/>
    <m/>
    <m/>
    <m/>
    <m/>
    <x v="0"/>
    <x v="0"/>
    <x v="0"/>
    <x v="0"/>
    <x v="0"/>
    <x v="0"/>
    <x v="0"/>
    <x v="0"/>
    <x v="0"/>
    <x v="0"/>
    <x v="0"/>
    <x v="0"/>
    <x v="0"/>
    <x v="0"/>
    <x v="0"/>
    <x v="0"/>
    <x v="0"/>
    <x v="0"/>
    <x v="0"/>
    <x v="0"/>
    <x v="0"/>
  </r>
  <r>
    <s v="L1 - Strategy Def"/>
    <s v="Christina"/>
    <s v="L1: Program Established"/>
    <s v="Add New Strategy"/>
    <m/>
    <s v="ESPM"/>
    <x v="0"/>
    <x v="57"/>
    <m/>
    <m/>
    <x v="0"/>
    <s v="TBD - Value Bundle or Epic or Task|strat_descr"/>
    <x v="56"/>
    <x v="0"/>
    <s v=""/>
    <m/>
    <s v="Yes"/>
    <s v="Yes"/>
    <x v="41"/>
    <x v="40"/>
    <x v="56"/>
    <s v="Pass through"/>
    <x v="0"/>
    <x v="0"/>
    <x v="0"/>
    <x v="37"/>
    <m/>
    <x v="2"/>
    <s v="Brief Demand Description"/>
    <b v="1"/>
    <b v="1"/>
    <s v="Field"/>
    <s v="Text"/>
    <m/>
    <s v=""/>
    <m/>
    <s v="A short summary (3-5 sentences) outlining the purpose and scope of the demand. Update: Describe how the program supports key organizational goals (e.g., growth, efficiency, compliance), the specific challenge or gap it addresses, and the defined scope of what is included and excluded."/>
    <s v="Req."/>
    <s v="Editable throughout"/>
    <m/>
    <m/>
    <s v="Yes"/>
    <m/>
    <m/>
    <x v="0"/>
    <x v="0"/>
    <x v="0"/>
    <x v="0"/>
    <x v="0"/>
    <x v="0"/>
    <x v="0"/>
    <x v="0"/>
    <x v="0"/>
    <x v="0"/>
    <x v="0"/>
    <x v="0"/>
    <x v="0"/>
    <x v="0"/>
    <x v="0"/>
    <x v="0"/>
    <x v="0"/>
    <x v="0"/>
    <x v="0"/>
    <x v="0"/>
    <x v="0"/>
  </r>
  <r>
    <s v="L1 - Strategy Def"/>
    <s v="Christina"/>
    <s v="L1: Program Established"/>
    <s v="Add New Strategy"/>
    <m/>
    <s v="ESPM"/>
    <x v="0"/>
    <x v="58"/>
    <m/>
    <m/>
    <x v="0"/>
    <s v="TBD - Value Bundle or Epic or Task|strat_target_start"/>
    <x v="57"/>
    <x v="0"/>
    <s v=""/>
    <m/>
    <s v="Yes"/>
    <s v="Yes"/>
    <x v="42"/>
    <x v="41"/>
    <x v="57"/>
    <s v="Pass through"/>
    <x v="0"/>
    <x v="0"/>
    <x v="0"/>
    <x v="38"/>
    <m/>
    <x v="2"/>
    <s v="Target Start"/>
    <b v="1"/>
    <b v="1"/>
    <s v="Field"/>
    <s v="Date"/>
    <m/>
    <s v=""/>
    <m/>
    <s v="Target Start of the strategic program"/>
    <s v="Opt."/>
    <s v="Editable up to Step 2"/>
    <m/>
    <m/>
    <s v="Yes"/>
    <m/>
    <m/>
    <x v="0"/>
    <x v="0"/>
    <x v="0"/>
    <x v="0"/>
    <x v="0"/>
    <x v="0"/>
    <x v="0"/>
    <x v="0"/>
    <x v="0"/>
    <x v="0"/>
    <x v="0"/>
    <x v="0"/>
    <x v="0"/>
    <x v="0"/>
    <x v="0"/>
    <x v="0"/>
    <x v="0"/>
    <x v="0"/>
    <x v="0"/>
    <x v="0"/>
    <x v="0"/>
  </r>
  <r>
    <s v="L1 - Strategy Def"/>
    <s v="Christina"/>
    <s v="L1: Program Established"/>
    <s v="Add New Strategy"/>
    <m/>
    <s v="ESPM"/>
    <x v="0"/>
    <x v="59"/>
    <m/>
    <m/>
    <x v="0"/>
    <s v="TBD - Value Bundle or Epic or Task|strat_target_finish"/>
    <x v="58"/>
    <x v="0"/>
    <s v=""/>
    <m/>
    <s v="Yes"/>
    <s v="Yes"/>
    <x v="43"/>
    <x v="42"/>
    <x v="58"/>
    <s v="Pass through"/>
    <x v="0"/>
    <x v="0"/>
    <x v="0"/>
    <x v="39"/>
    <m/>
    <x v="2"/>
    <s v="Target Finish"/>
    <b v="1"/>
    <b v="1"/>
    <s v="Field"/>
    <s v="Date"/>
    <m/>
    <s v=""/>
    <m/>
    <s v="Target Finish of the strategic program"/>
    <s v="Opt."/>
    <s v="Editable up to Step 2"/>
    <m/>
    <m/>
    <s v="Yes"/>
    <m/>
    <m/>
    <x v="0"/>
    <x v="0"/>
    <x v="0"/>
    <x v="0"/>
    <x v="0"/>
    <x v="0"/>
    <x v="0"/>
    <x v="0"/>
    <x v="0"/>
    <x v="0"/>
    <x v="0"/>
    <x v="0"/>
    <x v="0"/>
    <x v="0"/>
    <x v="0"/>
    <x v="0"/>
    <x v="0"/>
    <x v="0"/>
    <x v="0"/>
    <x v="0"/>
    <x v="0"/>
  </r>
  <r>
    <s v="L1 - Strategy Def"/>
    <s v="Christina"/>
    <s v="L1: Program Established"/>
    <s v="Assign Roles and Responsibilities"/>
    <m/>
    <s v="ESPM"/>
    <x v="0"/>
    <x v="60"/>
    <m/>
    <m/>
    <x v="1"/>
    <s v="Role|190983"/>
    <x v="59"/>
    <x v="0"/>
    <s v=""/>
    <s v="Lifecycle Roles do not support Help/Hover text"/>
    <s v="No"/>
    <s v="Yes"/>
    <x v="5"/>
    <x v="43"/>
    <x v="59"/>
    <m/>
    <x v="0"/>
    <x v="4"/>
    <x v="4"/>
    <x v="4"/>
    <m/>
    <x v="2"/>
    <s v="0-Not Found"/>
    <b v="1"/>
    <b v="0"/>
    <s v="Field"/>
    <s v="Text"/>
    <s v="Single"/>
    <s v=""/>
    <s v="dynamic"/>
    <s v="The individual responsible for overseeing the strategy, execution, governance, and outcomes of a program. This role ensures that all work within the program collectively achieves the intended business objectives and deliver measurable value.​"/>
    <s v="Req."/>
    <s v="Editable throughout"/>
    <s v="RW"/>
    <s v="Yes"/>
    <m/>
    <m/>
    <m/>
    <x v="0"/>
    <x v="0"/>
    <x v="0"/>
    <x v="0"/>
    <x v="0"/>
    <x v="0"/>
    <x v="0"/>
    <x v="0"/>
    <x v="0"/>
    <x v="0"/>
    <x v="0"/>
    <x v="0"/>
    <x v="0"/>
    <x v="0"/>
    <x v="0"/>
    <x v="0"/>
    <x v="0"/>
    <x v="0"/>
    <x v="0"/>
    <x v="0"/>
    <x v="0"/>
  </r>
  <r>
    <s v="L1 - Strategy Def"/>
    <s v="Christina"/>
    <s v="L1: Program Established"/>
    <s v="Assign Roles and Responsibilities"/>
    <m/>
    <s v="ESPM"/>
    <x v="0"/>
    <x v="61"/>
    <m/>
    <m/>
    <x v="1"/>
    <s v="Role|190984"/>
    <x v="60"/>
    <x v="0"/>
    <s v=""/>
    <s v="Lifecycle Roles do not support Help/Hover text"/>
    <s v="No"/>
    <s v="Yes"/>
    <x v="5"/>
    <x v="44"/>
    <x v="60"/>
    <m/>
    <x v="0"/>
    <x v="4"/>
    <x v="4"/>
    <x v="4"/>
    <m/>
    <x v="2"/>
    <s v="0-Not Found"/>
    <b v="1"/>
    <b v="0"/>
    <s v="Field"/>
    <s v="Text"/>
    <s v="Multi"/>
    <s v=""/>
    <s v="dynamic"/>
    <s v="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
    <s v="Req."/>
    <s v="Editable throughout"/>
    <s v="RW"/>
    <s v="Yes"/>
    <m/>
    <m/>
    <m/>
    <x v="0"/>
    <x v="0"/>
    <x v="0"/>
    <x v="0"/>
    <x v="0"/>
    <x v="0"/>
    <x v="0"/>
    <x v="0"/>
    <x v="0"/>
    <x v="0"/>
    <x v="0"/>
    <x v="0"/>
    <x v="0"/>
    <x v="0"/>
    <x v="0"/>
    <x v="0"/>
    <x v="0"/>
    <x v="0"/>
    <x v="0"/>
    <x v="0"/>
    <x v="0"/>
  </r>
  <r>
    <s v="L1 - Strategy Def"/>
    <s v="Christina"/>
    <s v="L1: Program Established"/>
    <s v="Assign Roles and Responsibilities"/>
    <m/>
    <s v="ESPM"/>
    <x v="0"/>
    <x v="62"/>
    <m/>
    <m/>
    <x v="1"/>
    <s v="Role|190986"/>
    <x v="61"/>
    <x v="0"/>
    <s v=""/>
    <s v="Lifecycle Roles do not support Help/Hover text"/>
    <s v="No"/>
    <s v="Yes"/>
    <x v="5"/>
    <x v="45"/>
    <x v="61"/>
    <m/>
    <x v="0"/>
    <x v="4"/>
    <x v="4"/>
    <x v="4"/>
    <m/>
    <x v="2"/>
    <s v="0-Not Found"/>
    <b v="1"/>
    <b v="0"/>
    <s v="Field"/>
    <s v="Text"/>
    <s v="Multi"/>
    <s v=""/>
    <s v="dynamic"/>
    <s v="Centralized group that partners with program managers and business owners to guide the planning, alignment, and execution of strategic programs across the organization. They ensure programs are designed, prioritized, and managed in a way that advances enterprise‑level goals."/>
    <s v="Req."/>
    <s v="Editable throughout"/>
    <s v="RW"/>
    <s v="Yes"/>
    <m/>
    <m/>
    <m/>
    <x v="0"/>
    <x v="0"/>
    <x v="0"/>
    <x v="0"/>
    <x v="0"/>
    <x v="0"/>
    <x v="0"/>
    <x v="0"/>
    <x v="0"/>
    <x v="0"/>
    <x v="0"/>
    <x v="0"/>
    <x v="0"/>
    <x v="0"/>
    <x v="0"/>
    <x v="0"/>
    <x v="0"/>
    <x v="0"/>
    <x v="0"/>
    <x v="0"/>
    <x v="0"/>
  </r>
  <r>
    <s v="L1 - Strategy Def"/>
    <s v="Christina"/>
    <s v="L1: Program Established"/>
    <s v="Assign Roles and Responsibilities"/>
    <m/>
    <s v="ESPM"/>
    <x v="0"/>
    <x v="63"/>
    <m/>
    <m/>
    <x v="1"/>
    <s v="Role|190988"/>
    <x v="62"/>
    <x v="0"/>
    <s v=""/>
    <s v="Should not have edit access to financials_x000a__x000a_Lifecycle Roles do not support Help/Hover text"/>
    <s v="No"/>
    <s v="Yes"/>
    <x v="5"/>
    <x v="37"/>
    <x v="62"/>
    <m/>
    <x v="0"/>
    <x v="4"/>
    <x v="4"/>
    <x v="4"/>
    <m/>
    <x v="2"/>
    <s v="0-Not Found"/>
    <b v="1"/>
    <b v="0"/>
    <s v="Field"/>
    <s v="Text"/>
    <s v="Single"/>
    <s v=""/>
    <s v="dynamic"/>
    <s v="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
    <s v="Opt."/>
    <s v="Editable throughout"/>
    <s v="RW"/>
    <s v="Yes"/>
    <m/>
    <m/>
    <m/>
    <x v="0"/>
    <x v="0"/>
    <x v="0"/>
    <x v="0"/>
    <x v="0"/>
    <x v="0"/>
    <x v="0"/>
    <x v="0"/>
    <x v="0"/>
    <x v="0"/>
    <x v="0"/>
    <x v="0"/>
    <x v="0"/>
    <x v="0"/>
    <x v="0"/>
    <x v="0"/>
    <x v="0"/>
    <x v="0"/>
    <x v="0"/>
    <x v="0"/>
    <x v="0"/>
  </r>
  <r>
    <s v="L1 - Strategy Def"/>
    <s v="Christina"/>
    <s v="L1: Program Established"/>
    <s v="Assign Roles and Responsibilities"/>
    <m/>
    <s v="ESPM"/>
    <x v="0"/>
    <x v="64"/>
    <m/>
    <m/>
    <x v="1"/>
    <s v="Role|3399"/>
    <x v="63"/>
    <x v="0"/>
    <s v=""/>
    <s v="[CD] - Asked Matt Buxton for assistance with definition_x000a__x000a_Lifecycle Roles do not support Help/Hover text"/>
    <s v="Yes"/>
    <s v="Yes"/>
    <x v="44"/>
    <x v="46"/>
    <x v="63"/>
    <m/>
    <x v="0"/>
    <x v="4"/>
    <x v="4"/>
    <x v="4"/>
    <m/>
    <x v="2"/>
    <s v="0-Not Found"/>
    <b v="1"/>
    <b v="0"/>
    <s v="Field"/>
    <s v="Text"/>
    <s v="Single"/>
    <s v=""/>
    <s v="dynamic"/>
    <s v="NA"/>
    <s v="Req."/>
    <s v="Editable throughout"/>
    <s v="RW"/>
    <s v="Yes"/>
    <m/>
    <m/>
    <m/>
    <x v="0"/>
    <x v="0"/>
    <x v="0"/>
    <x v="0"/>
    <x v="0"/>
    <x v="0"/>
    <x v="0"/>
    <x v="0"/>
    <x v="0"/>
    <x v="0"/>
    <x v="0"/>
    <x v="0"/>
    <x v="0"/>
    <x v="0"/>
    <x v="0"/>
    <x v="0"/>
    <x v="0"/>
    <x v="0"/>
    <x v="0"/>
    <x v="0"/>
    <x v="0"/>
  </r>
  <r>
    <s v="L1 - Strategy Def"/>
    <s v="Christina"/>
    <s v="L1: Program Established"/>
    <s v="Assign Roles and Responsibilities"/>
    <m/>
    <s v="ESPM"/>
    <x v="0"/>
    <x v="65"/>
    <m/>
    <m/>
    <x v="1"/>
    <s v="Role|190989"/>
    <x v="64"/>
    <x v="0"/>
    <s v=""/>
    <s v="Lifecycle Roles do not support Help/Hover text"/>
    <s v="No"/>
    <s v="Yes"/>
    <x v="7"/>
    <x v="47"/>
    <x v="64"/>
    <m/>
    <x v="0"/>
    <x v="4"/>
    <x v="4"/>
    <x v="4"/>
    <m/>
    <x v="2"/>
    <s v="0-Not Found"/>
    <b v="1"/>
    <b v="0"/>
    <s v="Field"/>
    <s v="Text"/>
    <s v="Multi"/>
    <s v=""/>
    <s v="dynamic"/>
    <s v="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
    <s v="Req."/>
    <s v="Editable throughout"/>
    <s v="RW"/>
    <s v="Yes"/>
    <m/>
    <m/>
    <m/>
    <x v="0"/>
    <x v="0"/>
    <x v="0"/>
    <x v="0"/>
    <x v="0"/>
    <x v="0"/>
    <x v="0"/>
    <x v="0"/>
    <x v="0"/>
    <x v="0"/>
    <x v="0"/>
    <x v="0"/>
    <x v="0"/>
    <x v="0"/>
    <x v="0"/>
    <x v="0"/>
    <x v="0"/>
    <x v="0"/>
    <x v="0"/>
    <x v="0"/>
    <x v="0"/>
  </r>
  <r>
    <s v="L1 - Strategy Def"/>
    <s v="Christina"/>
    <s v="L1: Program Established"/>
    <s v="Assign Roles and Responsibilities"/>
    <m/>
    <s v="ESPM"/>
    <x v="0"/>
    <x v="66"/>
    <m/>
    <m/>
    <x v="1"/>
    <s v="Role|4181"/>
    <x v="65"/>
    <x v="0"/>
    <s v=""/>
    <s v="Lifecycle Roles do not support Help/Hover text"/>
    <s v="Yes"/>
    <s v="Yes"/>
    <x v="45"/>
    <x v="48"/>
    <x v="65"/>
    <m/>
    <x v="0"/>
    <x v="4"/>
    <x v="4"/>
    <x v="4"/>
    <m/>
    <x v="2"/>
    <s v="0-Not Found"/>
    <b v="1"/>
    <b v="0"/>
    <s v="Field"/>
    <s v="Text"/>
    <s v="Multi"/>
    <s v=""/>
    <s v="dynamic"/>
    <m/>
    <s v="Req."/>
    <s v="Editable throughout"/>
    <s v="RW"/>
    <s v="Yes"/>
    <m/>
    <m/>
    <m/>
    <x v="0"/>
    <x v="0"/>
    <x v="0"/>
    <x v="0"/>
    <x v="0"/>
    <x v="0"/>
    <x v="0"/>
    <x v="0"/>
    <x v="0"/>
    <x v="0"/>
    <x v="0"/>
    <x v="0"/>
    <x v="0"/>
    <x v="0"/>
    <x v="0"/>
    <x v="0"/>
    <x v="0"/>
    <x v="0"/>
    <x v="0"/>
    <x v="0"/>
    <x v="0"/>
  </r>
  <r>
    <s v="L1 - Strategy Def"/>
    <s v="Matt"/>
    <s v="L1: Desired Business Outcomes and Business Case"/>
    <s v="Initial Light Business Case"/>
    <m/>
    <s v="Business Finance"/>
    <x v="0"/>
    <x v="67"/>
    <m/>
    <m/>
    <x v="0"/>
    <s v="TBD - Value Bundle or Epic or Task|fdx_biz_out_strat"/>
    <x v="28"/>
    <x v="0"/>
    <s v=""/>
    <s v="Decide editability after L0/L1"/>
    <s v="Yes"/>
    <s v="Yes"/>
    <x v="46"/>
    <x v="49"/>
    <x v="66"/>
    <s v="Pass through"/>
    <x v="0"/>
    <x v="0"/>
    <x v="0"/>
    <x v="18"/>
    <m/>
    <x v="2"/>
    <s v="Expected Business Outcome"/>
    <b v="1"/>
    <b v="1"/>
    <s v="Field"/>
    <s v="Text"/>
    <m/>
    <s v=""/>
    <m/>
    <s v="Summarize the why, what, and expected value of the program."/>
    <s v="Opt."/>
    <m/>
    <m/>
    <m/>
    <s v="Yes"/>
    <m/>
    <m/>
    <x v="0"/>
    <x v="0"/>
    <x v="0"/>
    <x v="0"/>
    <x v="0"/>
    <x v="0"/>
    <x v="0"/>
    <x v="0"/>
    <x v="0"/>
    <x v="0"/>
    <x v="0"/>
    <x v="0"/>
    <x v="0"/>
    <x v="0"/>
    <x v="0"/>
    <x v="0"/>
    <x v="0"/>
    <x v="0"/>
    <x v="0"/>
    <x v="0"/>
    <x v="0"/>
  </r>
  <r>
    <s v="L1 - Strategy Def"/>
    <s v="Matt"/>
    <s v="L1: Desired Business Outcomes and Business Case"/>
    <s v="Initial Light Business Case"/>
    <m/>
    <s v="Business Finance"/>
    <x v="0"/>
    <x v="68"/>
    <m/>
    <m/>
    <x v="0"/>
    <s v="TBD - Value Bundle or Epic or Task|fdx_l1_nrb_hard"/>
    <x v="66"/>
    <x v="0"/>
    <s v=""/>
    <s v="Have static text above this saying &quot;**Net Recurring Benefits = CY '29 Exit Rate, Annualized**"/>
    <s v="Yes"/>
    <s v="Yes"/>
    <x v="47"/>
    <x v="50"/>
    <x v="67"/>
    <s v="Pass through"/>
    <x v="0"/>
    <x v="0"/>
    <x v="0"/>
    <x v="40"/>
    <m/>
    <x v="2"/>
    <s v="Initial Net Recurring Benefits ($, annualized)-P&amp;L/Hard"/>
    <b v="0"/>
    <b v="1"/>
    <s v="Field"/>
    <s v="Currency"/>
    <m/>
    <s v=""/>
    <m/>
    <s v="Net Recurring Benefits = CY28 Exit Rate, Annualized_x000a_P&amp;L/Hard = direct impact to the P&amp;L over baseline"/>
    <s v="Opt."/>
    <m/>
    <m/>
    <m/>
    <s v="Yes"/>
    <m/>
    <m/>
    <x v="0"/>
    <x v="0"/>
    <x v="0"/>
    <x v="0"/>
    <x v="0"/>
    <x v="0"/>
    <x v="0"/>
    <x v="0"/>
    <x v="0"/>
    <x v="0"/>
    <x v="0"/>
    <x v="0"/>
    <x v="0"/>
    <x v="0"/>
    <x v="0"/>
    <x v="0"/>
    <x v="0"/>
    <x v="0"/>
    <x v="0"/>
    <x v="0"/>
    <x v="0"/>
  </r>
  <r>
    <s v="L1 - Strategy Def"/>
    <s v="Matt"/>
    <s v="L1: Desired Business Outcomes and Business Case"/>
    <s v="Initial Light Business Case"/>
    <m/>
    <s v="Business Finance"/>
    <x v="0"/>
    <x v="69"/>
    <m/>
    <m/>
    <x v="0"/>
    <s v="TBD - Value Bundle or Epic or Task|fdx_l1_nrb_soft"/>
    <x v="67"/>
    <x v="0"/>
    <s v=""/>
    <s v="replace L1 with Initial; Follow up with finance to update definition; decide editability after L0/L1"/>
    <s v="Yes"/>
    <s v="Yes"/>
    <x v="48"/>
    <x v="51"/>
    <x v="68"/>
    <s v="Pass through"/>
    <x v="0"/>
    <x v="0"/>
    <x v="0"/>
    <x v="41"/>
    <m/>
    <x v="2"/>
    <s v="Initial Net Recurring Benefits ($, annualized)-Soft"/>
    <b v="0"/>
    <b v="1"/>
    <s v="Field"/>
    <s v="Currency"/>
    <m/>
    <s v=""/>
    <m/>
    <s v="Net Recurring Benefits = CY28 Exit Rate, Annualized_x000a_Soft = direct impact to the P&amp;L over baseline. i.e. Cost avoidance, improved productivity"/>
    <s v="Opt."/>
    <m/>
    <m/>
    <m/>
    <s v="Yes"/>
    <m/>
    <m/>
    <x v="0"/>
    <x v="0"/>
    <x v="0"/>
    <x v="0"/>
    <x v="0"/>
    <x v="0"/>
    <x v="0"/>
    <x v="0"/>
    <x v="0"/>
    <x v="0"/>
    <x v="0"/>
    <x v="0"/>
    <x v="0"/>
    <x v="0"/>
    <x v="0"/>
    <x v="0"/>
    <x v="0"/>
    <x v="0"/>
    <x v="0"/>
    <x v="0"/>
    <x v="0"/>
  </r>
  <r>
    <s v="L1 - Strategy Def"/>
    <s v="Matt"/>
    <s v="L1: Desired Business Outcomes and Business Case"/>
    <s v="Initial Light Business Case"/>
    <m/>
    <s v="Business Finance"/>
    <x v="0"/>
    <x v="70"/>
    <m/>
    <m/>
    <x v="0"/>
    <s v="TBD - Value Bundle or Epic or Task|1044"/>
    <x v="68"/>
    <x v="0"/>
    <s v=""/>
    <s v="replace L1 with Initial; Follow up with finance to update definition; decide editability after L0/L1"/>
    <s v="Yes"/>
    <s v="Yes"/>
    <x v="49"/>
    <x v="52"/>
    <x v="69"/>
    <s v="Calculated"/>
    <x v="2"/>
    <x v="3"/>
    <x v="0"/>
    <x v="4"/>
    <m/>
    <x v="2"/>
    <s v="Initial Net Recurring Benefits ($, annualized)-Total"/>
    <b v="0"/>
    <b v="1"/>
    <s v="Calculated"/>
    <s v="Currency"/>
    <m/>
    <s v=""/>
    <m/>
    <s v="Net Recurring Benefits = CY28 Exit Rate, Annualized._x000a_Auto-calculation of L1 Hard and Soft Benefits."/>
    <s v="Opt."/>
    <m/>
    <m/>
    <m/>
    <s v="Yes"/>
    <m/>
    <m/>
    <x v="0"/>
    <x v="0"/>
    <x v="0"/>
    <x v="0"/>
    <x v="0"/>
    <x v="0"/>
    <x v="0"/>
    <x v="0"/>
    <x v="0"/>
    <x v="0"/>
    <x v="0"/>
    <x v="0"/>
    <x v="0"/>
    <x v="0"/>
    <x v="0"/>
    <x v="0"/>
    <x v="0"/>
    <x v="0"/>
    <x v="0"/>
    <x v="0"/>
    <x v="0"/>
  </r>
  <r>
    <s v="L1 - Strategy Def"/>
    <s v="Matt"/>
    <s v="L1: Desired Business Outcomes and Business Case"/>
    <s v="Initial Light Business Case"/>
    <m/>
    <s v="Business Finance"/>
    <x v="0"/>
    <x v="71"/>
    <m/>
    <m/>
    <x v="0"/>
    <s v="TBD - Value Bundle or Epic or Task|fdx_l1_otb_total"/>
    <x v="69"/>
    <x v="0"/>
    <s v=""/>
    <s v="replace L1 with Initial; Follow up with finance to update definition; decide editability after L0/L1"/>
    <s v="Yes"/>
    <s v="Yes"/>
    <x v="50"/>
    <x v="53"/>
    <x v="70"/>
    <s v="Pass through"/>
    <x v="0"/>
    <x v="0"/>
    <x v="0"/>
    <x v="42"/>
    <m/>
    <x v="2"/>
    <s v="Initial One-time Benefit ($)"/>
    <b v="0"/>
    <b v="1"/>
    <s v="Field"/>
    <s v="Currency"/>
    <m/>
    <s v=""/>
    <m/>
    <s v="Total one-time benefits with a direct impact to the P&amp;L"/>
    <s v="Opt."/>
    <m/>
    <m/>
    <m/>
    <m/>
    <m/>
    <m/>
    <x v="0"/>
    <x v="0"/>
    <x v="0"/>
    <x v="0"/>
    <x v="0"/>
    <x v="0"/>
    <x v="0"/>
    <x v="0"/>
    <x v="0"/>
    <x v="0"/>
    <x v="0"/>
    <x v="0"/>
    <x v="0"/>
    <x v="0"/>
    <x v="0"/>
    <x v="0"/>
    <x v="0"/>
    <x v="0"/>
    <x v="0"/>
    <x v="0"/>
    <x v="0"/>
  </r>
  <r>
    <s v="L1 - Strategy Def"/>
    <s v="Matt"/>
    <s v="L1: Desired Business Outcomes and Business Case"/>
    <s v="Initial Light Business Case"/>
    <m/>
    <s v="Business Finance"/>
    <x v="0"/>
    <x v="72"/>
    <m/>
    <m/>
    <x v="0"/>
    <s v="TBD - Value Bundle or Epic or Task|Str32"/>
    <x v="70"/>
    <x v="0"/>
    <s v=""/>
    <s v=" Follow up with finance to update definition; decide editability after L0/L1 ; need a separate line to give High, medium, low for CX and similar question for Service. Will also need a &quot;Other Type of Value field"/>
    <s v="No"/>
    <s v="No"/>
    <x v="5"/>
    <x v="54"/>
    <x v="71"/>
    <s v=""/>
    <x v="2"/>
    <x v="3"/>
    <x v="0"/>
    <x v="4"/>
    <m/>
    <x v="2"/>
    <s v="0-Not Found"/>
    <b v="1"/>
    <b v="0"/>
    <s v="Alt. Struct"/>
    <s v="Text"/>
    <s v="Single"/>
    <s v=""/>
    <s v="Yes_x000a_No"/>
    <s v="See below for available values to select for this field:_x000a_- Yes_x000a_- No"/>
    <s v="Opt."/>
    <m/>
    <m/>
    <m/>
    <s v="Yes"/>
    <m/>
    <m/>
    <x v="0"/>
    <x v="0"/>
    <x v="0"/>
    <x v="0"/>
    <x v="0"/>
    <x v="0"/>
    <x v="0"/>
    <x v="0"/>
    <x v="0"/>
    <x v="0"/>
    <x v="0"/>
    <x v="0"/>
    <x v="0"/>
    <x v="0"/>
    <x v="0"/>
    <x v="0"/>
    <x v="0"/>
    <x v="0"/>
    <x v="0"/>
    <x v="0"/>
    <x v="0"/>
  </r>
  <r>
    <s v="L1 - Strategy Def"/>
    <s v="Matt"/>
    <s v="L1: Desired Business Outcomes and Business Case"/>
    <s v="Initial Light Business Case"/>
    <m/>
    <s v="Business Finance"/>
    <x v="0"/>
    <x v="73"/>
    <m/>
    <m/>
    <x v="0"/>
    <s v="TBD - Value Bundle or Epic or Task|Str48"/>
    <x v="71"/>
    <x v="0"/>
    <s v=""/>
    <s v=" Follow up with finance to update definition; decide editability after L0/L1 ; need a separate line to give High, medium, low for CX and similar question for Service. Will also need a &quot;Other Type of Value field"/>
    <s v="No"/>
    <s v="No"/>
    <x v="5"/>
    <x v="55"/>
    <x v="72"/>
    <s v=""/>
    <x v="2"/>
    <x v="3"/>
    <x v="0"/>
    <x v="4"/>
    <m/>
    <x v="2"/>
    <s v="0-Not Found"/>
    <b v="1"/>
    <b v="0"/>
    <s v="Alt. Struct"/>
    <s v="Text"/>
    <s v="Single"/>
    <s v=""/>
    <s v="Yes_x000a_No"/>
    <s v="Indicate the level of impact the change will have on the selected Primary Type of Value._x000a__x000a_See below for available values to select for this field:_x000a_- Yes_x000a_- No"/>
    <s v="Opt."/>
    <m/>
    <m/>
    <m/>
    <s v="Yes"/>
    <m/>
    <m/>
    <x v="0"/>
    <x v="0"/>
    <x v="0"/>
    <x v="0"/>
    <x v="0"/>
    <x v="0"/>
    <x v="0"/>
    <x v="0"/>
    <x v="0"/>
    <x v="0"/>
    <x v="0"/>
    <x v="0"/>
    <x v="0"/>
    <x v="0"/>
    <x v="0"/>
    <x v="0"/>
    <x v="0"/>
    <x v="0"/>
    <x v="0"/>
    <x v="0"/>
    <x v="0"/>
  </r>
  <r>
    <s v="L1 - Strategy Def"/>
    <s v="Christina"/>
    <s v="L1: Desired Business Outcomes and Business Case"/>
    <s v="Enter Program OKRs and KPIs"/>
    <m/>
    <s v="Program Manager"/>
    <x v="0"/>
    <x v="74"/>
    <m/>
    <m/>
    <x v="0"/>
    <s v="TBD - Value Bundle or Epic or Task|Str134"/>
    <x v="72"/>
    <x v="0"/>
    <s v=""/>
    <s v="Same as Enterprise KPI list we have today, but remove N/A option. Needs to select at least 1."/>
    <s v="Yes"/>
    <s v="Yes"/>
    <x v="5"/>
    <x v="56"/>
    <x v="73"/>
    <s v="This can only be sourced via an advance lookup to the financial data. This may not be priority"/>
    <x v="3"/>
    <x v="1"/>
    <x v="3"/>
    <x v="4"/>
    <m/>
    <x v="2"/>
    <s v="0-Not Found"/>
    <b v="1"/>
    <b v="0"/>
    <s v="Alt. Struct"/>
    <s v="Text"/>
    <s v="Multi"/>
    <s v=""/>
    <s v="% of Revenue (166824) _x000a_$ of Renewed Technology Contracts (165025) _x000a_ADV (165026) _x000a_Accident Rate Change (170252) _x000a_Aircraft Maintenance per Flight Hour (FH) (165027) _x000a_Attrition Rate (165028) _x000a_Bad Debt % (165029) _x000a_Box Stack Efficiency % (165030) _x000a_Bulk Out Failure (165031) _x000a_Burn Rate (165032) _x000a_Cage Rate % (165033) _x000a_Churn % (165034) _x000a_Clearance-Related Service Failures (165035) _x000a_CLH pivot Optimization % (165036) _x000a_Code 85 % (165037) _x000a_Consolidated LH $ per Mile (165038) _x000a_Contact Problem Rate (165039) _x000a_C. Ops Wage Rate (165040) _x000a_Cost per Available Cu. Ft. Mile (165041) _x000a_Cost per Hire (165042) _x000a_Cost per Mile (165043) _x000a_Cost per Stop (170253) _x000a_CSP Contingency (165044) _x000a_Cube Load Factor % (165045) _x000a_Dead on Arrival % (165046) _x000a_Density Score % (165047) _x000a_EDD Accuracy % (165048) _x000a_Expense as % of Revenue (165049) _x000a_Freight Stack Efficiency % (165050) _x000a_FRO Routing Compliance % (165051) _x000a_Headcount Change (170254) _x000a_Injury Rate Change (170255) _x000a_Invoice Accuracy % (165052) _x000a_LH Connection Cost (165053) _x000a_LH Total Miles per Pkg (165054) _x000a_Load Factor - Air (165055) _x000a_Load Factor - Road (165056) _x000a_Long-term Injury Frequency Rate (165057) _x000a_MIS Flow % (165058) _x000a_Missing Paperwork % (165059) _x000a_N/A (170256) _x000a_Net Pickup Reliability % (165060) _x000a_Net Promoter Score (165061) _x000a_Net Service Level % (165062) _x000a_# of Actively Maintained Apps (165063) _x000a_# of buildings closed (165064) _x000a_# of buildings opened (165065) _x000a_# of buildings transformed (165066) _x000a_# of Damage Claims (165067) _x000a_% of Data Products Internally Built (165068) _x000a_# of Missing Packages (165069) _x000a_# of Retired EAIs (165070) _x000a_% of SAM (165071) _x000a_On-time Clearance % (165072) _x000a_On-time Flight Departure % (165073) _x000a_Package Placement Score % (165074) _x000a_Packages per FTE (165075) _x000a_Packages per Stop (165076) _x000a_PH Wage Rate (165077) _x000a_Point-to-Catchment % (165078) _x000a_RDL (165079) _x000a_Recurring Problem Rate (165080) _x000a_Resolved Problem Rate (165081) _x000a_Revenue - Primarily B2B (165082) _x000a_Revenue - Primarily B2C (165083) _x000a_Scan Compliance % (165084) _x000a_Scan Compliance/ HIP or HOP (165085) _x000a_Self Service Solution % (165086) _x000a_Settlement $ per Stop (165087) _x000a_Shipment Overages (165089) _x000a_Sort pkg per TLH (165090) _x000a_Sort Pkgs per TLH (165092) _x000a_Station Sort End Times (165093) _x000a_Stops per Resource (165094) _x000a_Transaction per FTE (TFTE) (165095) _x000a_Volume per TLH (165096) _x000a_WIP (165097) _x000a_Wrong Address % (165098) _x000a_Yield (165099) "/>
    <s v="Select one or more Enterprise KPI(s) that will be positively impacted by the successful results of this Program._x000a__x000a_See below for available values to select for this field:_x000a_- % of Revenue_x000a_- $ of Renewed Technology Contracts_x000a_- ADV_x000a_- Accident Rate Change_x000a_- Aircraft Maintenance per Flight Hour (FH)_x000a_- Attrition Rate_x000a_- Bad Debt %_x000a_- Box Stack Efficiency %_x000a_- Bulk Out Failure_x000a_- Burn Rate_x000a_- Cage Rate %_x000a_- Churn %_x000a_- Clearance-Related Service Failures_x000a_- CLH pivot Optimization %_x000a_- Code 85 %_x000a_- Consolidated LH $ per Mile_x000a_- Contact Problem Rate_x000a_- C. Ops Wage Rate_x000a_- Cost per Available Cu. Ft. Mile_x000a_- Cost per Hire_x000a_- Cost per Mile_x000a_- Cost per Stop_x000a_- CSP Contingency_x000a_- Cube Load Factor %_x000a_- Dead on Arrival %_x000a_- Density Score %_x000a_- EDD Accuracy %_x000a_- Expense as % of Revenue_x000a_- Freight Stack Efficiency %_x000a_- FRO Routing Compliance %_x000a_- Headcount Change_x000a_- Injury Rate Change_x000a_- Invoice Accuracy %_x000a_- LH Connection Cost_x000a_- LH Total Miles per Pkg_x000a_- Load Factor - Air_x000a_- Load Factor - Road_x000a_- Long-term Injury Frequency Rate_x000a_- MIS Flow %_x000a_- Missing Paperwork %_x000a_- N/A_x000a_- Net Pickup Reliability %_x000a_- Net Promoter Score_x000a_- Net Service Level %_x000a_- # of Actively Maintained Apps_x000a_- # of buildings closed_x000a_- # of buildings opened_x000a_- # of buildings transformed_x000a_- # of Damage Claims_x000a_- % of Data Products Internally Built_x000a_- # of Missing Packages_x000a_- # of Retired EAIs_x000a_- % of SAM_x000a_- On-time Clearance %_x000a_- On-time Flight Departure %_x000a_- Package Placement Score %_x000a_- Packages per FTE_x000a_- Packages per Stop_x000a_- PH Wage Rate_x000a_- Point-to-Catchment %_x000a_- RDL_x000a_- Recurring Problem Rate_x000a_- Resolved Problem Rate_x000a_- Revenue - Primarily B2B_x000a_- Revenue - Primarily B2C_x000a_- Scan Compliance %_x000a_- Scan Compliance/ HIP or HOP_x000a_- Self Service Solution %_x000a_- Settlement $ per Stop_x000a_- Shipment Overages_x000a_- Sort pkg per TLH_x000a_- Sort Pkgs per TLH_x000a_- Station Sort End Times_x000a_- Stops per Resource_x000a_- Transaction per FTE (TFTE)_x000a_- Volume per TLH_x000a_- WIP_x000a_- Wrong Address %_x000a_- Yield"/>
    <s v="Req."/>
    <s v="Editable throughout"/>
    <m/>
    <m/>
    <s v="Yes"/>
    <m/>
    <m/>
    <x v="0"/>
    <x v="0"/>
    <x v="0"/>
    <x v="0"/>
    <x v="0"/>
    <x v="0"/>
    <x v="0"/>
    <x v="0"/>
    <x v="0"/>
    <x v="0"/>
    <x v="0"/>
    <x v="0"/>
    <x v="0"/>
    <x v="0"/>
    <x v="0"/>
    <x v="0"/>
    <x v="0"/>
    <x v="0"/>
    <x v="0"/>
    <x v="0"/>
    <x v="0"/>
  </r>
  <r>
    <s v="L1 - Strategy Def"/>
    <s v="Christina"/>
    <s v="L1: Desired Business Outcomes and Business Case"/>
    <s v="Enter Program OKRs and KPIs"/>
    <m/>
    <s v="ESPM"/>
    <x v="0"/>
    <x v="75"/>
    <m/>
    <m/>
    <x v="0"/>
    <s v="TBD - Value Bundle or Epic or Task| -"/>
    <x v="73"/>
    <x v="0"/>
    <s v=""/>
    <s v="Similar to dependencies we have today. May need ESPM to do this step due to the need to have RW access to dependent programs to be able to add the dependency"/>
    <s v="No"/>
    <s v="No"/>
    <x v="7"/>
    <x v="57"/>
    <x v="74"/>
    <s v="&lt;No Migration&gt;"/>
    <x v="2"/>
    <x v="3"/>
    <x v="0"/>
    <x v="4"/>
    <m/>
    <x v="2"/>
    <s v="0-Not Found"/>
    <b v="1"/>
    <b v="0"/>
    <s v="Dependency container"/>
    <m/>
    <m/>
    <s v=""/>
    <s v="Pulls from the existing Strategic Programs"/>
    <s v="Select any dependencies your program has on other programs."/>
    <s v=" -"/>
    <s v="Editable throughout"/>
    <m/>
    <m/>
    <s v="Yes"/>
    <m/>
    <m/>
    <x v="0"/>
    <x v="0"/>
    <x v="0"/>
    <x v="0"/>
    <x v="0"/>
    <x v="0"/>
    <x v="0"/>
    <x v="0"/>
    <x v="0"/>
    <x v="0"/>
    <x v="0"/>
    <x v="0"/>
    <x v="0"/>
    <x v="0"/>
    <x v="0"/>
    <x v="0"/>
    <x v="0"/>
    <x v="0"/>
    <x v="0"/>
    <x v="0"/>
    <x v="0"/>
  </r>
  <r>
    <s v="L1 - Strategy Def"/>
    <s v="Christina"/>
    <m/>
    <s v="Enter Dependencies"/>
    <m/>
    <s v="Program Manager"/>
    <x v="0"/>
    <x v="76"/>
    <m/>
    <m/>
    <x v="0"/>
    <s v="TBD - Value Bundle or Epic or Task|Str49"/>
    <x v="74"/>
    <x v="0"/>
    <s v=""/>
    <s v="[CD] - This is resolved and values are in column M"/>
    <s v="No"/>
    <s v="No"/>
    <x v="5"/>
    <x v="58"/>
    <x v="75"/>
    <s v="&lt;No Migration&gt;"/>
    <x v="2"/>
    <x v="3"/>
    <x v="0"/>
    <x v="4"/>
    <m/>
    <x v="2"/>
    <s v="0-Not Found"/>
    <b v="1"/>
    <b v="0"/>
    <s v="Alt. Struct"/>
    <m/>
    <s v="Multi"/>
    <s v=""/>
    <s v="US Domestic Parcel_x000a_International Parcel_x000a_International &amp; US Domestic Freight_x000a_Digital Products_x000a_Transportation Distribution Products_x000a_Warehousing &amp; Distribution and Other Value-Added Services (VAS)_x000a_Retail/Returns_x000a_Customer Experience_x000a_Pricing &amp; New Surcharges"/>
    <s v="Select any commercial dependencies that your program relies on or will impact_x000a__x000a_See below for available values to select for this field:_x000a_- US Domestic Parcel_x000a_- International Parcel_x000a_- International &amp; US Domestic Freight_x000a_- Digital Products_x000a_- Transportation Distribution Products_x000a_- Warehousing &amp; Distribution and Other Value-Added Services (VAS)_x000a_- Retail/Returns_x000a_- Customer Experience_x000a_- Pricing &amp; New Surcharges"/>
    <s v="Opt."/>
    <s v="Editable throughout"/>
    <m/>
    <m/>
    <s v="Yes"/>
    <m/>
    <m/>
    <x v="0"/>
    <x v="0"/>
    <x v="0"/>
    <x v="0"/>
    <x v="0"/>
    <x v="0"/>
    <x v="0"/>
    <x v="0"/>
    <x v="0"/>
    <x v="0"/>
    <x v="0"/>
    <x v="0"/>
    <x v="0"/>
    <x v="0"/>
    <x v="0"/>
    <x v="0"/>
    <x v="0"/>
    <x v="0"/>
    <x v="0"/>
    <x v="0"/>
    <x v="0"/>
  </r>
  <r>
    <s v="L1 - Strategy Def"/>
    <s v="Matt"/>
    <s v="SL2 Business Finance Approval"/>
    <s v="SL2 Business Finance Approval"/>
    <m/>
    <s v="Business Finance"/>
    <x v="0"/>
    <x v="77"/>
    <m/>
    <m/>
    <x v="0"/>
    <s v="TBD - Value Bundle or Epic or Task|Str52"/>
    <x v="75"/>
    <x v="0"/>
    <s v=""/>
    <m/>
    <s v="No"/>
    <s v="No"/>
    <x v="5"/>
    <x v="59"/>
    <x v="76"/>
    <s v="Fill based on the Stage"/>
    <x v="0"/>
    <x v="2"/>
    <x v="2"/>
    <x v="4"/>
    <m/>
    <x v="2"/>
    <s v="0-Not Found"/>
    <b v="1"/>
    <b v="0"/>
    <s v="Alt. Struct"/>
    <s v="Text"/>
    <s v="Single"/>
    <s v=""/>
    <s v="Approved_x000a_Not Approved - Feedback Requested"/>
    <s v="SL2 Business Finance Approval_x000a__x000a_See below for available values to select for this field:_x000a_- Approved_x000a_- Not Approved - Feedback Requested"/>
    <s v="Req."/>
    <m/>
    <m/>
    <m/>
    <m/>
    <m/>
    <m/>
    <x v="0"/>
    <x v="0"/>
    <x v="0"/>
    <x v="0"/>
    <x v="0"/>
    <x v="0"/>
    <x v="0"/>
    <x v="0"/>
    <x v="0"/>
    <x v="0"/>
    <x v="0"/>
    <x v="0"/>
    <x v="0"/>
    <x v="0"/>
    <x v="0"/>
    <x v="0"/>
    <x v="0"/>
    <x v="0"/>
    <x v="0"/>
    <x v="0"/>
    <x v="0"/>
  </r>
  <r>
    <s v="L1 - Strategy Def"/>
    <s v="Matt"/>
    <s v="SL2 Business Finance Approval"/>
    <s v="SL2 Business Finance Approval"/>
    <m/>
    <s v="Business Finance"/>
    <x v="0"/>
    <x v="78"/>
    <m/>
    <m/>
    <x v="0"/>
    <s v="TBD - Value Bundle or Epic or Task|fdx_bfin_appv_notes"/>
    <x v="76"/>
    <x v="0"/>
    <s v=""/>
    <m/>
    <s v="No"/>
    <s v="No"/>
    <x v="51"/>
    <x v="60"/>
    <x v="77"/>
    <s v="Pass through"/>
    <x v="0"/>
    <x v="0"/>
    <x v="0"/>
    <x v="43"/>
    <m/>
    <x v="2"/>
    <s v="0-Not Found"/>
    <b v="0"/>
    <b v="0"/>
    <s v="Field"/>
    <s v="Text"/>
    <m/>
    <s v=""/>
    <m/>
    <s v="Enter Notes related to the SL2 Business Finance Approval"/>
    <s v="Req."/>
    <m/>
    <m/>
    <m/>
    <m/>
    <m/>
    <m/>
    <x v="0"/>
    <x v="0"/>
    <x v="0"/>
    <x v="0"/>
    <x v="0"/>
    <x v="0"/>
    <x v="0"/>
    <x v="0"/>
    <x v="0"/>
    <x v="0"/>
    <x v="0"/>
    <x v="0"/>
    <x v="0"/>
    <x v="0"/>
    <x v="0"/>
    <x v="0"/>
    <x v="0"/>
    <x v="0"/>
    <x v="0"/>
    <x v="0"/>
    <x v="0"/>
  </r>
  <r>
    <s v="L1 - Strategy Def"/>
    <s v="Christina"/>
    <s v="SL2 Program Owner Approval"/>
    <s v="SL2 Program Owner Approval"/>
    <m/>
    <s v="Program Owner"/>
    <x v="0"/>
    <x v="79"/>
    <m/>
    <m/>
    <x v="0"/>
    <s v="TBD - Value Bundle or Epic or Task|Str53"/>
    <x v="77"/>
    <x v="0"/>
    <s v=""/>
    <m/>
    <s v="No"/>
    <s v="No"/>
    <x v="5"/>
    <x v="61"/>
    <x v="78"/>
    <s v="Fill based on the Stage"/>
    <x v="0"/>
    <x v="2"/>
    <x v="2"/>
    <x v="4"/>
    <m/>
    <x v="2"/>
    <s v="0-Not Found"/>
    <b v="1"/>
    <b v="0"/>
    <s v="Alt. Struct"/>
    <s v="Text"/>
    <s v="Single"/>
    <s v=""/>
    <s v="Approved_x000a_Not Approved - Feedback Requested"/>
    <s v="SL2 Program Owner Approval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Program Owner Approval"/>
    <s v="SL2 Program Owner Approval"/>
    <m/>
    <s v="Program Owner"/>
    <x v="0"/>
    <x v="80"/>
    <m/>
    <m/>
    <x v="0"/>
    <s v="TBD - Value Bundle or Epic or Task|fdx_pgo_appv_notes"/>
    <x v="78"/>
    <x v="0"/>
    <s v=""/>
    <m/>
    <s v="No"/>
    <s v="No"/>
    <x v="5"/>
    <x v="62"/>
    <x v="79"/>
    <s v="&lt;No Migration&gt;"/>
    <x v="2"/>
    <x v="3"/>
    <x v="0"/>
    <x v="4"/>
    <m/>
    <x v="2"/>
    <s v="SL2 Program Owner Approval Notes"/>
    <b v="0"/>
    <b v="1"/>
    <s v="Field"/>
    <s v="Text"/>
    <m/>
    <s v=""/>
    <m/>
    <s v="Enter Notes related to the Program Owner Approval"/>
    <s v="Req."/>
    <m/>
    <m/>
    <m/>
    <m/>
    <m/>
    <m/>
    <x v="0"/>
    <x v="0"/>
    <x v="0"/>
    <x v="0"/>
    <x v="0"/>
    <x v="0"/>
    <x v="0"/>
    <x v="0"/>
    <x v="0"/>
    <x v="0"/>
    <x v="0"/>
    <x v="0"/>
    <x v="0"/>
    <x v="0"/>
    <x v="0"/>
    <x v="0"/>
    <x v="0"/>
    <x v="0"/>
    <x v="0"/>
    <x v="0"/>
    <x v="0"/>
  </r>
  <r>
    <s v="L1 - Strategy Def"/>
    <s v="Christina"/>
    <s v="SL2 ESPM Review"/>
    <s v="SL2 ESPM Review"/>
    <m/>
    <s v="ESPM Review"/>
    <x v="0"/>
    <x v="81"/>
    <m/>
    <m/>
    <x v="0"/>
    <s v="TBD - Value Bundle or Epic or Task|Str54"/>
    <x v="79"/>
    <x v="0"/>
    <s v=""/>
    <m/>
    <s v="No"/>
    <s v="No"/>
    <x v="5"/>
    <x v="63"/>
    <x v="80"/>
    <s v="Fill based on the Stage"/>
    <x v="0"/>
    <x v="2"/>
    <x v="2"/>
    <x v="4"/>
    <m/>
    <x v="2"/>
    <s v="0-Not Found"/>
    <b v="1"/>
    <b v="0"/>
    <s v="Alt. Struct"/>
    <s v="Text"/>
    <s v="Single"/>
    <s v=""/>
    <s v="Approved_x000a_Not Approved - Feedback Requested"/>
    <s v="SL2 ESPM Review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ESPM Review"/>
    <s v="SL2 ESPM Review"/>
    <m/>
    <s v="ESPM Review"/>
    <x v="0"/>
    <x v="82"/>
    <m/>
    <m/>
    <x v="0"/>
    <s v="TBD - Value Bundle or Epic or Task|fdx_espm_rev_notes"/>
    <x v="80"/>
    <x v="0"/>
    <s v=""/>
    <m/>
    <s v="No"/>
    <s v="No"/>
    <x v="5"/>
    <x v="64"/>
    <x v="81"/>
    <s v="&lt;No Migration&gt;"/>
    <x v="2"/>
    <x v="3"/>
    <x v="0"/>
    <x v="4"/>
    <m/>
    <x v="2"/>
    <s v="SL2 ESPM Review Notes"/>
    <b v="0"/>
    <b v="1"/>
    <s v="Field"/>
    <s v="Text"/>
    <m/>
    <s v=""/>
    <m/>
    <s v="Enter Notes related to the SL2 ESPM Review"/>
    <s v="Req."/>
    <m/>
    <m/>
    <m/>
    <m/>
    <m/>
    <m/>
    <x v="0"/>
    <x v="0"/>
    <x v="0"/>
    <x v="0"/>
    <x v="0"/>
    <x v="0"/>
    <x v="0"/>
    <x v="0"/>
    <x v="0"/>
    <x v="0"/>
    <x v="0"/>
    <x v="0"/>
    <x v="0"/>
    <x v="0"/>
    <x v="0"/>
    <x v="0"/>
    <x v="0"/>
    <x v="0"/>
    <x v="0"/>
    <x v="0"/>
    <x v="0"/>
  </r>
  <r>
    <s v="L1 - Strategy Def"/>
    <s v="Christina"/>
    <s v="SL2 TO Approval"/>
    <s v="SL2 TO Approval"/>
    <m/>
    <s v="TO Approver"/>
    <x v="0"/>
    <x v="83"/>
    <m/>
    <m/>
    <x v="0"/>
    <s v="TBD - Value Bundle or Epic or Task|Str55"/>
    <x v="81"/>
    <x v="0"/>
    <s v=""/>
    <s v="Reject notification goes to both Program manager and Program Owner"/>
    <s v="No"/>
    <s v="No"/>
    <x v="5"/>
    <x v="65"/>
    <x v="82"/>
    <s v="Fill based on the Stage"/>
    <x v="0"/>
    <x v="2"/>
    <x v="2"/>
    <x v="4"/>
    <m/>
    <x v="2"/>
    <s v="0-Not Found"/>
    <b v="1"/>
    <b v="0"/>
    <s v="Alt. Struct"/>
    <s v="Text"/>
    <s v="Single"/>
    <s v=""/>
    <s v="Approved_x000a_Not Approved - Feedback Requested_x000a_Rejected"/>
    <s v="SL2 TO Approval_x000a__x000a_See below for available values to select for this field:_x000a_- Approved_x000a_- Not Approved - Feedback Requested_x000a_Rejected"/>
    <s v="Req."/>
    <s v="No"/>
    <m/>
    <m/>
    <s v="Yes"/>
    <m/>
    <m/>
    <x v="0"/>
    <x v="0"/>
    <x v="0"/>
    <x v="0"/>
    <x v="0"/>
    <x v="0"/>
    <x v="0"/>
    <x v="0"/>
    <x v="0"/>
    <x v="0"/>
    <x v="0"/>
    <x v="0"/>
    <x v="0"/>
    <x v="0"/>
    <x v="0"/>
    <x v="0"/>
    <x v="0"/>
    <x v="0"/>
    <x v="0"/>
    <x v="0"/>
    <x v="0"/>
  </r>
  <r>
    <s v="L1 - Strategy Def"/>
    <s v="Matt"/>
    <s v="SL2 TO Approval"/>
    <s v="SL2 TO Approval"/>
    <m/>
    <s v="Program Owner"/>
    <x v="0"/>
    <x v="84"/>
    <m/>
    <m/>
    <x v="0"/>
    <s v="TBD - Value Bundle or Epic or Task|fdx_to_appv_notes"/>
    <x v="82"/>
    <x v="0"/>
    <s v=""/>
    <m/>
    <s v="No"/>
    <s v="No"/>
    <x v="5"/>
    <x v="66"/>
    <x v="83"/>
    <s v="&lt;No Migration&gt;"/>
    <x v="2"/>
    <x v="3"/>
    <x v="0"/>
    <x v="4"/>
    <m/>
    <x v="2"/>
    <s v="SL2 TO Approval Notes"/>
    <b v="0"/>
    <b v="1"/>
    <s v="Field"/>
    <s v="Text"/>
    <m/>
    <s v=""/>
    <m/>
    <s v="Enter Notes related to the SL2 TO Approval"/>
    <s v="Req."/>
    <m/>
    <m/>
    <m/>
    <m/>
    <m/>
    <m/>
    <x v="0"/>
    <x v="0"/>
    <x v="0"/>
    <x v="0"/>
    <x v="0"/>
    <x v="0"/>
    <x v="0"/>
    <x v="0"/>
    <x v="0"/>
    <x v="0"/>
    <x v="0"/>
    <x v="0"/>
    <x v="0"/>
    <x v="0"/>
    <x v="0"/>
    <x v="0"/>
    <x v="0"/>
    <x v="0"/>
    <x v="0"/>
    <x v="0"/>
    <x v="0"/>
  </r>
  <r>
    <s v="L1 - Strategy Def"/>
    <s v="Christina"/>
    <m/>
    <m/>
    <m/>
    <m/>
    <x v="0"/>
    <x v="85"/>
    <m/>
    <m/>
    <x v="0"/>
    <s v="TBD - Value Bundle or Epic or Task|SpsStatus"/>
    <x v="83"/>
    <x v="0"/>
    <s v=""/>
    <s v="Attribute Name is Lifeycle Status_x000a_CI - Should we add 'New' for L1? _x000a_[CD] - I don't think there is a need to add &quot;new&quot;. Active should be fine_x000a__x000a_Yes-added 09Apr"/>
    <s v="Yes"/>
    <s v="Yes"/>
    <x v="52"/>
    <x v="67"/>
    <x v="84"/>
    <s v="Requires modification. Unknown mapping because ADM04 did not have the target values, and I have reaon to believe the ones listed aren't right"/>
    <x v="1"/>
    <x v="4"/>
    <x v="2"/>
    <x v="44"/>
    <m/>
    <x v="2"/>
    <s v="Status"/>
    <b v="0"/>
    <b v="1"/>
    <s v="Alt. Struct"/>
    <s v="Text"/>
    <s v="Single"/>
    <s v=""/>
    <s v="New_x000a_Active_x000a_On Hold_x000a_Cancelled_x000a_Complete_x000a_Rejected"/>
    <s v="Program's current lifecycle status_x000a__x000a_See below for available values to select for this field:_x000a_- New_x000a_- Active_x000a_- On Hold_x000a_- Cancelled_x000a_- Completed_x000a_- Rejected_x000a_"/>
    <s v="RO"/>
    <s v="Yes"/>
    <m/>
    <m/>
    <s v="Yes"/>
    <m/>
    <m/>
    <x v="0"/>
    <x v="0"/>
    <x v="0"/>
    <x v="0"/>
    <x v="0"/>
    <x v="0"/>
    <x v="0"/>
    <x v="0"/>
    <x v="0"/>
    <x v="0"/>
    <x v="0"/>
    <x v="0"/>
    <x v="0"/>
    <x v="0"/>
    <x v="0"/>
    <x v="0"/>
    <x v="0"/>
    <x v="0"/>
    <x v="0"/>
    <x v="0"/>
    <x v="0"/>
  </r>
  <r>
    <s v="L1 - Strategy Def"/>
    <s v=" "/>
    <s v=" "/>
    <s v=" "/>
    <m/>
    <s v=" "/>
    <x v="0"/>
    <x v="86"/>
    <m/>
    <m/>
    <x v="0"/>
    <s v="TBD - Value Bundle or Epic or Task|Str61"/>
    <x v="84"/>
    <x v="6"/>
    <s v=""/>
    <s v="This is to disguish between DRIVE Strategic Program and D&amp;T Program"/>
    <s v="No"/>
    <s v="Yes"/>
    <x v="53"/>
    <x v="68"/>
    <x v="85"/>
    <s v="This needs to be inferred. I'm not sure where though"/>
    <x v="3"/>
    <x v="1"/>
    <x v="1"/>
    <x v="4"/>
    <m/>
    <x v="2"/>
    <s v="0-Not Found"/>
    <b v="1"/>
    <b v="0"/>
    <s v="Alt. Struct"/>
    <s v="Text"/>
    <s v="Single"/>
    <s v=""/>
    <s v="DRIVE Strategic Program_x000a_D&amp;T Program"/>
    <s v="See below for available values to select for this field:_x000a_- DRIVE Strategic Program_x000a_- D&amp;T Program"/>
    <s v=" "/>
    <s v=" "/>
    <s v=" "/>
    <s v=" "/>
    <s v=" "/>
    <m/>
    <m/>
    <x v="0"/>
    <x v="0"/>
    <x v="0"/>
    <x v="0"/>
    <x v="0"/>
    <x v="0"/>
    <x v="0"/>
    <x v="0"/>
    <x v="0"/>
    <x v="0"/>
    <x v="0"/>
    <x v="0"/>
    <x v="0"/>
    <x v="0"/>
    <x v="0"/>
    <x v="0"/>
    <x v="0"/>
    <x v="0"/>
    <x v="0"/>
    <x v="0"/>
    <x v="0"/>
  </r>
  <r>
    <s v="L1 - Strategy Def"/>
    <s v=" "/>
    <s v=" "/>
    <s v="Program Approvals"/>
    <m/>
    <s v=" "/>
    <x v="0"/>
    <x v="87"/>
    <m/>
    <m/>
    <x v="0"/>
    <s v="TBD - Value Bundle or Epic or Task|Str92"/>
    <x v="85"/>
    <x v="6"/>
    <s v=""/>
    <s v="D&amp;T Strategic Program requirement. New attribute"/>
    <s v="No"/>
    <s v="No"/>
    <x v="5"/>
    <x v="69"/>
    <x v="86"/>
    <s v="Fill based on the Stage"/>
    <x v="0"/>
    <x v="2"/>
    <x v="2"/>
    <x v="4"/>
    <m/>
    <x v="2"/>
    <s v="0-Not Found"/>
    <b v="1"/>
    <b v="0"/>
    <s v="Alt. Struct"/>
    <s v="Text"/>
    <s v="Single"/>
    <s v=""/>
    <s v="Approved_x000a_Not Approved - Feedback Requested"/>
    <s v=" "/>
    <s v=" "/>
    <s v=" "/>
    <s v=" "/>
    <s v=" "/>
    <s v=" "/>
    <m/>
    <m/>
    <x v="0"/>
    <x v="0"/>
    <x v="0"/>
    <x v="0"/>
    <x v="0"/>
    <x v="0"/>
    <x v="0"/>
    <x v="0"/>
    <x v="0"/>
    <x v="0"/>
    <x v="0"/>
    <x v="0"/>
    <x v="0"/>
    <x v="0"/>
    <x v="0"/>
    <x v="0"/>
    <x v="0"/>
    <x v="0"/>
    <x v="0"/>
    <x v="0"/>
    <x v="0"/>
  </r>
  <r>
    <s v="L1 - Strategy Def"/>
    <s v=" "/>
    <s v=" "/>
    <s v="Program Approvals"/>
    <m/>
    <s v=" "/>
    <x v="0"/>
    <x v="88"/>
    <m/>
    <m/>
    <x v="0"/>
    <s v="TBD - Value Bundle or Epic or Task|fdx_dtfin_appv_notes"/>
    <x v="86"/>
    <x v="6"/>
    <s v=""/>
    <s v="D&amp;T Strategic Program requirement. New attribute"/>
    <s v="No"/>
    <s v="No"/>
    <x v="53"/>
    <x v="70"/>
    <x v="87"/>
    <s v="&lt;No Migration&gt;"/>
    <x v="2"/>
    <x v="3"/>
    <x v="0"/>
    <x v="4"/>
    <m/>
    <x v="2"/>
    <s v="SL2 D&amp;T Finance Approval Notes"/>
    <b v="0"/>
    <b v="1"/>
    <s v="Field"/>
    <s v="Text"/>
    <s v=" "/>
    <s v=""/>
    <m/>
    <s v=" "/>
    <s v=" "/>
    <s v=" "/>
    <s v=" "/>
    <s v=" "/>
    <s v=" "/>
    <m/>
    <m/>
    <x v="0"/>
    <x v="0"/>
    <x v="0"/>
    <x v="0"/>
    <x v="0"/>
    <x v="0"/>
    <x v="0"/>
    <x v="0"/>
    <x v="0"/>
    <x v="0"/>
    <x v="0"/>
    <x v="0"/>
    <x v="0"/>
    <x v="0"/>
    <x v="0"/>
    <x v="0"/>
    <x v="0"/>
    <x v="0"/>
    <x v="0"/>
    <x v="0"/>
    <x v="0"/>
  </r>
  <r>
    <s v="L1 - Strategy Def"/>
    <s v=" "/>
    <s v=" "/>
    <s v="Program Approvals"/>
    <m/>
    <s v=" "/>
    <x v="0"/>
    <x v="89"/>
    <m/>
    <m/>
    <x v="0"/>
    <s v="TBD - Value Bundle or Epic or Task|Str102"/>
    <x v="87"/>
    <x v="6"/>
    <s v=""/>
    <s v="D&amp;T Strategic Program requirement. New attribute"/>
    <s v="No"/>
    <s v="No"/>
    <x v="5"/>
    <x v="71"/>
    <x v="88"/>
    <s v="Fill based on the Stage"/>
    <x v="0"/>
    <x v="2"/>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0"/>
    <m/>
    <m/>
    <x v="0"/>
    <s v="TBD - Value Bundle or Epic or Task|fdx_dtu_appv_notes"/>
    <x v="88"/>
    <x v="6"/>
    <s v=""/>
    <s v="D&amp;T Strategic Program requirement. New attribute"/>
    <s v="No"/>
    <s v="No"/>
    <x v="53"/>
    <x v="72"/>
    <x v="89"/>
    <s v="&lt;No Migration&gt;"/>
    <x v="2"/>
    <x v="3"/>
    <x v="0"/>
    <x v="4"/>
    <m/>
    <x v="2"/>
    <s v="SL2 DTU Approval Notes"/>
    <b v="0"/>
    <b v="1"/>
    <s v="Field"/>
    <s v="Text"/>
    <s v=" "/>
    <s v=""/>
    <s v=" "/>
    <s v=" "/>
    <s v=" "/>
    <s v=" "/>
    <s v=" "/>
    <s v=" "/>
    <s v=" "/>
    <m/>
    <m/>
    <x v="0"/>
    <x v="0"/>
    <x v="0"/>
    <x v="0"/>
    <x v="0"/>
    <x v="0"/>
    <x v="0"/>
    <x v="0"/>
    <x v="0"/>
    <x v="0"/>
    <x v="0"/>
    <x v="0"/>
    <x v="0"/>
    <x v="0"/>
    <x v="0"/>
    <x v="0"/>
    <x v="0"/>
    <x v="0"/>
    <x v="0"/>
    <x v="0"/>
    <x v="0"/>
  </r>
  <r>
    <s v="L1 - Strategy Def"/>
    <s v=" "/>
    <s v=" "/>
    <s v="Program Approvals"/>
    <m/>
    <s v=" "/>
    <x v="0"/>
    <x v="91"/>
    <m/>
    <m/>
    <x v="0"/>
    <s v="TBD - Value Bundle or Epic or Task|Str98"/>
    <x v="89"/>
    <x v="6"/>
    <s v=""/>
    <s v="D&amp;T Strategic Program requirement. New attribute"/>
    <s v="No"/>
    <s v="No"/>
    <x v="5"/>
    <x v="6"/>
    <x v="90"/>
    <s v="Fill based on the Stage"/>
    <x v="0"/>
    <x v="2"/>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2"/>
    <m/>
    <m/>
    <x v="0"/>
    <s v="TBD - Value Bundle or Epic or Task|fdx_dtsmo_rev_notes"/>
    <x v="90"/>
    <x v="6"/>
    <s v=""/>
    <s v="D&amp;T Strategic Program requirement. New attribute"/>
    <s v="No"/>
    <s v="No"/>
    <x v="53"/>
    <x v="6"/>
    <x v="91"/>
    <s v="&lt;No Migration&gt;"/>
    <x v="2"/>
    <x v="3"/>
    <x v="0"/>
    <x v="4"/>
    <m/>
    <x v="2"/>
    <s v="SL2 D&amp;T SMO Review Notes"/>
    <b v="0"/>
    <b v="1"/>
    <s v="Field"/>
    <s v="Text"/>
    <s v=" "/>
    <s v=""/>
    <s v=" "/>
    <s v=" "/>
    <s v=" "/>
    <s v=" "/>
    <s v=" "/>
    <s v=" "/>
    <s v=" "/>
    <m/>
    <m/>
    <x v="0"/>
    <x v="0"/>
    <x v="0"/>
    <x v="0"/>
    <x v="0"/>
    <x v="0"/>
    <x v="0"/>
    <x v="0"/>
    <x v="0"/>
    <x v="0"/>
    <x v="0"/>
    <x v="0"/>
    <x v="0"/>
    <x v="0"/>
    <x v="0"/>
    <x v="0"/>
    <x v="0"/>
    <x v="0"/>
    <x v="0"/>
    <x v="0"/>
    <x v="0"/>
  </r>
  <r>
    <s v="NEW"/>
    <s v=" "/>
    <s v=" "/>
    <s v="Temporary SBA Mapping"/>
    <m/>
    <s v=" "/>
    <x v="0"/>
    <x v="93"/>
    <m/>
    <m/>
    <x v="0"/>
    <s v="TBD - Value Bundle or Epic or Task|&lt;N/A&gt;"/>
    <x v="91"/>
    <x v="6"/>
    <s v="This is only a temporary field used in prod"/>
    <m/>
    <s v="No"/>
    <s v="No"/>
    <x v="54"/>
    <x v="73"/>
    <x v="92"/>
    <s v="Used as a filtering Mechanism. If &quot;Exclude&quot; then do not pull Initiative from Prod, but be sure to keep the underlying epics and tasks which go under the recipricating SBA Value Bundle. Note, the mapped Seq ID doesn't exist in prod"/>
    <x v="3"/>
    <x v="4"/>
    <x v="4"/>
    <x v="4"/>
    <s v="Exists in SBA?"/>
    <x v="0"/>
    <s v="0-Not Found"/>
    <b v="1"/>
    <b v="0"/>
    <s v="Alt. Struct"/>
    <m/>
    <s v="Single"/>
    <m/>
    <s v="Exclude"/>
    <m/>
    <s v="Opt."/>
    <m/>
    <m/>
    <m/>
    <m/>
    <m/>
    <m/>
    <x v="0"/>
    <x v="0"/>
    <x v="0"/>
    <x v="0"/>
    <x v="0"/>
    <x v="0"/>
    <x v="0"/>
    <x v="0"/>
    <x v="0"/>
    <x v="0"/>
    <x v="0"/>
    <x v="0"/>
    <x v="0"/>
    <x v="0"/>
    <x v="0"/>
    <x v="0"/>
    <x v="0"/>
    <x v="0"/>
    <x v="0"/>
    <x v="0"/>
    <x v="0"/>
  </r>
  <r>
    <s v="L2-Design-Transformational Inv"/>
    <s v="Emilee, Pat/Mack"/>
    <s v="L2: Architecture Alignment"/>
    <s v="Architecture Alignment"/>
    <s v=""/>
    <s v="Architecture Program Manager"/>
    <x v="2"/>
    <x v="94"/>
    <s v="Business with Tech, Local Enhancement, Lifecycle Management, Business Only"/>
    <m/>
    <x v="2"/>
    <s v="Demand Bundle|Str109"/>
    <x v="92"/>
    <x v="0"/>
    <m/>
    <s v="Applies to Transformational Invesment Only"/>
    <s v="Yes"/>
    <s v="Yes"/>
    <x v="55"/>
    <x v="74"/>
    <x v="93"/>
    <m/>
    <x v="0"/>
    <x v="0"/>
    <x v="0"/>
    <x v="45"/>
    <m/>
    <x v="0"/>
    <s v="Impacts Commercial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5"/>
    <s v="Business with Tech, Local Enhancement, Lifecycle Management, Business Only"/>
    <m/>
    <x v="2"/>
    <s v="Demand Bundle|Str111"/>
    <x v="93"/>
    <x v="0"/>
    <m/>
    <s v="Applies to Transformational Invesment Only"/>
    <s v="Yes"/>
    <s v="Yes"/>
    <x v="56"/>
    <x v="75"/>
    <x v="94"/>
    <m/>
    <x v="0"/>
    <x v="0"/>
    <x v="0"/>
    <x v="46"/>
    <m/>
    <x v="0"/>
    <s v="Impacts Enterprise Service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6"/>
    <s v="Business with Tech, Local Enhancement, Lifecycle Management, Business Only"/>
    <m/>
    <x v="2"/>
    <s v="Demand Bundle|Str110"/>
    <x v="94"/>
    <x v="0"/>
    <m/>
    <s v="Applies to Transformational Invesment Only"/>
    <s v="Yes"/>
    <s v="Yes"/>
    <x v="57"/>
    <x v="76"/>
    <x v="95"/>
    <m/>
    <x v="0"/>
    <x v="2"/>
    <x v="2"/>
    <x v="47"/>
    <m/>
    <x v="0"/>
    <s v="Impacts Platforms Portfolio?"/>
    <b v="0"/>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7"/>
    <s v="Business with Tech, Local Enhancement, Lifecycle Management, Business Only"/>
    <m/>
    <x v="2"/>
    <s v="Demand Bundle|Str113"/>
    <x v="95"/>
    <x v="0"/>
    <m/>
    <s v="Applies to Transformational Invesment Only"/>
    <s v="Yes"/>
    <s v="Yes"/>
    <x v="58"/>
    <x v="77"/>
    <x v="96"/>
    <m/>
    <x v="0"/>
    <x v="0"/>
    <x v="0"/>
    <x v="48"/>
    <m/>
    <x v="0"/>
    <s v="Impacts Supply Chain Operation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8"/>
    <s v="Business with Tech, Local Enhancement, Lifecycle Management, Business Only"/>
    <m/>
    <x v="2"/>
    <s v="Demand Bundle|Str62"/>
    <x v="29"/>
    <x v="0"/>
    <m/>
    <s v="Applies to Transformational Invesment Only"/>
    <s v="Yes"/>
    <s v="Yes"/>
    <x v="22"/>
    <x v="22"/>
    <x v="30"/>
    <m/>
    <x v="0"/>
    <x v="0"/>
    <x v="0"/>
    <x v="19"/>
    <m/>
    <x v="0"/>
    <s v="T-Shirt Size"/>
    <b v="1"/>
    <b v="1"/>
    <s v="Alt. Struct"/>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9"/>
    <s v="Business with Tech, Local Enhancement, Lifecycle Management, Business Only"/>
    <m/>
    <x v="2"/>
    <s v="Demand Bundle|Str36"/>
    <x v="96"/>
    <x v="0"/>
    <m/>
    <s v="Applies to Transformational Invesment Only"/>
    <s v="Yes"/>
    <s v="Yes"/>
    <x v="59"/>
    <x v="78"/>
    <x v="97"/>
    <s v="Values are same"/>
    <x v="0"/>
    <x v="0"/>
    <x v="0"/>
    <x v="4"/>
    <m/>
    <x v="0"/>
    <s v="Business Complexity Estimate"/>
    <b v="0"/>
    <b v="1"/>
    <s v="Alt. Struct"/>
    <s v="Text"/>
    <s v="Single"/>
    <s v="Yes"/>
    <s v="1: Minimal_x000a_2: Low_x000a_3: Medium_x000a_4: High_x000a_5: Maximum"/>
    <s v="Estimate of the complexity of demand that considers:_x000a_﻿﻿- Degree of business process change_x000a_﻿﻿- Dependencies on other work_x000a_- Experience in implementing the technology_x000a__x000a_﻿- Minimal: No change to existing business processes _x000a_- Low: Minimal impact to existing business processes _x000a_- Medium: Impacts day to day business operations_x000a_- High: Significant impact on day-day business operations_x000a_- Maximum: Severe impact on day-day business operations"/>
    <s v="Req."/>
    <s v=""/>
    <s v=""/>
    <s v=""/>
    <s v=""/>
    <m/>
    <m/>
    <x v="0"/>
    <x v="0"/>
    <x v="0"/>
    <x v="0"/>
    <x v="0"/>
    <x v="0"/>
    <x v="0"/>
    <x v="0"/>
    <x v="0"/>
    <x v="0"/>
    <x v="0"/>
    <x v="0"/>
    <x v="0"/>
    <x v="0"/>
    <x v="0"/>
    <x v="0"/>
    <x v="0"/>
    <x v="0"/>
    <x v="0"/>
    <x v="0"/>
    <x v="0"/>
  </r>
  <r>
    <s v="L2-Design-Transformational Inv"/>
    <s v="Matt, Gary"/>
    <s v="L2: Certified Business Case"/>
    <s v="Certified Business Case"/>
    <s v=""/>
    <s v="Business Finance"/>
    <x v="2"/>
    <x v="100"/>
    <s v="Business with Tech, Local Enhancement, Lifecycle Management, Business Only"/>
    <m/>
    <x v="2"/>
    <s v="Demand Bundle|fdx_assump_work"/>
    <x v="97"/>
    <x v="0"/>
    <m/>
    <s v="Applies to Transformational Invesment Only . "/>
    <s v="Yes"/>
    <s v="Yes"/>
    <x v="60"/>
    <x v="79"/>
    <x v="98"/>
    <s v="Pass through"/>
    <x v="0"/>
    <x v="0"/>
    <x v="0"/>
    <x v="21"/>
    <m/>
    <x v="0"/>
    <s v="Key Assumptions Made in Quantifying Impact"/>
    <b v="1"/>
    <b v="1"/>
    <s v="Field"/>
    <s v="Text"/>
    <s v="n/a"/>
    <s v="No"/>
    <m/>
    <s v="Rationale behind the calculations of value and costs."/>
    <s v="Req."/>
    <s v=""/>
    <s v=""/>
    <s v=""/>
    <s v=""/>
    <m/>
    <m/>
    <x v="0"/>
    <x v="0"/>
    <x v="0"/>
    <x v="0"/>
    <x v="0"/>
    <x v="0"/>
    <x v="0"/>
    <x v="0"/>
    <x v="0"/>
    <x v="0"/>
    <x v="0"/>
    <x v="0"/>
    <x v="0"/>
    <x v="0"/>
    <x v="0"/>
    <x v="0"/>
    <x v="0"/>
    <x v="0"/>
    <x v="0"/>
    <x v="0"/>
    <x v="0"/>
  </r>
  <r>
    <s v="L2-Design-Transformational Inv"/>
    <s v="Matt, Gary"/>
    <s v="L2: Certified Business Case"/>
    <s v="Certified Business Case"/>
    <s v=""/>
    <s v="Business Finance"/>
    <x v="2"/>
    <x v="101"/>
    <s v="Business with Tech, Local Enhancement, Lifecycle Management, Business Only"/>
    <m/>
    <x v="2"/>
    <s v="Demand Bundle|Str33"/>
    <x v="98"/>
    <x v="0"/>
    <m/>
    <s v="Applies to Transformational Invesment Only . "/>
    <s v="Yes"/>
    <s v="label chg"/>
    <x v="61"/>
    <x v="80"/>
    <x v="99"/>
    <s v="Values are same"/>
    <x v="0"/>
    <x v="0"/>
    <x v="0"/>
    <x v="4"/>
    <m/>
    <x v="0"/>
    <s v="Baseline Fiscal Year of Work Bundle"/>
    <b v="0"/>
    <b v="1"/>
    <s v="Alt. Struct"/>
    <s v="Text"/>
    <s v="Single"/>
    <s v="Yes"/>
    <s v="FY22_x000a_FY23_x000a_FY24_x000a_FY25_x000a_FY26"/>
    <s v="Baseline fiscal year of the Value Bundle's financial plan for fiscal reporting."/>
    <s v="Req."/>
    <s v=""/>
    <s v=""/>
    <s v=""/>
    <s v=""/>
    <m/>
    <m/>
    <x v="0"/>
    <x v="0"/>
    <x v="0"/>
    <x v="0"/>
    <x v="0"/>
    <x v="0"/>
    <x v="0"/>
    <x v="0"/>
    <x v="0"/>
    <x v="0"/>
    <x v="0"/>
    <x v="0"/>
    <x v="0"/>
    <x v="0"/>
    <x v="0"/>
    <x v="0"/>
    <x v="0"/>
    <x v="0"/>
    <x v="0"/>
    <x v="0"/>
    <x v="0"/>
  </r>
  <r>
    <s v="L2-Design-Transformational Inv"/>
    <s v="Matt, Gary"/>
    <s v="L2: Certified Business Case"/>
    <s v="Certified Business Case"/>
    <s v=""/>
    <s v="Business Finance"/>
    <x v="2"/>
    <x v="102"/>
    <s v="Business with Tech, Local Enhancement, Lifecycle Management, Business Only"/>
    <m/>
    <x v="2"/>
    <s v="Demand Bundle|fdx_vbnrb_cy27_hard"/>
    <x v="99"/>
    <x v="3"/>
    <s v="MJW (5/2) - I think we should be splitting this row into two. One is the calculated and another is the manually entered one. Cynthia to weigh in"/>
    <s v="Applies to Transformational Invesment Only . "/>
    <s v="No"/>
    <s v="No"/>
    <x v="5"/>
    <x v="8"/>
    <x v="100"/>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7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3"/>
    <s v="Business with Tech, Local Enhancement, Lifecycle Management, Business Only"/>
    <m/>
    <x v="2"/>
    <s v="Demand Bundle|fdx_vbnrb_cy28_hard"/>
    <x v="100"/>
    <x v="4"/>
    <s v="MJW (5/2) - I think we should be splitting this row into two. One is the calculated and another is the manually entered one. Cynthia to weigh in"/>
    <s v="Applies to Transformational Invesment Only . "/>
    <s v="No"/>
    <s v="No"/>
    <x v="5"/>
    <x v="8"/>
    <x v="101"/>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8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4"/>
    <s v="Business with Tech, Local Enhancement, Lifecycle Management, Business Only"/>
    <m/>
    <x v="2"/>
    <s v="Demand Bundle|fdx_vbnrb_cy29_hard"/>
    <x v="101"/>
    <x v="4"/>
    <s v="MJW (5/2) - I think we should be splitting this row into two. One is the calculated and another is the manually entered one. Cynthia to weigh in"/>
    <s v="Applies to Transformational Invesment Only . "/>
    <s v="No"/>
    <s v="No"/>
    <x v="5"/>
    <x v="8"/>
    <x v="102"/>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CY '29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5"/>
    <s v="Business with Tech, Local Enhancement, Lifecycle Management, Business Only"/>
    <m/>
    <x v="2"/>
    <s v="Demand Bundle|fdx_vbnrb_ty26_hard"/>
    <x v="102"/>
    <x v="4"/>
    <s v="MJW (5/2) - I think we should be splitting this row into two. One is the calculated and another is the manually entered one. Cynthia to weigh in. Also why is it Ty? Is that target year?"/>
    <s v="Applies to Transformational Invesment Only . "/>
    <s v="No"/>
    <s v="No"/>
    <x v="7"/>
    <x v="8"/>
    <x v="103"/>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3"/>
    <x v="4"/>
    <m/>
    <x v="0"/>
    <s v="Net Recurring Benefits TY '26 -P&amp;L/Hard"/>
    <b v="0"/>
    <b v="1"/>
    <s v="Calculated"/>
    <s v="Currency"/>
    <s v="n/a"/>
    <s v="No"/>
    <m/>
    <s v="Net Recurring Benefits = FY'28 Exit Rate, Annualized_x000a_Soft = direct impact to the P&amp;L over baseline. i.e. Cost avoidance, improved productivity"/>
    <s v="Req."/>
    <s v=""/>
    <s v=""/>
    <s v=""/>
    <s v=""/>
    <m/>
    <m/>
    <x v="0"/>
    <x v="0"/>
    <x v="0"/>
    <x v="0"/>
    <x v="0"/>
    <x v="0"/>
    <x v="0"/>
    <x v="0"/>
    <x v="0"/>
    <x v="0"/>
    <x v="0"/>
    <x v="0"/>
    <x v="0"/>
    <x v="0"/>
    <x v="0"/>
    <x v="0"/>
    <x v="0"/>
    <x v="0"/>
    <x v="0"/>
    <x v="0"/>
    <x v="0"/>
  </r>
  <r>
    <s v="L2-Design-Transformational Inv"/>
    <s v="Matt, Gary"/>
    <s v="L2: Certified Business Case"/>
    <s v="Certified Business Case"/>
    <s v=""/>
    <s v="Business Finance"/>
    <x v="2"/>
    <x v="106"/>
    <s v="Business with Tech, Local Enhancement, Lifecycle Management, Business Only"/>
    <m/>
    <x v="2"/>
    <s v="Demand Bundle|fdx_l1_nrb_soft_wrk"/>
    <x v="103"/>
    <x v="0"/>
    <m/>
    <s v="Applies to Transformational Invesment Only . "/>
    <s v="Yes"/>
    <s v="label chg"/>
    <x v="48"/>
    <x v="51"/>
    <x v="104"/>
    <s v="Pass through"/>
    <x v="0"/>
    <x v="0"/>
    <x v="0"/>
    <x v="41"/>
    <m/>
    <x v="0"/>
    <s v="Net Recurring Benefits -Soft"/>
    <b v="0"/>
    <b v="1"/>
    <s v="Field"/>
    <s v="Currency"/>
    <s v="n/a"/>
    <s v="No"/>
    <m/>
    <s v="Net Recurring Benefits = FY'28 Exit Rate, Annualized._x000a_Auto-calculation of L1 Hard and Soft Benefits."/>
    <s v="Req."/>
    <s v=""/>
    <s v=""/>
    <s v=""/>
    <s v=""/>
    <m/>
    <m/>
    <x v="0"/>
    <x v="0"/>
    <x v="0"/>
    <x v="0"/>
    <x v="0"/>
    <x v="0"/>
    <x v="0"/>
    <x v="0"/>
    <x v="0"/>
    <x v="0"/>
    <x v="0"/>
    <x v="0"/>
    <x v="0"/>
    <x v="0"/>
    <x v="0"/>
    <x v="0"/>
    <x v="0"/>
    <x v="0"/>
    <x v="0"/>
    <x v="0"/>
    <x v="0"/>
  </r>
  <r>
    <s v="L2-Design-Transformational Inv"/>
    <s v="Matt, Gary"/>
    <s v="L2: Certified Business Case"/>
    <s v="Certified Business Case"/>
    <s v=""/>
    <s v="Business Finance"/>
    <x v="2"/>
    <x v="107"/>
    <s v="Business with Tech, Local Enhancement, Lifecycle Management, Business Only"/>
    <m/>
    <x v="2"/>
    <s v="Demand Bundle|fdx_vbnrb_total"/>
    <x v="104"/>
    <x v="4"/>
    <s v="MJW (5/2) - Wouldn't this be a calculated field? We do have a field we can pull from but it depends on the field approach"/>
    <s v="Applies to Transformational Invesment Only . "/>
    <s v="No"/>
    <s v="No"/>
    <x v="7"/>
    <x v="8"/>
    <x v="105"/>
    <s v="Maybe pull from C1047_strat? TBD"/>
    <x v="1"/>
    <x v="5"/>
    <x v="5"/>
    <x v="4"/>
    <m/>
    <x v="0"/>
    <s v="Net Recurring Benefits -Total"/>
    <b v="0"/>
    <b v="1"/>
    <s v="Calculated"/>
    <s v="Currency"/>
    <s v="n/a"/>
    <s v="No"/>
    <m/>
    <s v="Total one-time benefits with a direct impact to the P&amp;L"/>
    <s v="Req."/>
    <s v=""/>
    <s v=""/>
    <s v=""/>
    <s v=""/>
    <m/>
    <m/>
    <x v="0"/>
    <x v="0"/>
    <x v="0"/>
    <x v="0"/>
    <x v="0"/>
    <x v="0"/>
    <x v="0"/>
    <x v="0"/>
    <x v="0"/>
    <x v="0"/>
    <x v="0"/>
    <x v="0"/>
    <x v="0"/>
    <x v="0"/>
    <x v="0"/>
    <x v="0"/>
    <x v="0"/>
    <x v="0"/>
    <x v="0"/>
    <x v="0"/>
    <x v="0"/>
  </r>
  <r>
    <s v="L2-Design-Transformational Inv"/>
    <s v="Matt, Gary"/>
    <s v="L2: Certified Business Case"/>
    <s v="Certified Business Case"/>
    <s v=""/>
    <s v="Business Finance"/>
    <x v="2"/>
    <x v="108"/>
    <s v="Business with Tech, Local Enhancement, Lifecycle Management, Business Only"/>
    <m/>
    <x v="2"/>
    <s v="Demand Bundle|fdx_l1_otb_total_wrk"/>
    <x v="105"/>
    <x v="4"/>
    <m/>
    <s v="Applies to Transformational Invesment Only . "/>
    <s v="Yes"/>
    <s v="label chg"/>
    <x v="50"/>
    <x v="53"/>
    <x v="106"/>
    <s v="pass through"/>
    <x v="0"/>
    <x v="0"/>
    <x v="0"/>
    <x v="42"/>
    <m/>
    <x v="0"/>
    <s v="One-time Benefit ($)"/>
    <b v="0"/>
    <b v="1"/>
    <s v="Calculated"/>
    <s v="Currency"/>
    <s v="n/a"/>
    <s v="No"/>
    <m/>
    <s v=""/>
    <s v="Req."/>
    <s v=""/>
    <s v=""/>
    <s v=""/>
    <s v=""/>
    <m/>
    <m/>
    <x v="0"/>
    <x v="0"/>
    <x v="0"/>
    <x v="0"/>
    <x v="0"/>
    <x v="0"/>
    <x v="0"/>
    <x v="0"/>
    <x v="0"/>
    <x v="0"/>
    <x v="0"/>
    <x v="0"/>
    <x v="0"/>
    <x v="0"/>
    <x v="0"/>
    <x v="0"/>
    <x v="0"/>
    <x v="0"/>
    <x v="0"/>
    <x v="0"/>
    <x v="0"/>
  </r>
  <r>
    <s v="L2-Design-Transformational Inv"/>
    <s v="Matt, Gary"/>
    <s v="L2: Certified Business Case"/>
    <s v="Certified Business Case"/>
    <s v=""/>
    <s v="Business Finance"/>
    <x v="2"/>
    <x v="109"/>
    <s v="Business with Tech, Local Enhancement, Lifecycle Management, Business Only"/>
    <m/>
    <x v="2"/>
    <s v="Demand Bundle|Wbs143"/>
    <x v="106"/>
    <x v="3"/>
    <s v="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_x000a_&quot;Load Factor - Air&quot; - &gt; &quot;Load Factor Air&quot;, _x000a_&quot;Load Factor - Road&quot; - &gt; &quot;Load Factor Road&quot;, _x000a_&quot;Revenue - Primarily B2B&quot; -&gt; &quot;Revenue Primarily B2B&quot;, _x000a_&quot;Revenue - Primarily B2C&quot; -&gt; &quot;Revenue Primarily B2C&quot;"/>
    <s v="Applies to Transformational Invesment Only . "/>
    <s v="Yes"/>
    <s v="Yes"/>
    <x v="62"/>
    <x v="56"/>
    <x v="107"/>
    <s v="MJW (5/2) - I don't think str134 comes as an extractable field. This is probably out of the financials extract. I'm not sure we could consolidate and populate this. We may opt to not migrate. Otherwise, the values are passthrough"/>
    <x v="3"/>
    <x v="1"/>
    <x v="3"/>
    <x v="4"/>
    <m/>
    <x v="0"/>
    <s v="Enterprise KPIs"/>
    <b v="0"/>
    <b v="1"/>
    <s v="Alt. Struct"/>
    <s v="Text"/>
    <s v="Multi"/>
    <s v="Yes"/>
    <s v="% of Revenue_x000a_$ of Renewed Technology Contracts_x000a_ADV_x000a_Accident Rate Change_x000a_Aircraft Maintenance per Flight Hour_x000a_Attrition Rate_x000a_Bad Debt %_x000a_Box Stack Efficiency %_x000a_Bulk Out Failure_x000a_Burn Rate_x000a_Cage Rate %_x000a_Churn %_x000a_Clearance-Related Service Failures_x000a_CLH pivot Optimization %_x000a_Code 85 %_x000a_Consolidated LH $ per Mile_x000a_Contact Problem Rate_x000a_C. Ops Wage Rate_x000a_Cost per Available Cu. Ft. Mile_x000a_Cost per Hire_x000a_Cost per Mile_x000a_Cost per Stop_x000a_CSP Contingency_x000a_Cube Load Factor %_x000a_Dead on Arrival %_x000a_Density Score %_x000a_EDD Accuracy %_x000a_Expense as % of Revenue_x000a_Freight Stack Efficiency %_x000a_FRO Routing Compliance %_x000a_Headcount Change_x000a_Injury Rate Change_x000a_Invoice Accuracy %_x000a_LH Connection Cost_x000a_LH Total Miles per Pkg_x000a_Load Factor - Air_x000a_Load Factor - Road_x000a_Long-term Injury Frequency Rate_x000a_MIS Flow %_x000a_Missing Paperwork %_x000a_N/A_x000a_Net Pickup Reliability %_x000a_Net Promoter Score_x000a_Net Service Level %_x000a_# of Actively Maintained Apps_x000a_# of buildings closed_x000a_# of buildings opened_x000a_# of buildings transformed_x000a_# of Damage Claims_x000a_% of Data Products Internally Built_x000a_# of Missing Packages_x000a_# of Retired EAIs_x000a_% of SAM_x000a_On-time Clearance %_x000a_On-time Flight Departure %_x000a_Package Placement Score %_x000a_Packages per FTE_x000a_Packages per Stop_x000a_PH Wage Rate_x000a_Point-to-Catchment %_x000a_RDL_x000a_Recurring Problem Rate_x000a_Resolved Problem Rate_x000a_Revenue - Primarily B2B_x000a_Revenue - Primarily B2C_x000a_Scan Compliance %_x000a_Scan Compliance/ HIP or HOP_x000a_Self Service Solution %_x000a_Settlement $ per Stop_x000a_Shipment Overages_x000a_Sort pkg per TLH_x000a_Sort Pkgs per TLH_x000a_Station Sort End Times_x000a_Stops per Resource_x000a_Transaction per FTE_x000a_Volume per TLH_x000a_WIP_x000a_Wrong Address %_x000a_Yield"/>
    <s v="Please work with your Domain Finance support to select one or more Enterprise KPI(s) that will be positively impacted by the successful results of this initiative (can be adjusted as needed in L2)"/>
    <s v="Req."/>
    <s v=""/>
    <s v=""/>
    <s v=""/>
    <s v=""/>
    <m/>
    <m/>
    <x v="0"/>
    <x v="0"/>
    <x v="0"/>
    <x v="0"/>
    <x v="0"/>
    <x v="0"/>
    <x v="0"/>
    <x v="0"/>
    <x v="0"/>
    <x v="0"/>
    <x v="0"/>
    <x v="0"/>
    <x v="0"/>
    <x v="0"/>
    <x v="0"/>
    <x v="0"/>
    <x v="0"/>
    <x v="0"/>
    <x v="0"/>
    <x v="0"/>
    <x v="0"/>
  </r>
  <r>
    <s v="L2-Design-Transformational Inv"/>
    <s v="Matt, Gary"/>
    <s v="L2: Certified Business Case"/>
    <s v="Certified Business Case"/>
    <s v=""/>
    <s v="Business Finance"/>
    <x v="2"/>
    <x v="110"/>
    <s v="Business with Tech, Local Enhancement, Lifecycle Management, Business Only"/>
    <m/>
    <x v="2"/>
    <s v="Demand Bundle|Str119"/>
    <x v="32"/>
    <x v="6"/>
    <m/>
    <s v="Applies to Transformational Invesment Only . "/>
    <s v="Yes"/>
    <s v="Yes"/>
    <x v="25"/>
    <x v="24"/>
    <x v="33"/>
    <s v="Direct match in values"/>
    <x v="0"/>
    <x v="0"/>
    <x v="0"/>
    <x v="22"/>
    <m/>
    <x v="0"/>
    <s v="Primary Type of Value"/>
    <b v="1"/>
    <b v="1"/>
    <s v="Alt. Struct"/>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 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
    <s v=""/>
    <s v=""/>
    <s v=""/>
    <m/>
    <m/>
    <x v="0"/>
    <x v="0"/>
    <x v="0"/>
    <x v="0"/>
    <x v="0"/>
    <x v="0"/>
    <x v="0"/>
    <x v="0"/>
    <x v="0"/>
    <x v="0"/>
    <x v="0"/>
    <x v="0"/>
    <x v="0"/>
    <x v="0"/>
    <x v="0"/>
    <x v="0"/>
    <x v="0"/>
    <x v="0"/>
    <x v="0"/>
    <x v="0"/>
    <x v="0"/>
  </r>
  <r>
    <s v="L2-Design-Transformational Inv"/>
    <s v="Matt, Gary"/>
    <s v="L2: Certified Business Case"/>
    <s v="Certified Business Case"/>
    <s v=""/>
    <s v="Business Finance"/>
    <x v="2"/>
    <x v="111"/>
    <s v="Business with Tech, Local Enhancement, Lifecycle Management, Business Only"/>
    <m/>
    <x v="2"/>
    <s v="Demand Bundle|Str128"/>
    <x v="33"/>
    <x v="0"/>
    <s v="The field name makes sense &quot;Primary Type of Value Impact&quot;, but the requirements have a lot more text. What's the verdict_x000a_5/8 MJW - The field name was corrected in requirements"/>
    <s v="Applies to Transformational Invesment Only . "/>
    <s v="Yes"/>
    <s v="label chg"/>
    <x v="26"/>
    <x v="25"/>
    <x v="34"/>
    <m/>
    <x v="0"/>
    <x v="0"/>
    <x v="0"/>
    <x v="23"/>
    <m/>
    <x v="0"/>
    <s v="Primary Type of Value Impact"/>
    <b v="1"/>
    <b v="1"/>
    <s v="Alt. Struct"/>
    <s v="Text"/>
    <s v="Single"/>
    <s v="Yes"/>
    <s v="High_x000a_Medium_x000a_Low"/>
    <s v="Indicate the level of impact the change will have on the selected Primary Type of Value."/>
    <s v="Req."/>
    <s v=""/>
    <s v=""/>
    <s v=""/>
    <s v=""/>
    <m/>
    <m/>
    <x v="0"/>
    <x v="0"/>
    <x v="0"/>
    <x v="0"/>
    <x v="0"/>
    <x v="0"/>
    <x v="0"/>
    <x v="0"/>
    <x v="0"/>
    <x v="0"/>
    <x v="0"/>
    <x v="0"/>
    <x v="0"/>
    <x v="0"/>
    <x v="0"/>
    <x v="0"/>
    <x v="0"/>
    <x v="0"/>
    <x v="0"/>
    <x v="0"/>
    <x v="0"/>
  </r>
  <r>
    <s v="L2-Design-Transformational Inv"/>
    <s v="Matt, Gary"/>
    <s v="L2: Certified Business Case"/>
    <s v="Certified Business Case"/>
    <s v=""/>
    <s v="Business Finance"/>
    <x v="2"/>
    <x v="112"/>
    <s v="Business with Tech, Local Enhancement, Lifecycle Management, Business Only"/>
    <m/>
    <x v="2"/>
    <s v="Demand Bundle|Wbs75"/>
    <x v="107"/>
    <x v="0"/>
    <m/>
    <s v="Applies to Transformational Invesment Only . "/>
    <s v="No"/>
    <s v="No"/>
    <x v="31"/>
    <x v="8"/>
    <x v="108"/>
    <s v="Added that can be sourced from wr50"/>
    <x v="0"/>
    <x v="0"/>
    <x v="0"/>
    <x v="28"/>
    <m/>
    <x v="0"/>
    <s v="Does this Work impact Customer Experien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3"/>
    <s v="Business with Tech, Local Enhancement, Lifecycle Management, Business Only"/>
    <m/>
    <x v="2"/>
    <s v="Demand Bundle|Wbs57"/>
    <x v="108"/>
    <x v="0"/>
    <m/>
    <s v="Applies to Transformational Invesment Only . "/>
    <s v="No"/>
    <s v="No"/>
    <x v="5"/>
    <x v="8"/>
    <x v="109"/>
    <s v="Agreed cannot be sourced"/>
    <x v="2"/>
    <x v="3"/>
    <x v="0"/>
    <x v="4"/>
    <m/>
    <x v="0"/>
    <s v="If yes, indicate level of Customer Experience impact"/>
    <b v="0"/>
    <b v="1"/>
    <s v="Alt. Struct"/>
    <s v="Text"/>
    <s v="Single"/>
    <s v="Yes"/>
    <s v="High_x000a_Medium_x000a_Low"/>
    <s v=""/>
    <s v="Req."/>
    <s v=""/>
    <s v=""/>
    <s v=""/>
    <s v=""/>
    <m/>
    <m/>
    <x v="0"/>
    <x v="0"/>
    <x v="0"/>
    <x v="0"/>
    <x v="0"/>
    <x v="0"/>
    <x v="0"/>
    <x v="0"/>
    <x v="0"/>
    <x v="0"/>
    <x v="0"/>
    <x v="0"/>
    <x v="0"/>
    <x v="0"/>
    <x v="0"/>
    <x v="0"/>
    <x v="0"/>
    <x v="0"/>
    <x v="0"/>
    <x v="0"/>
    <x v="0"/>
  </r>
  <r>
    <s v="L2-Design-Transformational Inv"/>
    <s v="Matt, Gary"/>
    <s v="L2: Certified Business Case"/>
    <s v="Certified Business Case"/>
    <s v=""/>
    <s v="Business Finance"/>
    <x v="2"/>
    <x v="114"/>
    <s v="Business with Tech, Local Enhancement, Lifecycle Management, Business Only"/>
    <m/>
    <x v="2"/>
    <s v="Demand Bundle|Wbs76"/>
    <x v="109"/>
    <x v="0"/>
    <m/>
    <s v="Applies to Transformational Invesment Only . "/>
    <s v="No"/>
    <s v="No"/>
    <x v="5"/>
    <x v="8"/>
    <x v="110"/>
    <s v="Agreed cannot be sourced"/>
    <x v="2"/>
    <x v="3"/>
    <x v="0"/>
    <x v="4"/>
    <m/>
    <x v="0"/>
    <s v="Does this Work impact Servi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5"/>
    <s v="Business with Tech, Local Enhancement, Lifecycle Management, Business Only"/>
    <m/>
    <x v="2"/>
    <s v="Demand Bundle|Wbs59"/>
    <x v="110"/>
    <x v="0"/>
    <m/>
    <s v="Applies to Transformational Invesment Only . "/>
    <s v="No"/>
    <s v="No"/>
    <x v="5"/>
    <x v="8"/>
    <x v="111"/>
    <s v="Agreed cannot be sourced"/>
    <x v="2"/>
    <x v="3"/>
    <x v="0"/>
    <x v="4"/>
    <m/>
    <x v="0"/>
    <s v="If yes, indicate level of Service impact"/>
    <b v="0"/>
    <b v="1"/>
    <s v="Alt. Struct"/>
    <s v="Text"/>
    <s v="Single"/>
    <s v="Yes"/>
    <s v="High_x000a_Medium_x000a_Low"/>
    <s v=""/>
    <s v="Req."/>
    <s v=""/>
    <s v=""/>
    <s v=""/>
    <s v=""/>
    <m/>
    <m/>
    <x v="0"/>
    <x v="0"/>
    <x v="0"/>
    <x v="0"/>
    <x v="0"/>
    <x v="0"/>
    <x v="0"/>
    <x v="0"/>
    <x v="0"/>
    <x v="0"/>
    <x v="0"/>
    <x v="0"/>
    <x v="0"/>
    <x v="0"/>
    <x v="0"/>
    <x v="0"/>
    <x v="0"/>
    <x v="0"/>
    <x v="0"/>
    <x v="0"/>
    <x v="0"/>
  </r>
  <r>
    <s v="L2-Design-Transformational Inv"/>
    <s v="Emilee, Daniel"/>
    <s v="SL3 EPG Approval"/>
    <s v="SL3 EPG Approval"/>
    <s v=""/>
    <s v="EPG"/>
    <x v="2"/>
    <x v="116"/>
    <s v="Business with Tech, Local Enhancement, Lifecycle Management, Business Only"/>
    <m/>
    <x v="2"/>
    <s v="Demand Bundle|Wbs138"/>
    <x v="111"/>
    <x v="0"/>
    <m/>
    <s v="Applies to Transformational Invesment Only. _x000a_Reject notification goes to Demand Manager?"/>
    <s v="No"/>
    <s v="No"/>
    <x v="63"/>
    <x v="8"/>
    <x v="112"/>
    <s v="This can be populated based on the stage it's in. If L3,SL4,L4,SL5,L5 then &quot;Approved&quot; else null"/>
    <x v="0"/>
    <x v="2"/>
    <x v="2"/>
    <x v="4"/>
    <m/>
    <x v="0"/>
    <s v="SL3 EPG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EPG Approval"/>
    <s v="SL3 EPG Approval"/>
    <s v=""/>
    <s v="EPG"/>
    <x v="2"/>
    <x v="117"/>
    <s v="Business with Tech, Local Enhancement, Lifecycle Management, Business Only"/>
    <m/>
    <x v="2"/>
    <s v="Demand Bundle|fdx_sl3_epg_apv_note"/>
    <x v="112"/>
    <x v="0"/>
    <m/>
    <s v=""/>
    <s v="No"/>
    <s v="No"/>
    <x v="64"/>
    <x v="8"/>
    <x v="113"/>
    <s v="Added it can be sourced from fdx_sl3_domlead_note"/>
    <x v="0"/>
    <x v="0"/>
    <x v="0"/>
    <x v="49"/>
    <m/>
    <x v="0"/>
    <s v="SL3 EPG Approval Notes"/>
    <b v="0"/>
    <b v="1"/>
    <s v="Field"/>
    <s v="Text"/>
    <s v="n/a"/>
    <s v="No"/>
    <m/>
    <s v=""/>
    <s v="Req."/>
    <s v=""/>
    <s v=""/>
    <s v=""/>
    <s v=""/>
    <m/>
    <m/>
    <x v="0"/>
    <x v="0"/>
    <x v="0"/>
    <x v="0"/>
    <x v="0"/>
    <x v="0"/>
    <x v="0"/>
    <x v="0"/>
    <x v="0"/>
    <x v="0"/>
    <x v="0"/>
    <x v="0"/>
    <x v="0"/>
    <x v="0"/>
    <x v="0"/>
    <x v="0"/>
    <x v="0"/>
    <x v="0"/>
    <x v="0"/>
    <x v="0"/>
    <x v="0"/>
  </r>
  <r>
    <s v="L2-Design-Transformational Inv"/>
    <s v="Emilee, Daniel"/>
    <s v="SL3 Finance Approval"/>
    <s v="SL3 Finance Approval"/>
    <s v=""/>
    <s v="Business Finance"/>
    <x v="2"/>
    <x v="118"/>
    <s v="Business with Tech, Local Enhancement, Lifecycle Management, Business Only"/>
    <m/>
    <x v="2"/>
    <s v="Demand Bundle|Wbs133"/>
    <x v="113"/>
    <x v="0"/>
    <m/>
    <s v="Applies to Transformational Invesment Only. _x000a_Reject notification goes to Demand Manager?"/>
    <s v="No"/>
    <s v="No"/>
    <x v="63"/>
    <x v="8"/>
    <x v="114"/>
    <s v="This can be populated based on the stage it's in. If L3,SL4,L4,SL5,L5 then &quot;Approved&quot; else null"/>
    <x v="0"/>
    <x v="2"/>
    <x v="2"/>
    <x v="4"/>
    <m/>
    <x v="0"/>
    <s v="SL3 Business Finance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Business Finance Approval"/>
    <s v="SL3 Finance Approval"/>
    <s v=""/>
    <s v="Business Finance"/>
    <x v="2"/>
    <x v="119"/>
    <s v="Business with Tech, Local Enhancement, Lifecycle Management, Business Only"/>
    <m/>
    <x v="2"/>
    <s v="Demand Bundle|fdx_sl3_fin_apv_note"/>
    <x v="114"/>
    <x v="0"/>
    <m/>
    <s v=""/>
    <s v="No"/>
    <s v="No"/>
    <x v="65"/>
    <x v="8"/>
    <x v="115"/>
    <s v="Added it can be sourced from fdx_sl3_finlead_note"/>
    <x v="0"/>
    <x v="0"/>
    <x v="0"/>
    <x v="50"/>
    <m/>
    <x v="0"/>
    <s v="SL3 Business Finance Approval Notes"/>
    <b v="0"/>
    <b v="1"/>
    <s v="Field"/>
    <s v="Text"/>
    <s v="n/a"/>
    <s v="No"/>
    <m/>
    <s v=""/>
    <s v="Req."/>
    <s v=""/>
    <s v=""/>
    <s v=""/>
    <s v=""/>
    <m/>
    <m/>
    <x v="0"/>
    <x v="0"/>
    <x v="0"/>
    <x v="0"/>
    <x v="0"/>
    <x v="0"/>
    <x v="0"/>
    <x v="0"/>
    <x v="0"/>
    <x v="0"/>
    <x v="0"/>
    <x v="0"/>
    <x v="0"/>
    <x v="0"/>
    <x v="0"/>
    <x v="0"/>
    <x v="0"/>
    <x v="0"/>
    <x v="0"/>
    <x v="0"/>
    <x v="0"/>
  </r>
  <r>
    <s v="L2-Design"/>
    <s v="Emilee, Pat/Macklin"/>
    <s v="L2: Build Architecture (Strategic Design)"/>
    <s v="Strategic Design Architecture Information"/>
    <s v="Architecture Alignment"/>
    <s v="Architecture Program Manager"/>
    <x v="2"/>
    <x v="120"/>
    <m/>
    <m/>
    <x v="3"/>
    <s v="Program|fdx_eai"/>
    <x v="115"/>
    <x v="6"/>
    <s v=""/>
    <m/>
    <s v="Yes"/>
    <s v="label chg"/>
    <x v="66"/>
    <x v="81"/>
    <x v="116"/>
    <s v=""/>
    <x v="3"/>
    <x v="0"/>
    <x v="0"/>
    <x v="51"/>
    <m/>
    <x v="2"/>
    <s v="Impacted EAI"/>
    <b v="0"/>
    <b v="1"/>
    <s v="Field"/>
    <s v="Text"/>
    <m/>
    <s v=""/>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s v="Yes"/>
    <m/>
    <m/>
    <x v="0"/>
    <x v="0"/>
    <x v="0"/>
    <x v="0"/>
    <x v="0"/>
    <x v="0"/>
    <x v="0"/>
    <x v="0"/>
    <x v="0"/>
    <x v="0"/>
    <x v="0"/>
    <x v="0"/>
    <x v="0"/>
    <x v="0"/>
    <x v="0"/>
    <x v="0"/>
    <x v="0"/>
    <x v="0"/>
    <x v="0"/>
    <x v="0"/>
    <x v="0"/>
  </r>
  <r>
    <s v="L2-Design"/>
    <m/>
    <s v="L2 Program Roadmap"/>
    <s v="Add Program Milestones"/>
    <s v="Schedule"/>
    <s v="Program Manager"/>
    <x v="2"/>
    <x v="121"/>
    <m/>
    <m/>
    <x v="4"/>
    <s v="Program Schedule|Field"/>
    <x v="116"/>
    <x v="6"/>
    <s v=""/>
    <m/>
    <s v="No"/>
    <s v="Yes"/>
    <x v="42"/>
    <x v="41"/>
    <x v="117"/>
    <s v=""/>
    <x v="3"/>
    <x v="5"/>
    <x v="5"/>
    <x v="38"/>
    <m/>
    <x v="2"/>
    <s v="0-Not Found"/>
    <b v="0"/>
    <b v="0"/>
    <m/>
    <m/>
    <m/>
    <s v=""/>
    <m/>
    <m/>
    <m/>
    <m/>
    <m/>
    <m/>
    <m/>
    <m/>
    <m/>
    <x v="0"/>
    <x v="0"/>
    <x v="0"/>
    <x v="0"/>
    <x v="0"/>
    <x v="0"/>
    <x v="0"/>
    <x v="0"/>
    <x v="0"/>
    <x v="0"/>
    <x v="0"/>
    <x v="0"/>
    <x v="0"/>
    <x v="0"/>
    <x v="0"/>
    <x v="0"/>
    <x v="0"/>
    <x v="0"/>
    <x v="0"/>
    <x v="0"/>
    <x v="0"/>
  </r>
  <r>
    <s v="L2-Design"/>
    <m/>
    <s v="L2 Program Roadmap"/>
    <s v="Add Program Milestones"/>
    <s v="Schedule"/>
    <s v="Program Manager"/>
    <x v="2"/>
    <x v="122"/>
    <m/>
    <m/>
    <x v="4"/>
    <s v="Program Schedule|Field"/>
    <x v="117"/>
    <x v="6"/>
    <s v=""/>
    <m/>
    <s v="No"/>
    <s v="Yes"/>
    <x v="43"/>
    <x v="42"/>
    <x v="117"/>
    <s v=""/>
    <x v="3"/>
    <x v="5"/>
    <x v="5"/>
    <x v="39"/>
    <m/>
    <x v="2"/>
    <s v="0-Not Found"/>
    <b v="0"/>
    <b v="0"/>
    <m/>
    <m/>
    <m/>
    <s v=""/>
    <m/>
    <m/>
    <m/>
    <m/>
    <m/>
    <m/>
    <m/>
    <m/>
    <m/>
    <x v="0"/>
    <x v="0"/>
    <x v="0"/>
    <x v="0"/>
    <x v="0"/>
    <x v="0"/>
    <x v="0"/>
    <x v="0"/>
    <x v="0"/>
    <x v="0"/>
    <x v="0"/>
    <x v="0"/>
    <x v="0"/>
    <x v="0"/>
    <x v="0"/>
    <x v="0"/>
    <x v="0"/>
    <x v="0"/>
    <x v="0"/>
    <x v="0"/>
    <x v="0"/>
  </r>
  <r>
    <s v="L2-Design"/>
    <m/>
    <s v="L2 Program Roadmap"/>
    <s v="Add Program Milestones"/>
    <s v="Schedule"/>
    <s v="Program Manager"/>
    <x v="2"/>
    <x v="123"/>
    <m/>
    <m/>
    <x v="4"/>
    <s v="Program Schedule|MsTpS"/>
    <x v="118"/>
    <x v="6"/>
    <s v=""/>
    <m/>
    <s v="No"/>
    <s v="Yes"/>
    <x v="7"/>
    <x v="82"/>
    <x v="118"/>
    <s v=""/>
    <x v="3"/>
    <x v="5"/>
    <x v="5"/>
    <x v="4"/>
    <m/>
    <x v="2"/>
    <s v="0-Not Found"/>
    <b v="1"/>
    <b v="0"/>
    <s v="Alt. Struct"/>
    <s v="Text"/>
    <s v="Single"/>
    <s v=""/>
    <s v="Milestone Type:_x000a_Change Management_x000a_Initiation &amp; Governance_x000a_Human Resources_x000a_Implementation_x000a_Legal / Regulatory_x000a_Money Step_x000a_Other_x000a_Technology"/>
    <m/>
    <m/>
    <m/>
    <m/>
    <m/>
    <m/>
    <m/>
    <m/>
    <x v="0"/>
    <x v="0"/>
    <x v="0"/>
    <x v="0"/>
    <x v="0"/>
    <x v="0"/>
    <x v="0"/>
    <x v="0"/>
    <x v="0"/>
    <x v="0"/>
    <x v="0"/>
    <x v="0"/>
    <x v="0"/>
    <x v="0"/>
    <x v="0"/>
    <x v="0"/>
    <x v="0"/>
    <x v="0"/>
    <x v="0"/>
    <x v="0"/>
    <x v="0"/>
  </r>
  <r>
    <s v="L2-Design"/>
    <m/>
    <s v="L2 Program Roadmap"/>
    <s v="Add Program Milestones"/>
    <s v="Schedule"/>
    <s v="Program Manager"/>
    <x v="2"/>
    <x v="124"/>
    <m/>
    <m/>
    <x v="4"/>
    <s v="Program Schedule|MsCtS"/>
    <x v="119"/>
    <x v="6"/>
    <s v=""/>
    <m/>
    <s v="No"/>
    <s v="Yes"/>
    <x v="7"/>
    <x v="83"/>
    <x v="119"/>
    <s v=""/>
    <x v="3"/>
    <x v="5"/>
    <x v="5"/>
    <x v="4"/>
    <m/>
    <x v="2"/>
    <s v="0-Not Found"/>
    <b v="1"/>
    <b v="0"/>
    <s v="Alt. Struct"/>
    <s v="Text"/>
    <s v="Single"/>
    <s v=""/>
    <s v="Milestone Category:_x000a_Not started_x000a_Started_x000a_Completed"/>
    <m/>
    <m/>
    <m/>
    <m/>
    <m/>
    <m/>
    <m/>
    <m/>
    <x v="0"/>
    <x v="0"/>
    <x v="0"/>
    <x v="0"/>
    <x v="0"/>
    <x v="0"/>
    <x v="0"/>
    <x v="0"/>
    <x v="0"/>
    <x v="0"/>
    <x v="0"/>
    <x v="0"/>
    <x v="0"/>
    <x v="0"/>
    <x v="0"/>
    <x v="0"/>
    <x v="0"/>
    <x v="0"/>
    <x v="0"/>
    <x v="0"/>
    <x v="0"/>
  </r>
  <r>
    <s v="L2-Design"/>
    <m/>
    <s v="L2 Program Roadmap"/>
    <s v="Add Program Milestones"/>
    <s v="Schedule"/>
    <s v="Program Manager"/>
    <x v="2"/>
    <x v="125"/>
    <m/>
    <m/>
    <x v="4"/>
    <s v="Program Schedule|STRAT_WK_ACT_FIN"/>
    <x v="120"/>
    <x v="6"/>
    <s v=""/>
    <m/>
    <s v="No"/>
    <s v="Yes"/>
    <x v="7"/>
    <x v="84"/>
    <x v="120"/>
    <s v=""/>
    <x v="3"/>
    <x v="5"/>
    <x v="5"/>
    <x v="4"/>
    <m/>
    <x v="2"/>
    <s v="Work Actual Finish"/>
    <b v="0"/>
    <b v="0"/>
    <s v="Field"/>
    <s v="Date/Time"/>
    <m/>
    <s v=""/>
    <s v="(Work Actual Finish) uncertain of accuracy"/>
    <m/>
    <m/>
    <m/>
    <m/>
    <m/>
    <m/>
    <m/>
    <m/>
    <x v="0"/>
    <x v="0"/>
    <x v="0"/>
    <x v="0"/>
    <x v="0"/>
    <x v="0"/>
    <x v="0"/>
    <x v="0"/>
    <x v="0"/>
    <x v="0"/>
    <x v="0"/>
    <x v="0"/>
    <x v="0"/>
    <x v="0"/>
    <x v="0"/>
    <x v="0"/>
    <x v="0"/>
    <x v="0"/>
    <x v="0"/>
    <x v="0"/>
    <x v="0"/>
  </r>
  <r>
    <s v="L2-Design"/>
    <m/>
    <s v="L2 Program Roadmap"/>
    <s v="Add Program Milestones"/>
    <s v="Schedule"/>
    <s v="Program Manager"/>
    <x v="2"/>
    <x v="126"/>
    <m/>
    <m/>
    <x v="4"/>
    <s v="Program Schedule|STRAT_WK_SCH_ACT_FIN"/>
    <x v="121"/>
    <x v="6"/>
    <s v=""/>
    <m/>
    <s v="No"/>
    <s v="Yes"/>
    <x v="7"/>
    <x v="85"/>
    <x v="121"/>
    <s v=""/>
    <x v="3"/>
    <x v="5"/>
    <x v="5"/>
    <x v="4"/>
    <m/>
    <x v="2"/>
    <s v="Work Actual/Schedule Finish"/>
    <b v="0"/>
    <b v="0"/>
    <s v="Field"/>
    <s v="Date/Time"/>
    <m/>
    <s v=""/>
    <s v="(Work Actual/Schedule Finish) uncertain of accuracy"/>
    <m/>
    <m/>
    <m/>
    <m/>
    <m/>
    <m/>
    <m/>
    <m/>
    <x v="0"/>
    <x v="0"/>
    <x v="0"/>
    <x v="0"/>
    <x v="0"/>
    <x v="0"/>
    <x v="0"/>
    <x v="0"/>
    <x v="0"/>
    <x v="0"/>
    <x v="0"/>
    <x v="0"/>
    <x v="0"/>
    <x v="0"/>
    <x v="0"/>
    <x v="0"/>
    <x v="0"/>
    <x v="0"/>
    <x v="0"/>
    <x v="0"/>
    <x v="0"/>
  </r>
  <r>
    <s v="L2-Design"/>
    <s v="Christina"/>
    <s v="L2: Build Architecture (Strategic Design)"/>
    <s v="Assign Roles and Responsibilities"/>
    <m/>
    <s v="Program Manager"/>
    <x v="2"/>
    <x v="127"/>
    <m/>
    <m/>
    <x v="1"/>
    <s v="Role|191003"/>
    <x v="122"/>
    <x v="6"/>
    <s v=""/>
    <m/>
    <s v="No"/>
    <s v="Yes"/>
    <x v="7"/>
    <x v="34"/>
    <x v="122"/>
    <s v=""/>
    <x v="3"/>
    <x v="1"/>
    <x v="4"/>
    <x v="4"/>
    <m/>
    <x v="2"/>
    <s v="0-Not Found"/>
    <b v="1"/>
    <b v="0"/>
    <s v="Field"/>
    <s v="Text"/>
    <s v="Multi"/>
    <s v=""/>
    <s v="Dynamic"/>
    <m/>
    <s v="Req."/>
    <s v="Yes"/>
    <m/>
    <m/>
    <m/>
    <m/>
    <m/>
    <x v="0"/>
    <x v="0"/>
    <x v="0"/>
    <x v="0"/>
    <x v="0"/>
    <x v="0"/>
    <x v="0"/>
    <x v="0"/>
    <x v="0"/>
    <x v="0"/>
    <x v="0"/>
    <x v="0"/>
    <x v="0"/>
    <x v="0"/>
    <x v="0"/>
    <x v="0"/>
    <x v="0"/>
    <x v="0"/>
    <x v="0"/>
    <x v="0"/>
    <x v="0"/>
  </r>
  <r>
    <s v="L2-Design"/>
    <s v="Christina"/>
    <s v="L2: Build Architecture (Strategic Design)"/>
    <s v="Assign Roles and Responsibilities"/>
    <m/>
    <s v="Program Manager"/>
    <x v="2"/>
    <x v="128"/>
    <m/>
    <m/>
    <x v="1"/>
    <s v="Role|191005"/>
    <x v="123"/>
    <x v="6"/>
    <s v=""/>
    <m/>
    <s v="No"/>
    <s v="Yes"/>
    <x v="7"/>
    <x v="31"/>
    <x v="123"/>
    <s v=""/>
    <x v="3"/>
    <x v="2"/>
    <x v="4"/>
    <x v="4"/>
    <m/>
    <x v="2"/>
    <s v="0-Not Found"/>
    <b v="1"/>
    <b v="0"/>
    <s v="Field"/>
    <s v="Text"/>
    <s v="Multi"/>
    <s v=""/>
    <s v="Dynamic"/>
    <s v="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
    <s v="Req."/>
    <s v="No"/>
    <m/>
    <m/>
    <m/>
    <m/>
    <m/>
    <x v="0"/>
    <x v="0"/>
    <x v="0"/>
    <x v="0"/>
    <x v="0"/>
    <x v="0"/>
    <x v="0"/>
    <x v="0"/>
    <x v="0"/>
    <x v="0"/>
    <x v="0"/>
    <x v="0"/>
    <x v="0"/>
    <x v="0"/>
    <x v="0"/>
    <x v="0"/>
    <x v="0"/>
    <x v="0"/>
    <x v="0"/>
    <x v="0"/>
    <x v="0"/>
  </r>
  <r>
    <s v="L2-Design"/>
    <s v="Christina"/>
    <s v="L2: Build Architecture (Strategic Design)"/>
    <s v="Assign Program &amp; Sub Program"/>
    <m/>
    <s v="Program Manager"/>
    <x v="2"/>
    <x v="129"/>
    <m/>
    <m/>
    <x v="5"/>
    <s v="Value Bundle|STRATEGY_ALLO"/>
    <x v="124"/>
    <x v="6"/>
    <s v=""/>
    <s v="This is the associated Program selected by the Program Manager when creating the value bundle"/>
    <s v="Yes"/>
    <s v="Yes"/>
    <x v="67"/>
    <x v="86"/>
    <x v="124"/>
    <s v=""/>
    <x v="1"/>
    <x v="1"/>
    <x v="3"/>
    <x v="52"/>
    <m/>
    <x v="2"/>
    <s v="Associated Program Name"/>
    <b v="0"/>
    <b v="1"/>
    <s v="Predefined"/>
    <s v="Text"/>
    <m/>
    <s v=""/>
    <s v="Dynamic"/>
    <m/>
    <s v="Req."/>
    <m/>
    <m/>
    <m/>
    <s v="Yes"/>
    <m/>
    <m/>
    <x v="0"/>
    <x v="0"/>
    <x v="0"/>
    <x v="0"/>
    <x v="0"/>
    <x v="0"/>
    <x v="0"/>
    <x v="0"/>
    <x v="0"/>
    <x v="0"/>
    <x v="0"/>
    <x v="0"/>
    <x v="0"/>
    <x v="0"/>
    <x v="0"/>
    <x v="0"/>
    <x v="0"/>
    <x v="0"/>
    <x v="0"/>
    <x v="0"/>
    <x v="0"/>
  </r>
  <r>
    <s v="L2-Design"/>
    <s v="Christina"/>
    <s v="L2: Build Architecture (Strategic Design)"/>
    <s v="Assign Program &amp; Sub Program"/>
    <m/>
    <s v="Program Manager"/>
    <x v="2"/>
    <x v="130"/>
    <m/>
    <m/>
    <x v="5"/>
    <s v="Value Bundle|Wbs67"/>
    <x v="125"/>
    <x v="6"/>
    <s v=""/>
    <s v="Per Christina, this will be unique based on the program and we may not know until the strategic design is done. The program manager will add this when they create the value bundle._x000a_Need to understand how often this will be, since an admin will have to add them."/>
    <s v="No"/>
    <s v="Yes"/>
    <x v="68"/>
    <x v="87"/>
    <x v="125"/>
    <s v=""/>
    <x v="2"/>
    <x v="3"/>
    <x v="0"/>
    <x v="4"/>
    <m/>
    <x v="2"/>
    <s v="Sub Program"/>
    <b v="0"/>
    <b v="1"/>
    <s v="Alt. Struct"/>
    <s v="Text"/>
    <s v="Single"/>
    <s v=""/>
    <s v="values only available for GAF as of 09Mar2026_x000a__x000a_    Level2: GAF (178406) _x000a_       Level3: GTM/Commercial Strategy (178407) _x000a_       Level3: E2E Customer Experience (178408) _x000a_       Level3: RFQ &amp; Rapid Solutioning (178409) _x000a_       Level3: P&amp;E/Capacity Planning (178410) _x000a_       Level3: Single P&amp;L/Operations Org (178411) _x000a_       Level3: Finance Structure &amp; Costing (178412) _x000a_       Level3: Technology (178414) "/>
    <s v="See below for available values to select for this field:_x000a_- GAF_x000a_  - GTM/Commercial Strategy_x000a_  - E2E Customer Experience_x000a_  - RFQ &amp; Rapid Solutioning_x000a_  - P&amp;E/Capacity Planning_x000a_  - Single P&amp;L/Operations Org_x000a_  - Finance Structure &amp; Costing_x000a_  - Technology"/>
    <s v="Opt."/>
    <m/>
    <m/>
    <m/>
    <s v="Yes"/>
    <m/>
    <m/>
    <x v="0"/>
    <x v="0"/>
    <x v="0"/>
    <x v="0"/>
    <x v="0"/>
    <x v="0"/>
    <x v="0"/>
    <x v="0"/>
    <x v="0"/>
    <x v="0"/>
    <x v="0"/>
    <x v="0"/>
    <x v="0"/>
    <x v="0"/>
    <x v="0"/>
    <x v="0"/>
    <x v="0"/>
    <x v="0"/>
    <x v="0"/>
    <x v="0"/>
    <x v="0"/>
  </r>
  <r>
    <s v="L2-Design"/>
    <s v="Emilee, Pat/Macklin"/>
    <s v="L2: Build Architecture (Strategic Design)"/>
    <s v="Demand Shaping"/>
    <s v="Demand Shaping"/>
    <s v="Architecture Program Manager / Value Bundle Manager for Business Only"/>
    <x v="2"/>
    <x v="131"/>
    <m/>
    <m/>
    <x v="5"/>
    <s v="Value Bundle|fdx_biz_impact_work"/>
    <x v="126"/>
    <x v="6"/>
    <s v=""/>
    <m/>
    <s v="Yes"/>
    <s v="Yes"/>
    <x v="69"/>
    <x v="88"/>
    <x v="126"/>
    <s v=""/>
    <x v="0"/>
    <x v="0"/>
    <x v="0"/>
    <x v="53"/>
    <m/>
    <x v="2"/>
    <s v="Business Process and/or Operational Impact"/>
    <b v="1"/>
    <b v="1"/>
    <s v="Field"/>
    <s v="Text"/>
    <m/>
    <s v=""/>
    <m/>
    <s v="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
    <s v="Req."/>
    <m/>
    <m/>
    <m/>
    <m/>
    <m/>
    <m/>
    <x v="0"/>
    <x v="0"/>
    <x v="0"/>
    <x v="0"/>
    <x v="0"/>
    <x v="0"/>
    <x v="0"/>
    <x v="0"/>
    <x v="0"/>
    <x v="0"/>
    <x v="0"/>
    <x v="0"/>
    <x v="0"/>
    <x v="0"/>
    <x v="0"/>
    <x v="0"/>
    <x v="0"/>
    <x v="0"/>
    <x v="0"/>
    <x v="0"/>
    <x v="0"/>
  </r>
  <r>
    <s v="L2-Design"/>
    <s v="Emilee, Pat/Macklin"/>
    <s v="L2: Build Architecture (Strategic Design)"/>
    <s v="Value Bundle Estimate"/>
    <m/>
    <s v="Architecture Program Manager"/>
    <x v="2"/>
    <x v="132"/>
    <m/>
    <m/>
    <x v="5"/>
    <s v="Value Bundle|STRAT_TARGET_DUR"/>
    <x v="127"/>
    <x v="6"/>
    <s v=""/>
    <s v="The Start/End dates for value bundles will have to come from the Plan. It will not have separate Target Start/End dates, unless we are bringing over Target Start/End dates from the associated Program as a Read Only value."/>
    <s v="Yes"/>
    <s v="Yes"/>
    <x v="70"/>
    <x v="89"/>
    <x v="127"/>
    <s v=""/>
    <x v="0"/>
    <x v="0"/>
    <x v="0"/>
    <x v="54"/>
    <m/>
    <x v="2"/>
    <s v="Target Duration"/>
    <b v="1"/>
    <b v="1"/>
    <s v="Predefined"/>
    <s v="Duration"/>
    <s v="n/a"/>
    <s v=""/>
    <s v="n/a"/>
    <s v="Target Duration of the strategic entity"/>
    <s v="RO"/>
    <s v="n/a"/>
    <s v="n/a"/>
    <s v="n/a"/>
    <m/>
    <m/>
    <m/>
    <x v="0"/>
    <x v="0"/>
    <x v="0"/>
    <x v="0"/>
    <x v="0"/>
    <x v="0"/>
    <x v="0"/>
    <x v="0"/>
    <x v="0"/>
    <x v="0"/>
    <x v="0"/>
    <x v="0"/>
    <x v="0"/>
    <x v="0"/>
    <x v="0"/>
    <x v="0"/>
    <x v="0"/>
    <x v="0"/>
    <x v="0"/>
    <x v="0"/>
    <x v="0"/>
  </r>
  <r>
    <s v="L2-Design"/>
    <s v="Matt"/>
    <s v="L2: Refine Business Case"/>
    <s v="Refine Business Case"/>
    <m/>
    <s v="Business Finance"/>
    <x v="2"/>
    <x v="133"/>
    <m/>
    <m/>
    <x v="5"/>
    <s v="Value Bundle|fdx_vbnrb_pnl_exit"/>
    <x v="128"/>
    <x v="6"/>
    <s v=""/>
    <s v="Have static text above this saying &quot;**Net Recurring Benefits = CY '29 Exit Rate, Annualized**_x000a_Note: This is a separate manually entered financial field. Create another version of the same field that calculates the Exit Rate from amounts entered in the Exit Rate financial line in the financials screen."/>
    <s v="No"/>
    <s v="Yes"/>
    <x v="5"/>
    <x v="90"/>
    <x v="128"/>
    <s v=""/>
    <x v="3"/>
    <x v="1"/>
    <x v="3"/>
    <x v="4"/>
    <m/>
    <x v="2"/>
    <s v="Net Recurring Benefits P&amp;L/Hard Exit Rate CY '29"/>
    <b v="0"/>
    <b v="1"/>
    <s v="Field"/>
    <s v="Currency"/>
    <m/>
    <s v=""/>
    <m/>
    <m/>
    <s v="Req."/>
    <m/>
    <m/>
    <m/>
    <s v="Yes"/>
    <m/>
    <m/>
    <x v="0"/>
    <x v="0"/>
    <x v="0"/>
    <x v="0"/>
    <x v="0"/>
    <x v="0"/>
    <x v="0"/>
    <x v="0"/>
    <x v="0"/>
    <x v="0"/>
    <x v="0"/>
    <x v="0"/>
    <x v="0"/>
    <x v="0"/>
    <x v="0"/>
    <x v="0"/>
    <x v="0"/>
    <x v="0"/>
    <x v="0"/>
    <x v="0"/>
    <x v="0"/>
  </r>
  <r>
    <s v="L2-Design"/>
    <s v="Matt"/>
    <s v="L2: Build Program Roadmap"/>
    <s v="Refine Business Case"/>
    <m/>
    <s v="Business Finance"/>
    <x v="2"/>
    <x v="134"/>
    <m/>
    <m/>
    <x v="3"/>
    <s v="Program|Str56"/>
    <x v="129"/>
    <x v="6"/>
    <s v=""/>
    <s v="This is tracked at the Program level. Should be part of the checkpoint for VB to move from L2 to L3. "/>
    <s v="No"/>
    <s v="No"/>
    <x v="7"/>
    <x v="91"/>
    <x v="129"/>
    <s v=""/>
    <x v="2"/>
    <x v="3"/>
    <x v="0"/>
    <x v="4"/>
    <m/>
    <x v="2"/>
    <s v="Financial Capital Approved for Program"/>
    <b v="0"/>
    <b v="1"/>
    <s v="Alt. Struct"/>
    <s v="Text"/>
    <s v="Single"/>
    <s v=""/>
    <s v="Yes_x000a_No"/>
    <s v="See below for available values to select for this field:_x000a_- Yes_x000a_- No"/>
    <s v="Req."/>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5"/>
    <m/>
    <m/>
    <x v="5"/>
    <s v="Value Bundle|Str136"/>
    <x v="130"/>
    <x v="6"/>
    <s v=""/>
    <s v="Put static text above this field:_x000a_What is the estimated number of stakeholders affected by this change?"/>
    <s v="Yes"/>
    <s v="No"/>
    <x v="71"/>
    <x v="54"/>
    <x v="130"/>
    <s v=""/>
    <x v="1"/>
    <x v="5"/>
    <x v="5"/>
    <x v="55"/>
    <m/>
    <x v="2"/>
    <s v="Change - Number of internal stakeholders "/>
    <b v="1"/>
    <b v="0"/>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6"/>
    <m/>
    <m/>
    <x v="5"/>
    <s v="Value Bundle|Str137"/>
    <x v="131"/>
    <x v="6"/>
    <s v=""/>
    <m/>
    <s v="Yes"/>
    <s v="No"/>
    <x v="72"/>
    <x v="55"/>
    <x v="131"/>
    <s v=""/>
    <x v="1"/>
    <x v="5"/>
    <x v="5"/>
    <x v="56"/>
    <m/>
    <x v="2"/>
    <s v="Change - Number of external stakeholders"/>
    <b v="1"/>
    <b v="1"/>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7"/>
    <m/>
    <m/>
    <x v="5"/>
    <s v="Value Bundle|Wbs110"/>
    <x v="132"/>
    <x v="6"/>
    <s v=""/>
    <m/>
    <s v="Yes"/>
    <s v="No"/>
    <x v="73"/>
    <x v="87"/>
    <x v="132"/>
    <s v=""/>
    <x v="1"/>
    <x v="5"/>
    <x v="5"/>
    <x v="57"/>
    <m/>
    <x v="2"/>
    <s v="Change - Impacted regions"/>
    <b v="1"/>
    <b v="1"/>
    <s v="Alt. Struct"/>
    <s v="Text"/>
    <s v="Multi"/>
    <s v=""/>
    <s v="US_x000a_CA_x000a_EU_x000a_APAC/AMEA_x000a_LAC"/>
    <s v="See below for available values to select for this field:_x000a_- US_x000a_- CA_x000a_- EU_x000a_- APAC/AMEA_x000a_- LAC"/>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8"/>
    <m/>
    <m/>
    <x v="5"/>
    <s v="Value Bundle|Str139"/>
    <x v="133"/>
    <x v="6"/>
    <s v=""/>
    <m/>
    <s v="Yes"/>
    <s v="No"/>
    <x v="74"/>
    <x v="92"/>
    <x v="133"/>
    <s v=""/>
    <x v="1"/>
    <x v="5"/>
    <x v="5"/>
    <x v="4"/>
    <m/>
    <x v="2"/>
    <s v="Change - Impacted stakeholder groups"/>
    <b v="0"/>
    <b v="1"/>
    <s v="Alt. Struct"/>
    <s v="Text"/>
    <s v="Single"/>
    <s v=""/>
    <s v="Customer Service_x000a_External Vendor(s)_x000a_Finance / Accounting_x000a_Human Resources_x000a_Information Technology_x000a_InfoSec_x000a_Legal_x000a_Operations_x000a_Procurement / Supply Chain_x000a_Sales"/>
    <s v="See below for available values to select for this field:_x000a_- Customer Service_x000a_- External Vendor(s)_x000a_- Finance / Accounting_x000a_- Human Resources_x000a_- Information Technology_x000a_- InfoSec_x000a_- Legal_x000a_- Operations_x000a_- Procurement / Supply Chain_x000a_- Sales"/>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9"/>
    <m/>
    <m/>
    <x v="5"/>
    <s v="Value Bundle|Str95"/>
    <x v="134"/>
    <x v="6"/>
    <s v=""/>
    <s v="Put static text above this field:_x000a_Assess the magnitude and complexity of this change for impacted stakeholders"/>
    <s v="Yes"/>
    <s v="No"/>
    <x v="75"/>
    <x v="93"/>
    <x v="134"/>
    <s v=""/>
    <x v="1"/>
    <x v="5"/>
    <x v="5"/>
    <x v="58"/>
    <m/>
    <x v="2"/>
    <s v="Change - Significance (Magnitude)"/>
    <b v="1"/>
    <b v="1"/>
    <s v="Alt. Struct"/>
    <s v="Text"/>
    <s v="Single"/>
    <s v=""/>
    <s v="Significant: fundamental shift in ways of working_x000a_Moderate change: some shift to ways of working_x000a_Basic change: no shift to ways of working"/>
    <s v="How significant will the change be for the colleagues who are affected?_x000a__x000a_See below for available values to select for this field:_x000a_- Significant: fundamental shift in ways of working_x000a_- Moderate change: some shift to ways of working_x000a_- Basic change: no shift to ways of working"/>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40"/>
    <m/>
    <m/>
    <x v="5"/>
    <s v="Value Bundle|Str96"/>
    <x v="135"/>
    <x v="6"/>
    <s v=""/>
    <s v="Put static text above this field:_x000a_How ready and open are impacted groups to adopt this change?"/>
    <s v="Yes"/>
    <s v="No"/>
    <x v="76"/>
    <x v="94"/>
    <x v="135"/>
    <s v=""/>
    <x v="1"/>
    <x v="5"/>
    <x v="5"/>
    <x v="59"/>
    <m/>
    <x v="2"/>
    <s v="Change - Willingness"/>
    <b v="1"/>
    <b v="1"/>
    <s v="Alt. Struct"/>
    <s v="Text"/>
    <s v="Single"/>
    <s v=""/>
    <s v="Open to change, but some barriers to overcome_x000a_Willing and able to change_x000a_Unwilling and/or unable - requires effort"/>
    <s v="To what extent are the people who are affected by this change (likely to be) willing and able to make the change?_x000a__x000a_See below for available values to select for this field:_x000a_- Open to change, but some barriers to overcome_x000a_- Willing and able to change_x000a_- Unwilling and/or unable - requires effort"/>
    <s v="Opt."/>
    <m/>
    <m/>
    <m/>
    <m/>
    <m/>
    <m/>
    <x v="0"/>
    <x v="0"/>
    <x v="0"/>
    <x v="0"/>
    <x v="0"/>
    <x v="0"/>
    <x v="0"/>
    <x v="0"/>
    <x v="0"/>
    <x v="0"/>
    <x v="0"/>
    <x v="0"/>
    <x v="0"/>
    <x v="0"/>
    <x v="0"/>
    <x v="0"/>
    <x v="0"/>
    <x v="0"/>
    <x v="0"/>
    <x v="0"/>
    <x v="0"/>
  </r>
  <r>
    <s v="L2-Design"/>
    <s v="Christina"/>
    <s v="SL3 Program Owner Approval"/>
    <s v="SL3 Program Owner Approval"/>
    <m/>
    <s v="Program Owner"/>
    <x v="2"/>
    <x v="141"/>
    <m/>
    <m/>
    <x v="5"/>
    <s v="Value Bundle|Wbs130"/>
    <x v="136"/>
    <x v="6"/>
    <s v=""/>
    <m/>
    <s v="No"/>
    <s v="No"/>
    <x v="7"/>
    <x v="95"/>
    <x v="136"/>
    <s v="Completed based on Stage"/>
    <x v="0"/>
    <x v="2"/>
    <x v="2"/>
    <x v="4"/>
    <m/>
    <x v="2"/>
    <s v="SL3 Program Owner Approval"/>
    <b v="0"/>
    <b v="1"/>
    <s v="Alt. Struct"/>
    <s v="Text"/>
    <s v="Single"/>
    <s v=""/>
    <s v="Approved_x000a_Not Approved - Feedback Requested - Financial Adjustments_x000a_Not Approved - Feedback Requested - Non-Financial Adjustments"/>
    <s v="SL3 Program Owner Approval_x000a__x000a_See below for available values to select for this field:_x000a_- Approved_x000a_- Not Approved - Feedback Requested"/>
    <m/>
    <m/>
    <m/>
    <m/>
    <m/>
    <m/>
    <m/>
    <x v="0"/>
    <x v="0"/>
    <x v="0"/>
    <x v="0"/>
    <x v="0"/>
    <x v="0"/>
    <x v="0"/>
    <x v="0"/>
    <x v="0"/>
    <x v="0"/>
    <x v="0"/>
    <x v="0"/>
    <x v="0"/>
    <x v="0"/>
    <x v="0"/>
    <x v="0"/>
    <x v="0"/>
    <x v="0"/>
    <x v="0"/>
    <x v="0"/>
    <x v="0"/>
  </r>
  <r>
    <s v="L2-Design"/>
    <s v="Christina"/>
    <s v="SL3 Program Owner Approval"/>
    <s v="SL3 Program Owner Approval"/>
    <m/>
    <s v="Program Owner"/>
    <x v="2"/>
    <x v="142"/>
    <m/>
    <m/>
    <x v="5"/>
    <s v="Value Bundle|fdx_sl3_po_apv_notes"/>
    <x v="137"/>
    <x v="6"/>
    <s v=""/>
    <m/>
    <s v="No"/>
    <s v="No"/>
    <x v="7"/>
    <x v="96"/>
    <x v="137"/>
    <s v=""/>
    <x v="2"/>
    <x v="3"/>
    <x v="0"/>
    <x v="4"/>
    <m/>
    <x v="2"/>
    <s v="SL3 Program Owner Approval Notes"/>
    <b v="0"/>
    <b v="1"/>
    <s v="Field"/>
    <s v="Text"/>
    <m/>
    <s v=""/>
    <m/>
    <s v="Enter Notes related to the SL3 Program Owner Approval"/>
    <m/>
    <m/>
    <m/>
    <m/>
    <m/>
    <m/>
    <m/>
    <x v="0"/>
    <x v="0"/>
    <x v="0"/>
    <x v="0"/>
    <x v="0"/>
    <x v="0"/>
    <x v="0"/>
    <x v="0"/>
    <x v="0"/>
    <x v="0"/>
    <x v="0"/>
    <x v="0"/>
    <x v="0"/>
    <x v="0"/>
    <x v="0"/>
    <x v="0"/>
    <x v="0"/>
    <x v="0"/>
    <x v="0"/>
    <x v="0"/>
    <x v="0"/>
  </r>
  <r>
    <s v="L2-Design"/>
    <s v="Christina"/>
    <s v="SL3 D&amp;T Captain Approval"/>
    <s v="SL3 D&amp;T Captain Approval"/>
    <m/>
    <s v="D&amp;T Captain"/>
    <x v="2"/>
    <x v="143"/>
    <m/>
    <m/>
    <x v="5"/>
    <s v="Value Bundle|Wbs131"/>
    <x v="138"/>
    <x v="6"/>
    <s v=""/>
    <s v="Applies to Business with Tech Only"/>
    <s v="No"/>
    <s v="No"/>
    <x v="7"/>
    <x v="97"/>
    <x v="138"/>
    <s v="Fill based on the Stage"/>
    <x v="0"/>
    <x v="2"/>
    <x v="2"/>
    <x v="4"/>
    <m/>
    <x v="2"/>
    <s v="SL3 D&amp;T Captain Approval"/>
    <b v="0"/>
    <b v="1"/>
    <s v="Alt. Struct"/>
    <s v="Text"/>
    <s v="Single"/>
    <s v=""/>
    <s v="Approved_x000a_Not Approved - Feedback Requested - Financial Adjustments_x000a_Not Approved - Feedback Requested - Non-Financial Adjustments"/>
    <s v="SL3 D&amp;T Captain Approval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D&amp;T Captain Approval"/>
    <s v="SL3 D&amp;T Captain Approval"/>
    <m/>
    <s v="D&amp;T Captain"/>
    <x v="2"/>
    <x v="144"/>
    <m/>
    <m/>
    <x v="5"/>
    <s v="Value Bundle|fdx_sl3_dtc_apv_note"/>
    <x v="139"/>
    <x v="6"/>
    <s v=""/>
    <m/>
    <s v="No"/>
    <s v="No"/>
    <x v="7"/>
    <x v="98"/>
    <x v="139"/>
    <s v=""/>
    <x v="2"/>
    <x v="3"/>
    <x v="0"/>
    <x v="4"/>
    <m/>
    <x v="2"/>
    <s v="SL3 D&amp;T Captain Approval Notes"/>
    <b v="0"/>
    <b v="1"/>
    <s v="Field"/>
    <s v="Text"/>
    <m/>
    <s v=""/>
    <m/>
    <s v="Enter Notes related to the SL3 D&amp;T Captain Approval"/>
    <m/>
    <m/>
    <m/>
    <m/>
    <m/>
    <m/>
    <m/>
    <x v="0"/>
    <x v="0"/>
    <x v="0"/>
    <x v="0"/>
    <x v="0"/>
    <x v="0"/>
    <x v="0"/>
    <x v="0"/>
    <x v="0"/>
    <x v="0"/>
    <x v="0"/>
    <x v="0"/>
    <x v="0"/>
    <x v="0"/>
    <x v="0"/>
    <x v="0"/>
    <x v="0"/>
    <x v="0"/>
    <x v="0"/>
    <x v="0"/>
    <x v="0"/>
  </r>
  <r>
    <s v="L2-Design"/>
    <s v="Christina"/>
    <s v="SL3 ESPM Review"/>
    <s v="SL3 ESPM Review"/>
    <m/>
    <s v="ESPM"/>
    <x v="2"/>
    <x v="145"/>
    <m/>
    <m/>
    <x v="5"/>
    <s v="Value Bundle|Wbs132"/>
    <x v="140"/>
    <x v="6"/>
    <s v=""/>
    <m/>
    <s v="No"/>
    <s v="No"/>
    <x v="7"/>
    <x v="99"/>
    <x v="140"/>
    <s v="Fill based on the Stage"/>
    <x v="0"/>
    <x v="2"/>
    <x v="2"/>
    <x v="4"/>
    <m/>
    <x v="2"/>
    <s v="SL3 ESPM Review"/>
    <b v="0"/>
    <b v="1"/>
    <s v="Alt. Struct"/>
    <s v="Text"/>
    <s v="Single"/>
    <s v=""/>
    <s v="Approved_x000a_Not Approved - Feedback Requested - Financial Adjustments_x000a_Not Approved - Feedback Requested - Non-Financial Adjustments"/>
    <s v="SL3 ESPM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ESPM Review"/>
    <s v="SL3 ESPM Review"/>
    <m/>
    <s v="ESPM"/>
    <x v="2"/>
    <x v="146"/>
    <m/>
    <m/>
    <x v="5"/>
    <s v="Value Bundle|fdx_sl3_espm_rv_note"/>
    <x v="141"/>
    <x v="6"/>
    <s v=""/>
    <m/>
    <s v="No"/>
    <s v="No"/>
    <x v="7"/>
    <x v="100"/>
    <x v="141"/>
    <s v=""/>
    <x v="2"/>
    <x v="3"/>
    <x v="0"/>
    <x v="4"/>
    <m/>
    <x v="2"/>
    <s v="SL3 ESPM Review Notes"/>
    <b v="0"/>
    <b v="1"/>
    <s v="Field"/>
    <s v="Text"/>
    <m/>
    <s v=""/>
    <m/>
    <s v="Enter Notes related to the SL3 ESPM Review"/>
    <m/>
    <m/>
    <m/>
    <m/>
    <m/>
    <m/>
    <m/>
    <x v="0"/>
    <x v="0"/>
    <x v="0"/>
    <x v="0"/>
    <x v="0"/>
    <x v="0"/>
    <x v="0"/>
    <x v="0"/>
    <x v="0"/>
    <x v="0"/>
    <x v="0"/>
    <x v="0"/>
    <x v="0"/>
    <x v="0"/>
    <x v="0"/>
    <x v="0"/>
    <x v="0"/>
    <x v="0"/>
    <x v="0"/>
    <x v="0"/>
    <x v="0"/>
  </r>
  <r>
    <s v="L2-Design"/>
    <s v="Christina"/>
    <s v="SL3 TO Approval"/>
    <s v="SL3 TO Approval"/>
    <m/>
    <s v="TO"/>
    <x v="2"/>
    <x v="147"/>
    <m/>
    <m/>
    <x v="5"/>
    <s v="Value Bundle|Wbs134"/>
    <x v="142"/>
    <x v="6"/>
    <s v=""/>
    <s v="Reject notification goes to both Program manager and Value Bundle Manager"/>
    <s v="No"/>
    <s v="No"/>
    <x v="7"/>
    <x v="101"/>
    <x v="142"/>
    <s v="Fill based on the Stage"/>
    <x v="0"/>
    <x v="2"/>
    <x v="2"/>
    <x v="4"/>
    <m/>
    <x v="2"/>
    <s v="SL3 TO Approval"/>
    <b v="0"/>
    <b v="1"/>
    <s v="Alt. Struct"/>
    <s v="Text"/>
    <s v="Single"/>
    <s v=""/>
    <s v="Approved_x000a_Not Approved - Feedback Requested - Financial Adjustments_x000a_Not Approved - Feedback Requested - Non-Financial Adjustments_x000a_Rejected"/>
    <s v="SL3 TO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s v="Christina"/>
    <s v="SL3 TO Approval"/>
    <s v="SL3 TO Approval"/>
    <m/>
    <s v="TO"/>
    <x v="2"/>
    <x v="148"/>
    <m/>
    <m/>
    <x v="5"/>
    <s v="Value Bundle|fdx_sl3_to_apv_notes"/>
    <x v="143"/>
    <x v="6"/>
    <s v=""/>
    <m/>
    <s v="No"/>
    <s v="No"/>
    <x v="7"/>
    <x v="102"/>
    <x v="143"/>
    <s v=""/>
    <x v="2"/>
    <x v="3"/>
    <x v="0"/>
    <x v="4"/>
    <m/>
    <x v="2"/>
    <s v="SL3 TO Approval Notes"/>
    <b v="0"/>
    <b v="1"/>
    <s v="Field"/>
    <s v="Text"/>
    <m/>
    <s v=""/>
    <m/>
    <s v="Enter Notes related to the SL3 TO Approval"/>
    <m/>
    <m/>
    <m/>
    <m/>
    <m/>
    <m/>
    <m/>
    <x v="0"/>
    <x v="0"/>
    <x v="0"/>
    <x v="0"/>
    <x v="0"/>
    <x v="0"/>
    <x v="0"/>
    <x v="0"/>
    <x v="0"/>
    <x v="0"/>
    <x v="0"/>
    <x v="0"/>
    <x v="0"/>
    <x v="0"/>
    <x v="0"/>
    <x v="0"/>
    <x v="0"/>
    <x v="0"/>
    <x v="0"/>
    <x v="0"/>
    <x v="0"/>
  </r>
  <r>
    <s v="L2-Design"/>
    <m/>
    <m/>
    <m/>
    <m/>
    <m/>
    <x v="2"/>
    <x v="149"/>
    <m/>
    <m/>
    <x v="0"/>
    <s v="TBD - Value Bundle or Epic or Task|Wbs171"/>
    <x v="144"/>
    <x v="6"/>
    <s v=""/>
    <s v="D&amp;T Strategic Program requirement. New attribute"/>
    <s v="No"/>
    <s v="No"/>
    <x v="7"/>
    <x v="6"/>
    <x v="144"/>
    <s v="Fill based on the Stage"/>
    <x v="0"/>
    <x v="2"/>
    <x v="2"/>
    <x v="4"/>
    <m/>
    <x v="2"/>
    <s v="SL3 D&amp;T Finance Approval"/>
    <b v="0"/>
    <b v="1"/>
    <s v="Alt. Struct"/>
    <s v="Text"/>
    <s v="Single"/>
    <s v=""/>
    <s v="Approved_x000a_Not Approved - Feedback Requested - Financial Adjustments_x000a_Not Approved - Feedback Requested - Non-Financial Adjustments_x000a_Rejected"/>
    <s v="SL3 Finance Approval_x000a__x000a_See below for available values to select for this field:_x000a_- Approved_x000a_- Not Approved - Feedback Requested - Financial Adjustments_x000a_- Not Approved - Feedback Requested - Non-Financial Adjustments_x000a_- Rejected"/>
    <m/>
    <m/>
    <m/>
    <m/>
    <m/>
    <m/>
    <m/>
    <x v="0"/>
    <x v="0"/>
    <x v="0"/>
    <x v="0"/>
    <x v="0"/>
    <x v="0"/>
    <x v="0"/>
    <x v="0"/>
    <x v="0"/>
    <x v="0"/>
    <x v="0"/>
    <x v="0"/>
    <x v="0"/>
    <x v="0"/>
    <x v="0"/>
    <x v="0"/>
    <x v="0"/>
    <x v="0"/>
    <x v="0"/>
    <x v="0"/>
    <x v="0"/>
  </r>
  <r>
    <s v="L2-Design"/>
    <m/>
    <m/>
    <m/>
    <m/>
    <m/>
    <x v="2"/>
    <x v="150"/>
    <m/>
    <m/>
    <x v="0"/>
    <s v="TBD - Value Bundle or Epic or Task|fdx_sl3_dtf_apv_note"/>
    <x v="145"/>
    <x v="6"/>
    <s v=""/>
    <s v="D&amp;T Strategic Program requirement. New attribute"/>
    <s v="No"/>
    <s v="No"/>
    <x v="7"/>
    <x v="6"/>
    <x v="145"/>
    <s v=""/>
    <x v="2"/>
    <x v="3"/>
    <x v="0"/>
    <x v="4"/>
    <m/>
    <x v="2"/>
    <s v="SL3 D&amp;T Finance Approval Notes"/>
    <b v="0"/>
    <b v="0"/>
    <s v="Field"/>
    <s v="Text"/>
    <m/>
    <s v=""/>
    <m/>
    <s v="Enter Notes related to the SL3 D&amp;T Finance Approval"/>
    <m/>
    <m/>
    <m/>
    <m/>
    <m/>
    <m/>
    <m/>
    <x v="0"/>
    <x v="0"/>
    <x v="0"/>
    <x v="0"/>
    <x v="0"/>
    <x v="0"/>
    <x v="0"/>
    <x v="0"/>
    <x v="0"/>
    <x v="0"/>
    <x v="0"/>
    <x v="0"/>
    <x v="0"/>
    <x v="0"/>
    <x v="0"/>
    <x v="0"/>
    <x v="0"/>
    <x v="0"/>
    <x v="0"/>
    <x v="0"/>
    <x v="0"/>
  </r>
  <r>
    <s v="L2-Design"/>
    <m/>
    <m/>
    <m/>
    <m/>
    <m/>
    <x v="2"/>
    <x v="151"/>
    <m/>
    <m/>
    <x v="0"/>
    <s v="TBD - Value Bundle or Epic or Task|Wbs172"/>
    <x v="146"/>
    <x v="6"/>
    <s v=""/>
    <s v="D&amp;T Strategic Program requirement. New attribute"/>
    <s v="No"/>
    <s v="No"/>
    <x v="7"/>
    <x v="6"/>
    <x v="146"/>
    <s v="Fill based on the Stage"/>
    <x v="0"/>
    <x v="2"/>
    <x v="2"/>
    <x v="4"/>
    <m/>
    <x v="2"/>
    <s v="SL3 DTU Approval"/>
    <b v="0"/>
    <b v="1"/>
    <s v="Alt. Struct"/>
    <s v="Text"/>
    <s v="Single"/>
    <s v=""/>
    <s v="Approved_x000a_Not Approved - Feedback Requested - Financial Adjustments_x000a_Not Approved - Feedback Requested - Non-Financial Adjustments_x000a_Rejected"/>
    <s v="SL3 DTU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m/>
    <m/>
    <m/>
    <m/>
    <m/>
    <x v="2"/>
    <x v="152"/>
    <m/>
    <m/>
    <x v="0"/>
    <s v="TBD - Value Bundle or Epic or Task|fdx_sl3_dtu_apv_note"/>
    <x v="147"/>
    <x v="6"/>
    <s v=""/>
    <s v="D&amp;T Strategic Program requirement. New attribute"/>
    <s v="No"/>
    <s v="No"/>
    <x v="7"/>
    <x v="6"/>
    <x v="147"/>
    <s v=""/>
    <x v="2"/>
    <x v="3"/>
    <x v="0"/>
    <x v="4"/>
    <m/>
    <x v="2"/>
    <s v="SL3 DTU Approval Notes"/>
    <b v="0"/>
    <b v="1"/>
    <s v="Field"/>
    <s v="Text"/>
    <m/>
    <s v=""/>
    <m/>
    <s v="Enter Notes related to the SL3 DTU Approval"/>
    <m/>
    <m/>
    <m/>
    <m/>
    <m/>
    <m/>
    <m/>
    <x v="0"/>
    <x v="0"/>
    <x v="0"/>
    <x v="0"/>
    <x v="0"/>
    <x v="0"/>
    <x v="0"/>
    <x v="0"/>
    <x v="0"/>
    <x v="0"/>
    <x v="0"/>
    <x v="0"/>
    <x v="0"/>
    <x v="0"/>
    <x v="0"/>
    <x v="0"/>
    <x v="0"/>
    <x v="0"/>
    <x v="0"/>
    <x v="0"/>
    <x v="0"/>
  </r>
  <r>
    <s v="L2-Design"/>
    <m/>
    <m/>
    <m/>
    <m/>
    <m/>
    <x v="2"/>
    <x v="153"/>
    <m/>
    <m/>
    <x v="0"/>
    <s v="TBD - Value Bundle or Epic or Task|Wbs170"/>
    <x v="148"/>
    <x v="6"/>
    <s v=""/>
    <s v="D&amp;T Strategic Program requirement. New attribute"/>
    <s v="No"/>
    <s v="No"/>
    <x v="7"/>
    <x v="6"/>
    <x v="148"/>
    <s v="Fill based on the Stage"/>
    <x v="0"/>
    <x v="2"/>
    <x v="2"/>
    <x v="4"/>
    <m/>
    <x v="2"/>
    <s v="SL3 D&amp;T SMO Review"/>
    <b v="0"/>
    <b v="1"/>
    <s v="Alt. Struct"/>
    <s v="Text"/>
    <s v="Single"/>
    <s v=""/>
    <s v="Approved_x000a_Not Approved - Feedback Requested - Financial Adjustments_x000a_Not Approved - Feedback Requested - Non-Financial Adjustments"/>
    <s v="SL3 D&amp;T SMO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m/>
    <m/>
    <m/>
    <m/>
    <m/>
    <x v="2"/>
    <x v="154"/>
    <m/>
    <m/>
    <x v="0"/>
    <s v="TBD - Value Bundle or Epic or Task|fdx_sl3_dtsmo_rv_not"/>
    <x v="149"/>
    <x v="6"/>
    <s v=""/>
    <s v="D&amp;T Strategic Program requirement. New attribute"/>
    <s v="No"/>
    <s v="No"/>
    <x v="7"/>
    <x v="6"/>
    <x v="149"/>
    <s v=""/>
    <x v="2"/>
    <x v="3"/>
    <x v="0"/>
    <x v="4"/>
    <m/>
    <x v="2"/>
    <s v="SL3 D&amp;T SMO Review Notes"/>
    <b v="0"/>
    <b v="1"/>
    <s v="Field"/>
    <s v="Text"/>
    <m/>
    <s v=""/>
    <m/>
    <s v="Enter Notes related to the SL3 D&amp;T SMO Review"/>
    <m/>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5"/>
    <s v="Business with Tech, Local Enhancement, Lifecycle Management, Business Only"/>
    <m/>
    <x v="6"/>
    <s v="Epic|WR43"/>
    <x v="150"/>
    <x v="0"/>
    <m/>
    <s v="Needed on Epic and To Agility Integration.(GES)  "/>
    <s v="Yes"/>
    <s v="Yes"/>
    <x v="77"/>
    <x v="103"/>
    <x v="150"/>
    <s v="Requires converting Data and AI to null"/>
    <x v="0"/>
    <x v="2"/>
    <x v="2"/>
    <x v="60"/>
    <m/>
    <x v="0"/>
    <s v="Home Portfolio"/>
    <b v="1"/>
    <b v="1"/>
    <s v="Alt Structure"/>
    <s v="Text"/>
    <s v="Single"/>
    <s v="Yes"/>
    <s v="Commercial_x000a_Enterprise Services_x000a_Platforms_x000a_Supply Chain Operations"/>
    <s v="Primary Portfolio required to lead and coordinate technical solutions across portfolios that helps the business realize value."/>
    <s v="Req."/>
    <s v=""/>
    <s v="n/a"/>
    <s v="n/a"/>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6"/>
    <s v="Business with Tech, Local Enhancement, Lifecycle Management, Business Only"/>
    <m/>
    <x v="6"/>
    <s v="Epic|Str109"/>
    <x v="92"/>
    <x v="0"/>
    <m/>
    <s v="Needed on Epic and To Agility Integration.(GES)   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
    <s v="Yes"/>
    <s v="Yes"/>
    <x v="55"/>
    <x v="74"/>
    <x v="93"/>
    <s v="Direct match in values"/>
    <x v="0"/>
    <x v="0"/>
    <x v="0"/>
    <x v="45"/>
    <m/>
    <x v="0"/>
    <s v="Impacts Commercial Portfolio?"/>
    <b v="1"/>
    <b v="1"/>
    <s v="Alt Structure"/>
    <s v="Text"/>
    <s v="Single"/>
    <s v="Yes"/>
    <s v="Yes_x000a_No"/>
    <s v="Portfolios required to develop a technical solution that helps the business realize value."/>
    <s v="Req."/>
    <s v=""/>
    <s v="n/a"/>
    <s v="n/a"/>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7"/>
    <s v="Business with Tech, Local Enhancement, Lifecycle Management, Business Only"/>
    <m/>
    <x v="6"/>
    <s v="Epic|Str111"/>
    <x v="93"/>
    <x v="0"/>
    <m/>
    <s v=""/>
    <s v="Yes"/>
    <s v="Yes"/>
    <x v="56"/>
    <x v="75"/>
    <x v="94"/>
    <s v="Direct match in values"/>
    <x v="0"/>
    <x v="0"/>
    <x v="0"/>
    <x v="46"/>
    <m/>
    <x v="0"/>
    <s v="Impacts Enterprise Services Portfolio?"/>
    <b v="1"/>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8"/>
    <s v="Business with Tech, Local Enhancement, Lifecycle Management, Business Only"/>
    <m/>
    <x v="6"/>
    <s v="Epic|Str110"/>
    <x v="94"/>
    <x v="0"/>
    <m/>
    <s v=""/>
    <s v="Yes"/>
    <s v="Yes"/>
    <x v="57"/>
    <x v="76"/>
    <x v="95"/>
    <s v="Direct match in values"/>
    <x v="0"/>
    <x v="2"/>
    <x v="2"/>
    <x v="47"/>
    <m/>
    <x v="0"/>
    <s v="Impacts Platforms Portfolio?"/>
    <b v="0"/>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9"/>
    <s v="Business with Tech, Local Enhancement, Lifecycle Management, Business Only"/>
    <m/>
    <x v="6"/>
    <s v="Epic|Str113"/>
    <x v="95"/>
    <x v="0"/>
    <m/>
    <s v=""/>
    <s v="Yes"/>
    <s v="Yes"/>
    <x v="58"/>
    <x v="77"/>
    <x v="96"/>
    <s v="Direct match in values"/>
    <x v="0"/>
    <x v="0"/>
    <x v="0"/>
    <x v="48"/>
    <m/>
    <x v="0"/>
    <s v="Impacts Supply Chain Operations Portfolio?"/>
    <b v="1"/>
    <b v="1"/>
    <s v="Alt Structure"/>
    <s v="Text"/>
    <s v="Single"/>
    <s v="Yes"/>
    <s v="Yes_x000a_No"/>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0"/>
    <s v="Business with Tech, Local Enhancement, Lifecycle Management, Business Only"/>
    <m/>
    <x v="6"/>
    <s v="Epic|AC_START"/>
    <x v="151"/>
    <x v="0"/>
    <m/>
    <s v="Needed on Epic (GES)"/>
    <s v="Yes"/>
    <s v="Yes"/>
    <x v="78"/>
    <x v="104"/>
    <x v="151"/>
    <s v="Question to Bert: Can this actually be migrated?"/>
    <x v="1"/>
    <x v="5"/>
    <x v="5"/>
    <x v="61"/>
    <m/>
    <x v="0"/>
    <s v="Actual/Schedule Start"/>
    <b v="1"/>
    <b v="1"/>
    <s v="Predefined"/>
    <s v="Date/Time"/>
    <m/>
    <s v="No"/>
    <m/>
    <s v="The date the work was started if the work entity has started, otherwise, the schedule start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1"/>
    <s v="Business with Tech, Local Enhancement, Lifecycle Management, Business Only"/>
    <m/>
    <x v="6"/>
    <s v="Epic|AC_FINISH"/>
    <x v="152"/>
    <x v="0"/>
    <m/>
    <s v="Needed on Epic (GES)"/>
    <s v="Yes"/>
    <s v="Yes"/>
    <x v="79"/>
    <x v="105"/>
    <x v="152"/>
    <s v="Question to Bert: Can this actually be migrated?"/>
    <x v="1"/>
    <x v="5"/>
    <x v="5"/>
    <x v="62"/>
    <m/>
    <x v="0"/>
    <s v="Actual/Schedule Finish"/>
    <b v="1"/>
    <b v="1"/>
    <s v="Predefined"/>
    <s v="Date/Time"/>
    <m/>
    <s v="No"/>
    <m/>
    <s v="The actual finish date if the work entity was completed, otherwise, the schedule finish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2"/>
    <s v="Business with Tech, Local Enhancement, Lifecycle Management, Business Only"/>
    <m/>
    <x v="2"/>
    <s v="Demand Bundle|Wbs28"/>
    <x v="153"/>
    <x v="0"/>
    <m/>
    <s v="Not needed for Epic. Demand Bundle will stay in L3 and eventually move to L4. But Epics will never move from L3. They will be basically Active or Closed (GES)_x000a__x000a_CLW - also we don't have L0 or SL1 nor do we have SL5 or L5  anymore - do we need those in the Values?_x000a_Cynthia to update_x000a_Need to discuss internally VB/DB stage and Epic Status/Stage"/>
    <s v="Yes"/>
    <s v="Yes"/>
    <x v="80"/>
    <x v="106"/>
    <x v="153"/>
    <s v="See the mappings in the drop VALUES tab"/>
    <x v="0"/>
    <x v="4"/>
    <x v="2"/>
    <x v="63"/>
    <m/>
    <x v="0"/>
    <s v="Stage"/>
    <b v="1"/>
    <b v="1"/>
    <s v="Alt Structure"/>
    <s v="Text"/>
    <s v="Single"/>
    <s v="Yes"/>
    <s v="C: L1_x000a_D: SL2_x000a_E: L2_x000a_F: SL3_x000a_G: L3_x000a_H: SL4_x000a_I: L4"/>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3"/>
    <s v="Business with Tech, Local Enhancement, Lifecycle Management, Business Only"/>
    <m/>
    <x v="2"/>
    <s v="Demand Bundle|Wbs22"/>
    <x v="3"/>
    <x v="0"/>
    <m/>
    <s v="Not needed on Epic. Can pull from Demand Bundle for integration to Agility (GES)"/>
    <s v="Yes"/>
    <s v="Yes"/>
    <x v="81"/>
    <x v="4"/>
    <x v="4"/>
    <s v="WBS22 was removed as a source prod ID. It cannot be used as a source, as the mapping doesn't relate"/>
    <x v="1"/>
    <x v="1"/>
    <x v="1"/>
    <x v="4"/>
    <m/>
    <x v="0"/>
    <s v="Work Type"/>
    <b v="0"/>
    <b v="1"/>
    <s v="Alt Structure"/>
    <s v="Auto"/>
    <s v="Single"/>
    <s v="Yes"/>
    <s v="Program Value Bundle_x000a_Tech-Enabled Request_x000a_Business Demand"/>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4"/>
    <s v="Business with Tech, Local Enhancement, Lifecycle Management, Business Only"/>
    <m/>
    <x v="2"/>
    <s v="Demand Bundle|WR53"/>
    <x v="154"/>
    <x v="0"/>
    <s v="MJW (5/3) the requirements from gold excluded none and also protect purple was named slightly differently. That said, the configuration options makes more sense. Please correct the VALUES column if there was further deviations_x000a_MJW (5/8) Resolved."/>
    <s v="Not needed on Epic. Can pull from Demand Bundle for integration to Agility. Demand Subtype is in the current integration specification (GES)"/>
    <s v="Yes"/>
    <s v="Yes"/>
    <x v="9"/>
    <x v="107"/>
    <x v="154"/>
    <s v="Minor translation needed"/>
    <x v="0"/>
    <x v="4"/>
    <x v="2"/>
    <x v="7"/>
    <m/>
    <x v="0"/>
    <s v="Demand SubType"/>
    <b v="1"/>
    <b v="1"/>
    <s v="Alt Structure"/>
    <s v="Text"/>
    <s v="Single"/>
    <s v="Yes"/>
    <s v="Legal_x000a_Regulatory_x000a_Infosec (Protect Purple)_x000a_None"/>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5"/>
    <s v="Business with Tech, Local Enhancement, Lifecycle Management, Business Only"/>
    <m/>
    <x v="2"/>
    <s v="Demand Bundle|Wbs20"/>
    <x v="155"/>
    <x v="0"/>
    <m/>
    <s v=""/>
    <s v="Yes"/>
    <s v="Yes"/>
    <x v="82"/>
    <x v="108"/>
    <x v="155"/>
    <s v="Minor translation needed"/>
    <x v="0"/>
    <x v="4"/>
    <x v="2"/>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6"/>
    <s v="Business with Tech, Local Enhancement, Lifecycle Management, Business Only"/>
    <m/>
    <x v="6"/>
    <s v="Epic|Wbs20"/>
    <x v="155"/>
    <x v="0"/>
    <m/>
    <s v="Needed on Epic and integration to Agility (GES)"/>
    <s v="No"/>
    <s v="No"/>
    <x v="82"/>
    <x v="108"/>
    <x v="155"/>
    <s v="Minor translation needed"/>
    <x v="0"/>
    <x v="4"/>
    <x v="2"/>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7"/>
    <s v="Business with Tech, Local Enhancement, Lifecycle Management, Business Only"/>
    <m/>
    <x v="2"/>
    <s v="Demand Bundle|PE01"/>
    <x v="156"/>
    <x v="0"/>
    <m/>
    <s v=""/>
    <s v="Yes"/>
    <s v="Yes"/>
    <x v="83"/>
    <x v="109"/>
    <x v="156"/>
    <s v="Pass through"/>
    <x v="0"/>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8"/>
    <s v="Business with Tech, Local Enhancement, Lifecycle Management, Business Only"/>
    <m/>
    <x v="7"/>
    <s v="Epic - Task|Task line in Plan"/>
    <x v="54"/>
    <x v="0"/>
    <s v="MJW (5/3) - So there's no attribute for this? I'm not following the comment about Task line in plan"/>
    <s v="Needed on Epic and To Agility Integration.(GES)"/>
    <s v="No"/>
    <s v="No"/>
    <x v="1"/>
    <x v="110"/>
    <x v="157"/>
    <s v="I have questions in general about how to document this and all the epic level entities coming from existing epics"/>
    <x v="0"/>
    <x v="0"/>
    <x v="0"/>
    <x v="1"/>
    <m/>
    <x v="0"/>
    <s v="0-Not Found"/>
    <b v="0"/>
    <b v="0"/>
    <s v="Field"/>
    <s v="Text"/>
    <m/>
    <s v="No"/>
    <m/>
    <s v="A short 3 or 4 word name for the Epic"/>
    <s v="Req."/>
    <s v="No"/>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9"/>
    <s v="Business with Tech, Local Enhancement, Lifecycle Management, Business Only"/>
    <m/>
    <x v="6"/>
    <s v="Epic|PE01"/>
    <x v="156"/>
    <x v="0"/>
    <s v="Can the field name for PE01 really be both Description and Epic Description? If not, remove the word Epic please"/>
    <s v="Needed on Epic and To Agility Integration.(GES)"/>
    <s v="No"/>
    <s v="No"/>
    <x v="83"/>
    <x v="109"/>
    <x v="156"/>
    <s v="I have questions in general about how to document this and all the epic level entities coming from existing epics"/>
    <x v="0"/>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Pat/Mack"/>
    <s v="L2: Architecture Alignment"/>
    <s v="Architecture Alignment"/>
    <s v=""/>
    <s v="Architecture Program Manager"/>
    <x v="3"/>
    <x v="170"/>
    <s v="Business with Tech, Local Enhancement, Lifecycle Management, Business Only"/>
    <m/>
    <x v="2"/>
    <s v="Demand Bundle|Str62"/>
    <x v="29"/>
    <x v="0"/>
    <m/>
    <s v="Applies to Transformational Invesment Only"/>
    <s v="Yes"/>
    <s v="Yes"/>
    <x v="22"/>
    <x v="22"/>
    <x v="30"/>
    <s v="Direct match in values"/>
    <x v="0"/>
    <x v="0"/>
    <x v="0"/>
    <x v="19"/>
    <m/>
    <x v="0"/>
    <s v="T-Shirt Size"/>
    <b v="1"/>
    <b v="1"/>
    <s v="Alt Structure"/>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1"/>
    <s v="Business with Tech, Local Enhancement, Lifecycle Management, Business Only"/>
    <m/>
    <x v="6"/>
    <s v="Epic|Str62"/>
    <x v="29"/>
    <x v="0"/>
    <m/>
    <s v="Needed for Epic. Part of existing integration to Agility. (GES)"/>
    <s v=""/>
    <s v=""/>
    <x v="22"/>
    <x v="22"/>
    <x v="30"/>
    <s v="Direct match in values"/>
    <x v="0"/>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2"/>
    <s v="Business with Tech, Local Enhancement, Lifecycle Management, Business Only"/>
    <m/>
    <x v="6"/>
    <s v="Epic|fdx_epic_notes"/>
    <x v="157"/>
    <x v="0"/>
    <s v="MJW 5/3 - Configuration has and in liue of &amp;. Please correct in requirements or in config then update here"/>
    <s v="Needed for Epic?. Part of existing integration to Agility. (GES)"/>
    <s v="Yes"/>
    <s v="Yes"/>
    <x v="84"/>
    <x v="111"/>
    <x v="158"/>
    <s v="Pass through"/>
    <x v="0"/>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3"/>
    <s v="Business with Tech, Local Enhancement, Lifecycle Management, Business Only"/>
    <m/>
    <x v="6"/>
    <s v="Epic|fdx_agility_id"/>
    <x v="158"/>
    <x v="0"/>
    <m/>
    <s v="Needed - Integration from Agility (GES)"/>
    <s v="Yes"/>
    <s v="Yes"/>
    <x v="85"/>
    <x v="112"/>
    <x v="159"/>
    <s v="If this comes from Agility, what's the common identifier that we need to have updated? In which system &amp; field does it get populated"/>
    <x v="1"/>
    <x v="5"/>
    <x v="5"/>
    <x v="67"/>
    <m/>
    <x v="0"/>
    <s v="Agility #"/>
    <b v="1"/>
    <b v="1"/>
    <s v="Field"/>
    <s v="Text"/>
    <m/>
    <s v="No"/>
    <m/>
    <s v="Unique ID for Execution Tool"/>
    <s v="RO"/>
    <s v="Unique ID for Execution Tool"/>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4"/>
    <s v="Business with Tech, Local Enhancement, Lifecycle Management, Business Only"/>
    <m/>
    <x v="6"/>
    <s v="Epic|fdx_agilityurl_URL"/>
    <x v="159"/>
    <x v="0"/>
    <m/>
    <s v="Needed - Integration from Agility (GES)"/>
    <s v="Yes"/>
    <s v="Yes"/>
    <x v="86"/>
    <x v="113"/>
    <x v="160"/>
    <s v="Question to Bert: Is this just text? Will this work? Also would we really migrate this or is this provided via the Agility sync?"/>
    <x v="1"/>
    <x v="5"/>
    <x v="5"/>
    <x v="68"/>
    <m/>
    <x v="0"/>
    <s v="Agility URL"/>
    <b v="1"/>
    <b v="1"/>
    <s v="Field"/>
    <s v="URL"/>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5"/>
    <s v="Business with Tech, Local Enhancement, Lifecycle Management, Business Only"/>
    <m/>
    <x v="6"/>
    <s v="Epic|1284"/>
    <x v="160"/>
    <x v="0"/>
    <m/>
    <s v="Needed - Integration from Agility (GES)"/>
    <s v="Yes"/>
    <s v="Yes"/>
    <x v="87"/>
    <x v="114"/>
    <x v="161"/>
    <s v="Question to Bert: Is this just text? Will this work? Also would we really migrate this or is this provided via the Agility sync?"/>
    <x v="1"/>
    <x v="5"/>
    <x v="5"/>
    <x v="69"/>
    <m/>
    <x v="0"/>
    <s v="Agility % Complete (Size)"/>
    <b v="1"/>
    <b v="1"/>
    <s v="Calculated"/>
    <s v="Percentage"/>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6"/>
    <s v="Business with Tech, Local Enhancement, Lifecycle Management, Business Only"/>
    <m/>
    <x v="6"/>
    <s v="Epic|"/>
    <x v="161"/>
    <x v="6"/>
    <m/>
    <s v="Needed - Integration to Agility (GES)"/>
    <s v="Yes"/>
    <s v="Yes"/>
    <x v="68"/>
    <x v="57"/>
    <x v="9"/>
    <s v="I don't really know what I do with this… I think we ignore"/>
    <x v="3"/>
    <x v="1"/>
    <x v="3"/>
    <x v="4"/>
    <m/>
    <x v="0"/>
    <s v="0-Not Found"/>
    <b v="1"/>
    <b v="0"/>
    <s v="System"/>
    <s v="Test or Int"/>
    <s v="Req"/>
    <s v="No"/>
    <m/>
    <s v="Planview sequence numbers for Work and Tasks"/>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7"/>
    <s v="Business with Tech, Local Enhancement, Lifecycle Management, Business Only"/>
    <m/>
    <x v="6"/>
    <s v="Epic|PRODUCT_ALLO"/>
    <x v="162"/>
    <x v="3"/>
    <s v="MJW (5/3) Cynthia, confirming, do we think the solutions are changing between prod and new instance?"/>
    <s v="Needed on Epic and To Agility Integration.(GES) Copy from Demand Bundle and allow edit on Epic"/>
    <s v="Yes"/>
    <s v="Yes"/>
    <x v="88"/>
    <x v="115"/>
    <x v="162"/>
    <s v="I need more context on this. Do we need to migration the product structure?"/>
    <x v="3"/>
    <x v="1"/>
    <x v="3"/>
    <x v="70"/>
    <m/>
    <x v="0"/>
    <s v="Solution(s)"/>
    <b v="1"/>
    <b v="1"/>
    <s v="Predefined"/>
    <s v="Text"/>
    <m/>
    <s v="No"/>
    <s v="COM - GDX - SF - SHIP &amp; FULFILL_x000a_COM - RMIC - RAA (Revenue Ancillary ARTs)_x000a_COM - CSX - Customer Experience_x000a_COM - GDX - Commercial Platform_x000a_COM - GDX - Create Shipment_x000a_COM - GDX - Manage Shipment_x000a_COM - Independent ARTs_x000a_COM - Retail Solutions_x000a_COM - RMIC - Revenue_x000a_COM - Sales &amp; Commercial Data Enablement_x000a_DAI - Cloud Infra_x000a_DAI - Digital - Other_x000a_DAI - Digital - ShopRunner_x000a_DAI - Digital Sirius_x000a_DAI - Independent ARTs_x000a_DAI - P1 - BackOffice_x000a_DAI - P1 - Clearance_x000a_DAI - P1 - Commercial_x000a_DAI - P1 - LinehaulAir_x000a_DAI - P1 - LinehaulSurface_x000a_DAI - P1 - Other_x000a_DAI - P1 - Pickup &amp; Delivery_x000a_DAI - P1 - ServiceExcellence_x000a_DAI - P1 - Sort_x000a_DAI - P2&amp;3 - Cust Engagement_x000a_DAI - P2&amp;3 - GenAI_x000a_DAI - Platform_x000a_ES - Back Office_x000a_PF - Data and AI_x000a_PF - Infrastructure_x000a_PF - Enterprise Foundation Services_x000a_PF - Information Security_x000a_PF - IT Operations &amp; Management_x000a_PF - Network_x000a_SCO - Operational Resource Planning_x000a_SCO - Airline_x000a_SCO - Global Clearance_x000a_SCO - Independent ARTs_x000a_SCO - Linehaul_x000a_SCO - Pick-up &amp; Delivery_x000a_SCO - Shipment Operations_x000a_SCO - Sort_x000a_SCO - Transportation Network_x000a_SCO - Warehouse"/>
    <s v="List of solutions associated to the given ppl work entity(project) separated with the semi-colons."/>
    <s v="Req."/>
    <s v="List of solutions associated to the given ppl work entity(project) separated with the semi-colon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8"/>
    <s v="Business with Tech, Local Enhancement, Lifecycle Management, Business Only"/>
    <m/>
    <x v="6"/>
    <s v="Epic|fdx_in_scope"/>
    <x v="163"/>
    <x v="0"/>
    <m/>
    <s v="Needed on Epic and To Agility Integration.(GES)"/>
    <s v="Yes"/>
    <s v="Yes"/>
    <x v="89"/>
    <x v="116"/>
    <x v="163"/>
    <s v="Pass through"/>
    <x v="0"/>
    <x v="0"/>
    <x v="0"/>
    <x v="71"/>
    <m/>
    <x v="0"/>
    <s v="In Scope"/>
    <b v="1"/>
    <b v="1"/>
    <s v="Field"/>
    <s v="Text"/>
    <m/>
    <s v="No"/>
    <m/>
    <s v="Areas that are explicitly included from the Epic scope."/>
    <s v="Req."/>
    <s v="Areas that are explicitly in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9"/>
    <s v="Business with Tech, Local Enhancement, Lifecycle Management, Business Only"/>
    <m/>
    <x v="6"/>
    <s v="Epic|fdx_out_of_scope"/>
    <x v="164"/>
    <x v="0"/>
    <m/>
    <s v="Needed on Epic and To Agility Integration.(GES)"/>
    <s v="Yes"/>
    <s v="Yes"/>
    <x v="90"/>
    <x v="117"/>
    <x v="164"/>
    <s v="Pass through"/>
    <x v="0"/>
    <x v="0"/>
    <x v="0"/>
    <x v="72"/>
    <m/>
    <x v="0"/>
    <s v="Out of Scope"/>
    <b v="1"/>
    <b v="1"/>
    <s v="Field"/>
    <s v="Text"/>
    <m/>
    <s v="No"/>
    <m/>
    <s v="Areas that are explicitly excluded from the Epic scope."/>
    <s v="Req."/>
    <s v="Areas that are explicitly ex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0"/>
    <s v="Business with Tech, Local Enhancement, Lifecycle Management, Business Only"/>
    <m/>
    <x v="2"/>
    <s v="Demand Bundle|Wbs94"/>
    <x v="165"/>
    <x v="0"/>
    <m/>
    <s v="Not needed at the Epic Level for Value Bundles or Demand Bundles assuming its maintained on VB/BDs (GES) Is this needed at both VB level and the epic level? There is no VB here._x000a_KEEP_x000a_CLW - there is no VB here correct but there is a Demand Bundle and I would think that what ever region it is for the Demand Bundle would carry down to here??  "/>
    <s v="Yes"/>
    <s v="Yes"/>
    <x v="91"/>
    <x v="118"/>
    <x v="165"/>
    <s v="No changes in values"/>
    <x v="0"/>
    <x v="0"/>
    <x v="0"/>
    <x v="73"/>
    <m/>
    <x v="0"/>
    <s v="Region(s) Impacted"/>
    <b v="1"/>
    <b v="1"/>
    <s v="Alt Structure"/>
    <s v="Text/checkboxes"/>
    <s v="Multi"/>
    <s v="Yes"/>
    <s v="USA_x000a_Europe_x000a_Asia/Middle East/India/Africa (AMEA)_x000a_Canada_x000a_Latin America_x000a_International HQ"/>
    <s v=""/>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1"/>
    <s v="Business with Tech, Local Enhancement, Lifecycle Management, Business Only"/>
    <m/>
    <x v="2"/>
    <s v="Demand Bundle|fdx_eai_work"/>
    <x v="166"/>
    <x v="0"/>
    <s v="Padma- what was the decision to exclude this field from the consolidated file?"/>
    <s v="Should be optional for all Demand Bundles (GES)"/>
    <s v="Yes"/>
    <s v="Yes"/>
    <x v="92"/>
    <x v="119"/>
    <x v="166"/>
    <s v="Pass through"/>
    <x v="0"/>
    <x v="0"/>
    <x v="0"/>
    <x v="51"/>
    <m/>
    <x v="0"/>
    <s v="EAI #"/>
    <b v="1"/>
    <b v="1"/>
    <m/>
    <m/>
    <m/>
    <m/>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2"/>
    <s v="Business with Tech, Local Enhancement, Lifecycle Management, Business Only"/>
    <m/>
    <x v="2"/>
    <s v="Demand Bundle|fdx_work_ppm_num"/>
    <x v="167"/>
    <x v="0"/>
    <m/>
    <s v="This will not be needed with PPM decommission. Do we need to consider retaining it for data migration?_x000a__x000a_KEEP But hide from user"/>
    <s v="Yes"/>
    <s v="Yes"/>
    <x v="93"/>
    <x v="120"/>
    <x v="167"/>
    <s v="Pass through"/>
    <x v="0"/>
    <x v="0"/>
    <x v="0"/>
    <x v="74"/>
    <m/>
    <x v="0"/>
    <s v="PPM Project Number"/>
    <b v="1"/>
    <b v="1"/>
    <s v="Field"/>
    <s v="Text"/>
    <m/>
    <s v="No"/>
    <m/>
    <s v="Provide the approved PPM Project Number. For more information please visit keyword: PPM"/>
    <s v="Opt"/>
    <s v="Provide the approved PPM Project Number. For more information please visit keyword: PPM"/>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3"/>
    <s v="Business with Tech, Local Enhancement, Lifecycle Management, Business Only"/>
    <m/>
    <x v="2"/>
    <s v="Demand Bundle|fdx_ability_to_work"/>
    <x v="168"/>
    <x v="0"/>
    <m/>
    <s v="How does this work for the Epic that is at the task level? Do we need to add to this spreadsheet?"/>
    <s v="Yes"/>
    <s v="Yes"/>
    <x v="94"/>
    <x v="121"/>
    <x v="28"/>
    <s v="Pass through"/>
    <x v="0"/>
    <x v="0"/>
    <x v="0"/>
    <x v="17"/>
    <m/>
    <x v="0"/>
    <s v="Business Ability To Statements"/>
    <b v="0"/>
    <b v="0"/>
    <s v="Field"/>
    <s v="Text"/>
    <m/>
    <s v="No"/>
    <m/>
    <s v="Clearly articulate what you want to be able to do differently in the business process flow. This is not a solution, but a view of business capabilities. Who is performing the business function, what will help them do their job better, and why."/>
    <s v="Req."/>
    <s v="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4"/>
    <s v="Business with Tech, Local Enhancement, Lifecycle Management, Business Only"/>
    <m/>
    <x v="2"/>
    <s v="Demand Bundle|fdx_epic_archdoc_URL"/>
    <x v="169"/>
    <x v="0"/>
    <m/>
    <s v="Inherit from the DB? Is this needed at epic level?"/>
    <s v="Yes"/>
    <s v="label chg"/>
    <x v="95"/>
    <x v="122"/>
    <x v="168"/>
    <s v="Pass through"/>
    <x v="0"/>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5"/>
    <s v="Business with Tech, Local Enhancement, Lifecycle Management, Business Only"/>
    <m/>
    <x v="6"/>
    <s v="Epic|fdx_epic_archdoc_URL"/>
    <x v="169"/>
    <x v="0"/>
    <m/>
    <s v="Inherit from the DB.  Probably needed on Epic for compliance (GES) "/>
    <s v="Yes"/>
    <s v="label chg"/>
    <x v="95"/>
    <x v="122"/>
    <x v="168"/>
    <s v="Pass through"/>
    <x v="0"/>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6"/>
    <s v="Business with Tech, Local Enhancement, Lifecycle Management, Business Only"/>
    <m/>
    <x v="2"/>
    <s v="Demand Bundle|fdx_it_ent_arch"/>
    <x v="170"/>
    <x v="0"/>
    <m/>
    <s v="Not needed on Epic. Can reference Demand Bundle (GES)"/>
    <s v="Yes"/>
    <s v="Yes"/>
    <x v="96"/>
    <x v="123"/>
    <x v="169"/>
    <s v="Pass through"/>
    <x v="0"/>
    <x v="0"/>
    <x v="0"/>
    <x v="76"/>
    <m/>
    <x v="0"/>
    <s v="IT Architect"/>
    <b v="1"/>
    <b v="1"/>
    <s v="Field"/>
    <s v="Text"/>
    <m/>
    <s v="No"/>
    <m/>
    <s v=""/>
    <s v="Req."/>
    <s v="Name of the IT Architect assigned to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7"/>
    <s v="Business with Tech, Local Enhancement, Lifecycle Management, Business Only"/>
    <m/>
    <x v="2"/>
    <s v="Demand Bundle|fdx_bus_ent_arch"/>
    <x v="171"/>
    <x v="0"/>
    <m/>
    <s v="Not needed on Epic. Can reference Demand Bundle (GES)"/>
    <s v="Yes"/>
    <s v="Yes"/>
    <x v="97"/>
    <x v="124"/>
    <x v="170"/>
    <s v="Pass through"/>
    <x v="0"/>
    <x v="0"/>
    <x v="0"/>
    <x v="77"/>
    <m/>
    <x v="0"/>
    <s v="Business Architect"/>
    <b v="1"/>
    <b v="1"/>
    <s v="Field"/>
    <s v="Text"/>
    <m/>
    <s v="No"/>
    <m/>
    <s v=""/>
    <s v="Req."/>
    <s v="Name of the Business Architect assigned to alignment and/or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8"/>
    <s v="Business with Tech, Local Enhancement, Lifecycle Management, Business Only"/>
    <m/>
    <x v="2"/>
    <s v="Demand Bundle|fdx_biz_out_work"/>
    <x v="28"/>
    <x v="0"/>
    <m/>
    <s v=""/>
    <s v="Yes"/>
    <s v="Yes"/>
    <x v="98"/>
    <x v="125"/>
    <x v="29"/>
    <s v="Pass through"/>
    <x v="0"/>
    <x v="0"/>
    <x v="0"/>
    <x v="18"/>
    <m/>
    <x v="0"/>
    <s v="Expected Business Outcome"/>
    <b v="1"/>
    <b v="1"/>
    <s v="Field"/>
    <s v="Text"/>
    <m/>
    <s v="No"/>
    <m/>
    <s v="What is the benefit that the business will receive from a technical solution."/>
    <s v="Req."/>
    <s v="Anticipated results or benefits from the demand comple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9"/>
    <s v="Business with Tech, Local Enhancement, Lifecycle Management, Business Only"/>
    <m/>
    <x v="2"/>
    <s v="Demand Bundle|Wbs709"/>
    <x v="172"/>
    <x v="0"/>
    <m/>
    <s v="Require the status rationale for some issues or attention needed selection."/>
    <s v="Yes"/>
    <s v="Yes"/>
    <x v="99"/>
    <x v="126"/>
    <x v="171"/>
    <s v="Values are same"/>
    <x v="0"/>
    <x v="0"/>
    <x v="0"/>
    <x v="78"/>
    <m/>
    <x v="0"/>
    <s v="Health Status"/>
    <b v="1"/>
    <b v="1"/>
    <s v="Alt Structure"/>
    <s v="Text"/>
    <m/>
    <s v="No"/>
    <s v="On Track_x000a_Some Issues_x000a_Attention Needed"/>
    <s v="Tag of the initiative's current health status, to be updated regularly by the initiative owner. Any status other than On Track requires Status Rationale to be filled out. _x000a__x000a_See below for available values to select for this field:_x000a_- On Track_x000a_- Some Issues_x000a_- Attention Needed_x000a__x000a_Display setting&gt;Definition: Status Indicator describing the current health of the entity"/>
    <s v="Req."/>
    <s v="Field used to provide a rationale for the work's status or any relevant comments. You can review the history of what was entered in this field by going to the Work Detail tile and clicking the View History butt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0"/>
    <s v="Business with Tech, Local Enhancement, Lifecycle Management, Business Only"/>
    <m/>
    <x v="2"/>
    <s v="Demand Bundle|fdx_status_work"/>
    <x v="173"/>
    <x v="0"/>
    <m/>
    <s v="Required if not on track health status."/>
    <s v="Yes"/>
    <s v="Yes"/>
    <x v="100"/>
    <x v="127"/>
    <x v="172"/>
    <s v="Pass through"/>
    <x v="0"/>
    <x v="0"/>
    <x v="0"/>
    <x v="79"/>
    <m/>
    <x v="0"/>
    <s v="Status Rationale"/>
    <b v="1"/>
    <b v="1"/>
    <s v="Field"/>
    <s v="Text"/>
    <m/>
    <s v="No"/>
    <m/>
    <s v="Please provide context around the health status selected._x000a__x000a_Field used to provide a rationale for the work's status or any relevant comments. You can review the history of what was entered in this field by going to the Work Detail tile and clicking the View History button."/>
    <s v="Req."/>
    <s v="Additional comments regarding the Epic"/>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1"/>
    <s v="Business with Tech, Local Enhancement, Lifecycle Management, Business Only"/>
    <m/>
    <x v="6"/>
    <s v="Epic|fdx_epic_notes"/>
    <x v="157"/>
    <x v="0"/>
    <m/>
    <s v="Needed for Epic?. Part of existing integration to Agility. (GES)"/>
    <s v="Yes"/>
    <s v="Yes"/>
    <x v="84"/>
    <x v="111"/>
    <x v="158"/>
    <s v="Pass through"/>
    <x v="0"/>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2"/>
    <s v="Business with Tech, Local Enhancement, Lifecycle Management, Business Only"/>
    <m/>
    <x v="6"/>
    <s v="Epic|fdx_epic_cap_no"/>
    <x v="174"/>
    <x v="0"/>
    <m/>
    <s v="This will be a field to enter the Clear unique identifer that the work is associated with._x000a_This will be a free text field to add a grouping label for the epic for CLEAR authorization"/>
    <s v="No"/>
    <s v="No"/>
    <x v="5"/>
    <x v="8"/>
    <x v="173"/>
    <s v="Confirmed no data"/>
    <x v="2"/>
    <x v="3"/>
    <x v="0"/>
    <x v="4"/>
    <m/>
    <x v="0"/>
    <s v="Capital Number"/>
    <b v="0"/>
    <b v="1"/>
    <s v="Field"/>
    <s v="Text"/>
    <m/>
    <s v="No"/>
    <m/>
    <s v="Provide the capital request number that this asset value will be grouped with."/>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3"/>
    <s v="Business with Tech, Local Enhancement, Lifecycle Management, Business Only"/>
    <m/>
    <x v="2"/>
    <s v="Demand Bundle|fdx_first_id"/>
    <x v="175"/>
    <x v="0"/>
    <m/>
    <s v="Carried over from Demand Bundle to the epic."/>
    <s v="Yes"/>
    <s v="Yes"/>
    <x v="101"/>
    <x v="128"/>
    <x v="174"/>
    <s v="Pass through"/>
    <x v="0"/>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4"/>
    <s v="Business with Tech, Local Enhancement, Lifecycle Management, Business Only"/>
    <m/>
    <x v="6"/>
    <s v="Epic|fdx_first_id"/>
    <x v="175"/>
    <x v="0"/>
    <m/>
    <s v="Needed on Epic. Add to integration to Agility. Needs to track with the Epic in Agility. Allow edits if the Epic results in a different OnSpring ID (GES)"/>
    <s v="No"/>
    <s v="No"/>
    <x v="101"/>
    <x v="128"/>
    <x v="174"/>
    <s v="Pass through"/>
    <x v="0"/>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m/>
    <m/>
    <m/>
    <m/>
    <s v="Demand Bundle Plan"/>
    <s v="Demand Manager"/>
    <x v="3"/>
    <x v="195"/>
    <m/>
    <m/>
    <x v="8"/>
    <s v="|Wbs176"/>
    <x v="176"/>
    <x v="6"/>
    <m/>
    <m/>
    <m/>
    <m/>
    <x v="7"/>
    <x v="6"/>
    <x v="175"/>
    <m/>
    <x v="4"/>
    <x v="6"/>
    <x v="0"/>
    <x v="4"/>
    <m/>
    <x v="0"/>
    <s v="0-Not Found"/>
    <b v="1"/>
    <b v="0"/>
    <m/>
    <m/>
    <m/>
    <m/>
    <m/>
    <m/>
    <m/>
    <m/>
    <m/>
    <m/>
    <m/>
    <m/>
    <m/>
    <x v="0"/>
    <x v="0"/>
    <x v="0"/>
    <x v="0"/>
    <x v="0"/>
    <x v="0"/>
    <x v="0"/>
    <x v="0"/>
    <x v="0"/>
    <x v="0"/>
    <x v="0"/>
    <x v="0"/>
    <x v="0"/>
    <x v="0"/>
    <x v="0"/>
    <x v="0"/>
    <x v="0"/>
    <x v="0"/>
    <x v="0"/>
    <x v="0"/>
    <x v="0"/>
  </r>
  <r>
    <m/>
    <m/>
    <m/>
    <m/>
    <s v="Demand Bundle Plan"/>
    <s v="Demand Manager"/>
    <x v="3"/>
    <x v="195"/>
    <m/>
    <m/>
    <x v="8"/>
    <s v="|Wbs177"/>
    <x v="177"/>
    <x v="6"/>
    <m/>
    <m/>
    <m/>
    <m/>
    <x v="7"/>
    <x v="6"/>
    <x v="176"/>
    <m/>
    <x v="4"/>
    <x v="6"/>
    <x v="0"/>
    <x v="4"/>
    <m/>
    <x v="0"/>
    <s v="0-Not Found"/>
    <b v="1"/>
    <b v="0"/>
    <m/>
    <m/>
    <m/>
    <m/>
    <m/>
    <m/>
    <m/>
    <m/>
    <m/>
    <m/>
    <m/>
    <m/>
    <m/>
    <x v="0"/>
    <x v="0"/>
    <x v="0"/>
    <x v="0"/>
    <x v="0"/>
    <x v="0"/>
    <x v="0"/>
    <x v="0"/>
    <x v="0"/>
    <x v="0"/>
    <x v="0"/>
    <x v="0"/>
    <x v="0"/>
    <x v="0"/>
    <x v="0"/>
    <x v="0"/>
    <x v="0"/>
    <x v="0"/>
    <x v="0"/>
    <x v="0"/>
    <x v="0"/>
  </r>
  <r>
    <m/>
    <m/>
    <m/>
    <m/>
    <s v="Demand Bundle Plan"/>
    <s v="Demand Manager"/>
    <x v="3"/>
    <x v="195"/>
    <m/>
    <m/>
    <x v="8"/>
    <s v="|Obs31"/>
    <x v="178"/>
    <x v="6"/>
    <m/>
    <m/>
    <m/>
    <m/>
    <x v="7"/>
    <x v="6"/>
    <x v="177"/>
    <m/>
    <x v="4"/>
    <x v="6"/>
    <x v="0"/>
    <x v="4"/>
    <m/>
    <x v="0"/>
    <s v="0-Not Found"/>
    <b v="1"/>
    <b v="0"/>
    <m/>
    <m/>
    <m/>
    <m/>
    <m/>
    <m/>
    <m/>
    <m/>
    <m/>
    <m/>
    <m/>
    <m/>
    <m/>
    <x v="0"/>
    <x v="0"/>
    <x v="0"/>
    <x v="0"/>
    <x v="0"/>
    <x v="0"/>
    <x v="0"/>
    <x v="0"/>
    <x v="0"/>
    <x v="0"/>
    <x v="0"/>
    <x v="0"/>
    <x v="0"/>
    <x v="0"/>
    <x v="0"/>
    <x v="0"/>
    <x v="0"/>
    <x v="0"/>
    <x v="0"/>
    <x v="0"/>
    <x v="0"/>
  </r>
  <r>
    <s v="L3 - Execute"/>
    <s v="Daniel, Emilee, Cindy W"/>
    <s v="L3: Detailed Milestone Refinement"/>
    <s v="Detailed Milestone Refinement"/>
    <s v="Demand Bundle Plan"/>
    <s v="Demand Manager"/>
    <x v="3"/>
    <x v="196"/>
    <s v="Business with Tech, Local Enhancement, Lifecycle Management, Business Only"/>
    <m/>
    <x v="6"/>
    <s v="Epic|Wbs135"/>
    <x v="179"/>
    <x v="0"/>
    <m/>
    <s v="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After adding the required information, mark &quot;Ready for EPM&quot; as &quot;Yes&quot; in the Plan for the individual epic. This will notify the EPM Team to perform a quality check.&quot;_x000a__x000a_[DK] I don't think this will work if the demand bundle has multiple epics.  The EPM checks would need to be done epic by epic as they are completing architecture and are then ready for EPG."/>
    <s v="No"/>
    <s v="No"/>
    <x v="5"/>
    <x v="129"/>
    <x v="178"/>
    <s v="This can be populated based on the stage it's in. If L3,SL4,L4,SL5,L5 then &quot;Yes&quot; else null"/>
    <x v="0"/>
    <x v="2"/>
    <x v="2"/>
    <x v="4"/>
    <m/>
    <x v="0"/>
    <s v="Ready for L3 EPM Quality Check?"/>
    <b v="0"/>
    <b v="0"/>
    <s v="Alt Structure"/>
    <s v="Text"/>
    <s v="Single"/>
    <s v="Yes"/>
    <s v="Yes_x000a_No"/>
    <s v=""/>
    <s v="Req."/>
    <s v=""/>
    <s v=""/>
    <s v=""/>
    <s v=""/>
    <m/>
    <m/>
    <x v="0"/>
    <x v="0"/>
    <x v="0"/>
    <x v="0"/>
    <x v="0"/>
    <x v="0"/>
    <x v="0"/>
    <x v="0"/>
    <x v="0"/>
    <x v="0"/>
    <x v="0"/>
    <x v="0"/>
    <x v="0"/>
    <x v="0"/>
    <x v="0"/>
    <x v="0"/>
    <x v="0"/>
    <x v="0"/>
    <x v="0"/>
    <x v="0"/>
    <x v="0"/>
  </r>
  <r>
    <s v="L3 - Execute"/>
    <s v="Daniel, Emilee, Cindy W"/>
    <s v="L3: Epic Governance"/>
    <s v="EPM Quality Check 1"/>
    <s v="Demand Bundle Plan"/>
    <s v="EPM"/>
    <x v="3"/>
    <x v="197"/>
    <s v="Business with Tech, Local Enhancement, Lifecycle Management, Business Only"/>
    <m/>
    <x v="6"/>
    <s v="Epic|Wbs136"/>
    <x v="180"/>
    <x v="0"/>
    <m/>
    <s v=""/>
    <s v="No"/>
    <s v="No"/>
    <x v="5"/>
    <x v="130"/>
    <x v="179"/>
    <s v="This can be populated based on the stage it's in. If L3,SL4,L4,SL5,L5 then &quot;Passed Quality Check&quot; else null"/>
    <x v="0"/>
    <x v="2"/>
    <x v="2"/>
    <x v="4"/>
    <m/>
    <x v="0"/>
    <s v="L3 EPM Review 1"/>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s v="Demand Bundle Plan"/>
    <s v="EPM"/>
    <x v="3"/>
    <x v="198"/>
    <s v="Business with Tech, Local Enhancement, Lifecycle Management, Business Only"/>
    <m/>
    <x v="6"/>
    <s v="Epic|fdx_epic_epm_notes1"/>
    <x v="181"/>
    <x v="0"/>
    <m/>
    <s v=""/>
    <s v="No"/>
    <s v="No"/>
    <x v="102"/>
    <x v="131"/>
    <x v="180"/>
    <s v="Why didn't we have &quot;fdx_sl3_epm_notes&quot; as a source?"/>
    <x v="0"/>
    <x v="0"/>
    <x v="0"/>
    <x v="81"/>
    <m/>
    <x v="0"/>
    <s v="L3 EPM Review 1 Notes"/>
    <b v="0"/>
    <b v="0"/>
    <s v="Field"/>
    <s v="Text"/>
    <m/>
    <s v="No"/>
    <m/>
    <s v=""/>
    <s v="Req."/>
    <s v=""/>
    <s v=""/>
    <s v=""/>
    <s v=""/>
    <m/>
    <m/>
    <x v="0"/>
    <x v="0"/>
    <x v="0"/>
    <x v="0"/>
    <x v="0"/>
    <x v="0"/>
    <x v="0"/>
    <x v="0"/>
    <x v="0"/>
    <x v="0"/>
    <x v="0"/>
    <x v="0"/>
    <x v="0"/>
    <x v="0"/>
    <x v="0"/>
    <x v="0"/>
    <x v="0"/>
    <x v="0"/>
    <x v="0"/>
    <x v="0"/>
    <x v="0"/>
  </r>
  <r>
    <s v="L3 - Execute"/>
    <s v="Daniel, Emilee, Cindy W"/>
    <s v="L3: Revised Implementation Plan/Sequence Delivery"/>
    <s v="Revised Implementation Plan/Sequence Delivery"/>
    <s v="Demand Bundle Plan"/>
    <s v="Demand Manager"/>
    <x v="3"/>
    <x v="199"/>
    <s v="Business with Tech, Local Enhancement, Lifecycle Management, Business Only"/>
    <m/>
    <x v="6"/>
    <s v="Epic|Wbs168"/>
    <x v="182"/>
    <x v="0"/>
    <m/>
    <s v=""/>
    <s v="No"/>
    <s v="No"/>
    <x v="103"/>
    <x v="8"/>
    <x v="181"/>
    <s v="This can be populated based on the stage it's in. If L3,SL4,L4,SL5,L5 then &quot;Yes&quot; else null"/>
    <x v="0"/>
    <x v="2"/>
    <x v="2"/>
    <x v="4"/>
    <m/>
    <x v="0"/>
    <s v="Ready for L3 Epic Approval?"/>
    <b v="0"/>
    <b v="0"/>
    <s v="Alt Structure"/>
    <s v="Text"/>
    <s v="Single"/>
    <s v="Yes"/>
    <s v="Yes_x000a_No"/>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0"/>
    <s v="Business with Tech, Local Enhancement, Lifecycle Management, Business Only"/>
    <m/>
    <x v="6"/>
    <s v="Epic|Wbs165"/>
    <x v="183"/>
    <x v="0"/>
    <m/>
    <s v=" If Ready for Epic Approval = Yes, send some type of notification to the ESPM user with the below text: _x000a_&quot;Review the Epic Plan, Epic Milestones and Attributes, and Epic Risks by clicking on the link below &lt;link to the Demand Bundle Plan&gt; to make the decision to approve the epic to move forward to execution._x000a_If Approved is selected, the epic integrates with Agility.&quot;_x000a_&quot;Not Approved&quot; decision path next steps still being designed. A notification needs to be sent to the Demand Manager with comments added in EPG Notes._x000a_CLW - should there be an option for ESPM to request more info on the Epic?_x000a__x000a_[DK] - this should be EPG user, not ESPM user"/>
    <s v="No"/>
    <s v="No"/>
    <x v="103"/>
    <x v="8"/>
    <x v="182"/>
    <s v="This can be populated based on the stage it's in. If L3,SL4,L4,SL5,L5 then &quot;Approved&quot; else null"/>
    <x v="0"/>
    <x v="2"/>
    <x v="2"/>
    <x v="4"/>
    <m/>
    <x v="0"/>
    <s v="L3 Epic Approval"/>
    <b v="0"/>
    <b v="0"/>
    <s v="Alt Structure"/>
    <s v="Text"/>
    <s v="Single"/>
    <s v="Yes"/>
    <s v="Approved_x000a_Not Approved"/>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1"/>
    <s v="Business with Tech, Local Enhancement, Lifecycle Management, Business Only"/>
    <m/>
    <x v="6"/>
    <s v="Epic|fdx_epic_apprv_notes"/>
    <x v="184"/>
    <x v="0"/>
    <m/>
    <s v=""/>
    <s v="No"/>
    <s v="No"/>
    <x v="5"/>
    <x v="8"/>
    <x v="183"/>
    <m/>
    <x v="2"/>
    <x v="3"/>
    <x v="0"/>
    <x v="4"/>
    <m/>
    <x v="0"/>
    <s v="L3 Epic Approval Notes"/>
    <b v="0"/>
    <b v="0"/>
    <s v="Field"/>
    <s v="Text"/>
    <m/>
    <s v="No"/>
    <m/>
    <s v=""/>
    <s v="Req."/>
    <s v=""/>
    <s v=""/>
    <s v=""/>
    <s v=""/>
    <m/>
    <m/>
    <x v="0"/>
    <x v="0"/>
    <x v="0"/>
    <x v="0"/>
    <x v="0"/>
    <x v="0"/>
    <x v="0"/>
    <x v="0"/>
    <x v="0"/>
    <x v="0"/>
    <x v="0"/>
    <x v="0"/>
    <x v="0"/>
    <x v="0"/>
    <x v="0"/>
    <x v="0"/>
    <x v="0"/>
    <x v="0"/>
    <x v="0"/>
    <x v="0"/>
    <x v="0"/>
  </r>
  <r>
    <s v="L3 - Execute"/>
    <s v="Daniel, Emilee, Cindy W"/>
    <s v="L3: Epic Governance"/>
    <s v="EPM Quality Check 2"/>
    <s v=""/>
    <s v="EPM"/>
    <x v="3"/>
    <x v="202"/>
    <s v="Business with Tech, Local Enhancement, Lifecycle Management, Business Only"/>
    <m/>
    <x v="6"/>
    <s v="Epic|Wbs137"/>
    <x v="185"/>
    <x v="0"/>
    <m/>
    <s v=""/>
    <s v="No"/>
    <s v="No"/>
    <x v="103"/>
    <x v="8"/>
    <x v="184"/>
    <m/>
    <x v="0"/>
    <x v="2"/>
    <x v="2"/>
    <x v="4"/>
    <m/>
    <x v="0"/>
    <s v="L3 EPM Review 2"/>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m/>
    <s v="EPM"/>
    <x v="3"/>
    <x v="203"/>
    <s v="Business with Tech, Local Enhancement, Lifecycle Management, Business Only"/>
    <m/>
    <x v="6"/>
    <s v="Epic|fdx_epic_epm_notes2"/>
    <x v="186"/>
    <x v="0"/>
    <s v="MJW (5/3) - Padma - what was the rationale for excluding this field?"/>
    <m/>
    <s v="No"/>
    <s v="No"/>
    <x v="5"/>
    <x v="6"/>
    <x v="185"/>
    <s v="Pass through"/>
    <x v="1"/>
    <x v="0"/>
    <x v="0"/>
    <x v="4"/>
    <m/>
    <x v="0"/>
    <s v="L3 EPM Review 2 Notes"/>
    <b v="0"/>
    <b v="1"/>
    <s v="Field"/>
    <s v="Text"/>
    <m/>
    <m/>
    <m/>
    <m/>
    <s v="Req."/>
    <m/>
    <m/>
    <m/>
    <m/>
    <m/>
    <m/>
    <x v="0"/>
    <x v="0"/>
    <x v="0"/>
    <x v="0"/>
    <x v="0"/>
    <x v="0"/>
    <x v="0"/>
    <x v="0"/>
    <x v="0"/>
    <x v="0"/>
    <x v="0"/>
    <x v="0"/>
    <x v="0"/>
    <x v="0"/>
    <x v="0"/>
    <x v="0"/>
    <x v="0"/>
    <x v="0"/>
    <x v="0"/>
    <x v="0"/>
    <x v="0"/>
  </r>
  <r>
    <s v="L3 - Execute"/>
    <s v="Daniel, Emilee, Cindy W"/>
    <s v="L3: Execute and Release"/>
    <s v="L3: Execute and Release"/>
    <s v=""/>
    <s v="Demand Manager"/>
    <x v="3"/>
    <x v="204"/>
    <s v="Business with Tech, Local Enhancement, Lifecycle Management, Business Only"/>
    <m/>
    <x v="6"/>
    <s v="Epic|Wbs102"/>
    <x v="187"/>
    <x v="0"/>
    <s v="MJW (5/3) Field name does not match configuration"/>
    <s v="This will be a Demand Bundle level lifecycle screen with a button to update the Plan._x000a_&quot;The epics are going through Solution Architecture and Feature Deifniton and Refinement in Agility. Check the “Agility % Complete” metric on the Plan to track your Epic’s progress._x000a_•    When it reaches *100%*, all related capabilities/features are complete._x000a_•    Then, mark &quot;Ready to Close: Epic Intent has been met&quot; as &quot;Yes - Intent Met&quot; to confirm the Epic is in production.&quot;_x000a_Note: Selecting this will also *release all allocated resources*.&quot;_x000a__x000a_[DK] if this is at the demand bundle level, why does it say &quot;Epic intent has been met?&quot;  it should be the &quot;Demand bundle intent has been met&quot;"/>
    <s v="Yes"/>
    <s v="Yes"/>
    <x v="104"/>
    <x v="132"/>
    <x v="186"/>
    <m/>
    <x v="0"/>
    <x v="2"/>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3 - Execute"/>
    <s v="Daniel, Emilee, Cindy W"/>
    <s v="L3: Execute and Release"/>
    <s v="L3: Execute and Release"/>
    <s v=""/>
    <s v="Demand Manager"/>
    <x v="3"/>
    <x v="205"/>
    <s v="Business with Tech, Local Enhancement, Lifecycle Management, Business Only"/>
    <m/>
    <x v="6"/>
    <s v="Epic|fdx_results"/>
    <x v="188"/>
    <x v="0"/>
    <m/>
    <s v=""/>
    <s v="Yes"/>
    <s v="Yes"/>
    <x v="105"/>
    <x v="133"/>
    <x v="187"/>
    <m/>
    <x v="0"/>
    <x v="0"/>
    <x v="0"/>
    <x v="83"/>
    <m/>
    <x v="0"/>
    <s v="Results/Outcome Notes"/>
    <b v="1"/>
    <b v="1"/>
    <s v="Field"/>
    <s v="Text"/>
    <m/>
    <s v="No"/>
    <m/>
    <s v="Provide any relevant notes for the Ready to Close column"/>
    <s v="Req."/>
    <s v=""/>
    <s v=""/>
    <s v=""/>
    <s v=""/>
    <m/>
    <m/>
    <x v="0"/>
    <x v="0"/>
    <x v="0"/>
    <x v="0"/>
    <x v="0"/>
    <x v="0"/>
    <x v="0"/>
    <x v="0"/>
    <x v="0"/>
    <x v="0"/>
    <x v="0"/>
    <x v="0"/>
    <x v="0"/>
    <x v="0"/>
    <x v="0"/>
    <x v="0"/>
    <x v="0"/>
    <x v="0"/>
    <x v="0"/>
    <x v="0"/>
    <x v="0"/>
  </r>
  <r>
    <s v="L3 BwT"/>
    <s v="Emilee, Daniel"/>
    <s v="L3: Value Bundle Assessment &amp; Decomp"/>
    <s v="Value Bundle Decomp"/>
    <s v="Value Bundle Plan"/>
    <s v="Auto filled"/>
    <x v="3"/>
    <x v="206"/>
    <m/>
    <m/>
    <x v="6"/>
    <s v="Epic|fdx_ass_strat_seq_id"/>
    <x v="189"/>
    <x v="6"/>
    <s v=""/>
    <s v="Inherit from VB_x000a_These fields are PV controlled and not available below PPL in work views. A button can be given to link out to the Associated Program tab instead."/>
    <s v="Yes"/>
    <s v="label chg"/>
    <x v="106"/>
    <x v="134"/>
    <x v="188"/>
    <s v=""/>
    <x v="0"/>
    <x v="1"/>
    <x v="3"/>
    <x v="84"/>
    <m/>
    <x v="2"/>
    <s v="Associated Program Seq ID"/>
    <b v="0"/>
    <b v="1"/>
    <s v="Field"/>
    <s v="Text"/>
    <m/>
    <s v=""/>
    <m/>
    <m/>
    <s v="RO"/>
    <m/>
    <m/>
    <m/>
    <s v="Yes"/>
    <m/>
    <m/>
    <x v="0"/>
    <x v="0"/>
    <x v="0"/>
    <x v="0"/>
    <x v="0"/>
    <x v="0"/>
    <x v="0"/>
    <x v="0"/>
    <x v="0"/>
    <x v="0"/>
    <x v="0"/>
    <x v="0"/>
    <x v="0"/>
    <x v="0"/>
    <x v="0"/>
    <x v="0"/>
    <x v="0"/>
    <x v="0"/>
    <x v="0"/>
    <x v="0"/>
    <x v="0"/>
  </r>
  <r>
    <s v="L3 BwT"/>
    <s v="Emilee, Daniel"/>
    <s v="L3: Value Bundle Assessment &amp; Decomp"/>
    <s v="Value Bundle Decomp"/>
    <s v="Value Bundle Plan"/>
    <s v="Auto filled"/>
    <x v="3"/>
    <x v="207"/>
    <m/>
    <m/>
    <x v="6"/>
    <s v="Epic|Wbs106 (Wbs28)"/>
    <x v="190"/>
    <x v="6"/>
    <s v=""/>
    <s v="Inherit from VB"/>
    <s v="Yes"/>
    <s v="label chg"/>
    <x v="107"/>
    <x v="135"/>
    <x v="189"/>
    <s v=""/>
    <x v="0"/>
    <x v="2"/>
    <x v="2"/>
    <x v="4"/>
    <m/>
    <x v="2"/>
    <s v="0-Not Found"/>
    <b v="1"/>
    <b v="0"/>
    <s v="Alt. Struct"/>
    <s v="Text"/>
    <s v="Single"/>
    <s v=""/>
    <s v="C: L1 (WBS28SCOPE) _x000a_D: SL2 (9) _x000a_E: L2 (WBS28EXECD) _x000a_F: SL3 (10) _x000a_G: L3 (WBS28DPLOY) _x000a_H: SL4 (11) _x000a_I: L4 (12)"/>
    <s v="This attribute corresponds to the stage value of the Strategoc Program this Epic rolls up to. It is populated by a stored procedure on a predefined frequency."/>
    <s v="RO"/>
    <s v="This attribute corresponds to the stage value of the Initiative this Epic rolls up to. It is populated by a stored procedure on a predefined frequency."/>
    <m/>
    <m/>
    <s v="Yes"/>
    <m/>
    <m/>
    <x v="0"/>
    <x v="0"/>
    <x v="0"/>
    <x v="0"/>
    <x v="0"/>
    <x v="0"/>
    <x v="0"/>
    <x v="0"/>
    <x v="0"/>
    <x v="0"/>
    <x v="0"/>
    <x v="0"/>
    <x v="0"/>
    <x v="0"/>
    <x v="0"/>
    <x v="0"/>
    <x v="0"/>
    <x v="0"/>
    <x v="0"/>
    <x v="0"/>
    <x v="0"/>
  </r>
  <r>
    <s v="L3 BwT"/>
    <s v="Emilee, Daniel"/>
    <s v="L3: Value Bundle Assessment &amp; Decomp"/>
    <s v="Value Bundle Decomp"/>
    <s v="Value Bundle Plan"/>
    <s v="Value Bundle Manager"/>
    <x v="3"/>
    <x v="208"/>
    <m/>
    <m/>
    <x v="6"/>
    <s v="Epic|Wbs140"/>
    <x v="191"/>
    <x v="6"/>
    <s v=""/>
    <m/>
    <s v="Yes"/>
    <s v="Yes"/>
    <x v="88"/>
    <x v="136"/>
    <x v="190"/>
    <s v=""/>
    <x v="1"/>
    <x v="5"/>
    <x v="5"/>
    <x v="70"/>
    <m/>
    <x v="2"/>
    <s v="Epic Solution(s)"/>
    <b v="0"/>
    <b v="1"/>
    <s v="Alt. Struct"/>
    <s v="Text"/>
    <s v="Multi"/>
    <s v=""/>
    <s v="COM - GDX - Commercial Platform_x000a_COM - GDX - Create Shipment_x000a_COM - CSX - Customer Experience_x000a_COM - Independent ARTs_x000a_COM - GDX - Manage Shipment_x000a_COM - Retail Solutions_x000a_COM - RMIC - Revenue_x000a_COM - Sales &amp; Commercial Data Enablement_x000a_DAI - P1 - Commercial_x000a_COM - RMIC - RAA (Revenue Ancillary ARTs)_x000a_DAI - P1 - BackOffice_x000a_DAI - P1 - Clearance_x000a_DAI - P1 - LinehaulAir_x000a_DAI - P1 - LinehaulSurface_x000a_DAI - P1 - ServiceExcellence_x000a_DAI - P1 - Pickup &amp; Delivery_x000a_DAI - P1 - Sort_x000a_DAI - P1 - Other_x000a_DAI - P2&amp;3 - GenAI_x000a_DAI - P2&amp;3 - Cust Engagement_x000a_DAI - Digital Sirius_x000a_DAI - Digital - ShopRunner_x000a_DAI - Digital - Other_x000a_DAI - Independent ARTs_x000a_DAI - Cloud Infra_x000a_DAI - Platform_x000a_ES - Back Office_x000a_PF - Enterprise Foundation Services_x000a_PF - Information Security_x000a_PF - Infrastructure_x000a_PF - IT Operations &amp; Management_x000a_PF - Network_x000a_SCO - Airline_x000a_SCO - Global Clearance_x000a_SCO - Independent ARTs_x000a_SCO - Linehaul_x000a_SCO - Pick-up &amp; Delivery_x000a_SCO - Shipment Operations_x000a_SCO - Sort_x000a_SCO - Transportation Network_x000a_SCO - Warehouse"/>
    <s v="See below for available values to select for this field:_x000a_- COM - GDX - Commercial Platform_x000a_- COM - GDX - Create Shipment_x000a_- COM - CSX - Customer Experience_x000a_- COM - Independent ARTs_x000a_- COM - GDX - Manage Shipment_x000a_- COM - Retail Solutions_x000a_- COM - RMIC - Revenue_x000a_- COM - Sales &amp; Commercial Data Enablement_x000a_- DAI - P1 - Commercial_x000a_- COM - RMIC - RAA (Revenue Ancillary ARTs)_x000a_- DAI - P1 - BackOffice_x000a_- DAI - P1 - Clearance_x000a_- DAI - P1 - LinehaulAir_x000a_- DAI - P1 - LinehaulSurface_x000a_- DAI - P1 - ServiceExcellence_x000a_- DAI - P1 - Pickup &amp; Delivery_x000a_- DAI - P1 - Sort_x000a_- DAI - P1 - Other_x000a_- DAI - P2&amp;3 - GenAI_x000a_- DAI - P2&amp;3 - Cust Engagement_x000a_- DAI - Digital Sirius_x000a_- DAI - Digital - ShopRunner_x000a_- DAI - Digital - Other_x000a_- DAI - Independent ARTs_x000a_- DAI - Cloud Infra_x000a_- DAI - Platform_x000a_- ES - Back Office_x000a_- PF - Enterprise Foundation Services_x000a_- PF - Information Security_x000a_- PF - Infrastructure_x000a_- PF - IT Operations &amp; Management_x000a_- PF - Network_x000a_- SCO - Airline_x000a_- SCO - Global Clearance_x000a_- SCO - Independent ARTs_x000a_- SCO - Linehaul_x000a_- SCO - Pick-up &amp; Delivery_x000a_- SCO - Shipment Operations_x000a_- SCO - Sort_x000a_- SCO - Transportation Network_x000a_- SCO - Warehouse"/>
    <s v="Req."/>
    <s v="List of solutions associated to the given ppl work entity(project) separated with the semi-colons."/>
    <m/>
    <m/>
    <s v="Yes"/>
    <m/>
    <m/>
    <x v="0"/>
    <x v="0"/>
    <x v="0"/>
    <x v="0"/>
    <x v="0"/>
    <x v="0"/>
    <x v="0"/>
    <x v="0"/>
    <x v="0"/>
    <x v="0"/>
    <x v="0"/>
    <x v="0"/>
    <x v="0"/>
    <x v="0"/>
    <x v="0"/>
    <x v="0"/>
    <x v="0"/>
    <x v="0"/>
    <x v="0"/>
    <x v="0"/>
    <x v="0"/>
  </r>
  <r>
    <s v="L3 BwT"/>
    <s v="Emilee, Daniel"/>
    <s v="L3: Value Bundle Assessment &amp; Decomp"/>
    <s v="Value Bundle Decomp"/>
    <s v="Value Bundle Plan"/>
    <s v="Value Bundle Manager"/>
    <x v="3"/>
    <x v="209"/>
    <m/>
    <s v="Role"/>
    <x v="6"/>
    <s v="Epic|fdx_epic_owner"/>
    <x v="192"/>
    <x v="6"/>
    <s v=""/>
    <m/>
    <s v="Yes"/>
    <s v="label chg"/>
    <x v="108"/>
    <x v="137"/>
    <x v="191"/>
    <s v=""/>
    <x v="1"/>
    <x v="4"/>
    <x v="4"/>
    <x v="4"/>
    <m/>
    <x v="2"/>
    <s v="Primary Epic Owner"/>
    <b v="0"/>
    <b v="1"/>
    <s v="Field"/>
    <s v="Text/255"/>
    <m/>
    <s v=""/>
    <m/>
    <s v="Users responsible for updating Epics."/>
    <s v="Req."/>
    <m/>
    <m/>
    <m/>
    <s v="Yes"/>
    <m/>
    <m/>
    <x v="0"/>
    <x v="0"/>
    <x v="0"/>
    <x v="0"/>
    <x v="0"/>
    <x v="0"/>
    <x v="0"/>
    <x v="0"/>
    <x v="0"/>
    <x v="0"/>
    <x v="0"/>
    <x v="0"/>
    <x v="0"/>
    <x v="0"/>
    <x v="0"/>
    <x v="0"/>
    <x v="0"/>
    <x v="0"/>
    <x v="0"/>
    <x v="0"/>
    <x v="0"/>
  </r>
  <r>
    <s v="L3 BwT"/>
    <s v="Emilee, Daniel"/>
    <s v="L3: Solution Analysis"/>
    <s v="L3 Epic Solutioning"/>
    <m/>
    <s v="Value Bundle Manager"/>
    <x v="3"/>
    <x v="210"/>
    <m/>
    <m/>
    <x v="6"/>
    <s v="Epic|Wbs139"/>
    <x v="193"/>
    <x v="6"/>
    <s v=""/>
    <s v="If EPG Approval = Approved, send some type of notification to the VB Manager with the below text to remind them to collaborate with the STE for resource allocations._x000a_&quot;Review the Epic Plan, Epic Attributes, and Epic Risks clicking on the link below &lt;link to the Value Bundle Plan&gt; and update as needed. Confirm with STEs of impacted Solutions that all team allocations are complete._x000a_## NEXT STEP: After you mark &quot;Resources Allocated&quot; as &quot;Yes&quot;, the D&amp;T Finance team will be notified for costing and the EPM Team will perform a quality check.&quot;"/>
    <s v="No"/>
    <s v="Yes"/>
    <x v="7"/>
    <x v="138"/>
    <x v="192"/>
    <s v=""/>
    <x v="3"/>
    <x v="5"/>
    <x v="5"/>
    <x v="4"/>
    <m/>
    <x v="2"/>
    <s v="Resources Allocated?"/>
    <b v="0"/>
    <b v="1"/>
    <s v="Alt. Struct"/>
    <s v="Text"/>
    <s v="Single"/>
    <s v=""/>
    <s v="Yes_x000a_No"/>
    <s v="See below for available values to select for this field:_x000a_- Yes_x000a_- No"/>
    <m/>
    <m/>
    <m/>
    <m/>
    <m/>
    <m/>
    <m/>
    <x v="0"/>
    <x v="0"/>
    <x v="0"/>
    <x v="0"/>
    <x v="0"/>
    <x v="0"/>
    <x v="0"/>
    <x v="0"/>
    <x v="0"/>
    <x v="0"/>
    <x v="0"/>
    <x v="0"/>
    <x v="0"/>
    <x v="0"/>
    <x v="0"/>
    <x v="0"/>
    <x v="0"/>
    <x v="0"/>
    <x v="0"/>
    <x v="0"/>
    <x v="0"/>
  </r>
  <r>
    <s v="L3_BO"/>
    <m/>
    <s v="L3: ESPM Quality Check"/>
    <s v="L3 ESPM Quality Check"/>
    <m/>
    <s v="ESPM"/>
    <x v="3"/>
    <x v="211"/>
    <m/>
    <m/>
    <x v="5"/>
    <s v="Value Bundle|Wbs141"/>
    <x v="194"/>
    <x v="6"/>
    <s v=""/>
    <m/>
    <s v="No"/>
    <s v="No"/>
    <x v="7"/>
    <x v="139"/>
    <x v="193"/>
    <s v="Fill based on the Stage"/>
    <x v="0"/>
    <x v="2"/>
    <x v="2"/>
    <x v="4"/>
    <m/>
    <x v="2"/>
    <s v="L3 ESPM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s v="L3: ESPM Quality Check"/>
    <s v="L3 ESPM Quality Check"/>
    <m/>
    <s v="ESPM"/>
    <x v="3"/>
    <x v="212"/>
    <m/>
    <m/>
    <x v="5"/>
    <s v="Value Bundle|fdx_l3_espm_rv_notes"/>
    <x v="195"/>
    <x v="6"/>
    <s v=""/>
    <m/>
    <s v="No"/>
    <s v="No"/>
    <x v="7"/>
    <x v="140"/>
    <x v="194"/>
    <s v=""/>
    <x v="2"/>
    <x v="3"/>
    <x v="0"/>
    <x v="4"/>
    <m/>
    <x v="2"/>
    <s v="L3 ESPM Review Notes"/>
    <b v="0"/>
    <b v="1"/>
    <s v="Field"/>
    <s v="Text"/>
    <m/>
    <s v=""/>
    <m/>
    <s v="Enter Notes related to the L3 ESPM Review"/>
    <m/>
    <m/>
    <m/>
    <m/>
    <m/>
    <m/>
    <m/>
    <x v="0"/>
    <x v="0"/>
    <x v="0"/>
    <x v="0"/>
    <x v="0"/>
    <x v="0"/>
    <x v="0"/>
    <x v="0"/>
    <x v="0"/>
    <x v="0"/>
    <x v="0"/>
    <x v="0"/>
    <x v="0"/>
    <x v="0"/>
    <x v="0"/>
    <x v="0"/>
    <x v="0"/>
    <x v="0"/>
    <x v="0"/>
    <x v="0"/>
    <x v="0"/>
  </r>
  <r>
    <s v="L3_BO"/>
    <m/>
    <m/>
    <m/>
    <m/>
    <m/>
    <x v="3"/>
    <x v="213"/>
    <m/>
    <m/>
    <x v="0"/>
    <s v="TBD - Value Bundle or Epic or Task|Wbs175"/>
    <x v="196"/>
    <x v="6"/>
    <s v=""/>
    <s v="D&amp;T Strategic Program requirement. New attribute"/>
    <s v="No"/>
    <s v="No"/>
    <x v="7"/>
    <x v="6"/>
    <x v="195"/>
    <s v="Fill based on the Stage"/>
    <x v="0"/>
    <x v="2"/>
    <x v="2"/>
    <x v="4"/>
    <m/>
    <x v="2"/>
    <s v="L3 D&amp;T SMO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m/>
    <m/>
    <m/>
    <m/>
    <x v="3"/>
    <x v="214"/>
    <m/>
    <m/>
    <x v="0"/>
    <s v="TBD - Value Bundle or Epic or Task|fdx_l3_dtsmo_rv_note"/>
    <x v="197"/>
    <x v="6"/>
    <s v=""/>
    <s v="D&amp;T Strategic Program requirement. New attribute"/>
    <s v="No"/>
    <s v="No"/>
    <x v="7"/>
    <x v="6"/>
    <x v="196"/>
    <s v=""/>
    <x v="2"/>
    <x v="3"/>
    <x v="0"/>
    <x v="4"/>
    <m/>
    <x v="2"/>
    <s v="L3 D&amp;T SMO Review Notes"/>
    <b v="0"/>
    <b v="1"/>
    <s v="Field"/>
    <s v="Text"/>
    <m/>
    <s v=""/>
    <m/>
    <s v="Enter Notes related to the L3 D&amp;T SMO Review"/>
    <m/>
    <m/>
    <m/>
    <m/>
    <m/>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5"/>
    <s v="Business with Tech, Local Enhancement, Lifecycle Management, Business Only"/>
    <m/>
    <x v="2"/>
    <s v="Demand Bundle|Wbs159"/>
    <x v="198"/>
    <x v="0"/>
    <s v="MJW (5/3) Field name does not match configuration"/>
    <s v="Applies to Transformational Investment only"/>
    <s v=""/>
    <s v=""/>
    <x v="5"/>
    <x v="8"/>
    <x v="197"/>
    <s v="Confirmed no data"/>
    <x v="2"/>
    <x v="3"/>
    <x v="0"/>
    <x v="4"/>
    <m/>
    <x v="0"/>
    <s v="SL4 Close Work Bundle - Business Finance Approval"/>
    <b v="0"/>
    <b v="1"/>
    <s v="Alt Structure"/>
    <s v="Text"/>
    <s v="Single"/>
    <s v="Yes"/>
    <s v="Approved_x000a_Not Approved - Feedback Requested"/>
    <s v=""/>
    <s v="Req."/>
    <s v=""/>
    <s v=""/>
    <s v=""/>
    <s v=""/>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6"/>
    <s v="Business with Tech, Local Enhancement, Lifecycle Management, Business Only"/>
    <m/>
    <x v="2"/>
    <s v="Demand Bundle|fdx_l4_bfin_apv_note"/>
    <x v="199"/>
    <x v="0"/>
    <s v="MJW (5/3) Field name does not match configuration"/>
    <s v="Applies to Transformational Investment only"/>
    <s v=""/>
    <s v=""/>
    <x v="5"/>
    <x v="8"/>
    <x v="198"/>
    <s v="Confirmed no data"/>
    <x v="2"/>
    <x v="3"/>
    <x v="0"/>
    <x v="4"/>
    <m/>
    <x v="0"/>
    <s v="SL4 Close Work Bundle - Business Finance Approval Notes"/>
    <b v="0"/>
    <b v="1"/>
    <s v="Field"/>
    <s v="Text"/>
    <m/>
    <s v="No"/>
    <m/>
    <s v=""/>
    <s v="Req."/>
    <s v=""/>
    <s v=""/>
    <s v=""/>
    <s v=""/>
    <m/>
    <m/>
    <x v="0"/>
    <x v="0"/>
    <x v="0"/>
    <x v="0"/>
    <x v="0"/>
    <x v="0"/>
    <x v="0"/>
    <x v="0"/>
    <x v="0"/>
    <x v="0"/>
    <x v="0"/>
    <x v="0"/>
    <x v="0"/>
    <x v="0"/>
    <x v="0"/>
    <x v="0"/>
    <x v="0"/>
    <x v="0"/>
    <x v="0"/>
    <x v="0"/>
    <x v="0"/>
  </r>
  <r>
    <s v="L4 - Evaluate Complete"/>
    <s v="Tracy"/>
    <s v="L4: Evaluate Outcome Achievement"/>
    <s v="Evaluate Outcome Achievement"/>
    <s v=""/>
    <s v="Demand Manager"/>
    <x v="4"/>
    <x v="217"/>
    <s v="Business with Tech, Local Enhancement, Lifecycle Management, Business Only"/>
    <m/>
    <x v="2"/>
    <s v="Demand Bundle|Wbs167"/>
    <x v="200"/>
    <x v="0"/>
    <m/>
    <s v="The lifecycle screen will have the following text: After all associated epics are released and costs updated, mark &quot;Ready to Close: _x000a_Demand Bundle Intent has been met&quot; as &quot;Yes - Intent Met&quot; and submit to next step to close this demand._x000a_"/>
    <s v="No"/>
    <s v="No"/>
    <x v="5"/>
    <x v="8"/>
    <x v="199"/>
    <m/>
    <x v="2"/>
    <x v="3"/>
    <x v="0"/>
    <x v="4"/>
    <m/>
    <x v="0"/>
    <s v="Ready to Close: Work Bundle Intent has been met?"/>
    <b v="0"/>
    <b v="1"/>
    <s v="Alt Structure"/>
    <s v="Text"/>
    <s v="Single"/>
    <s v="Yes"/>
    <s v="Yes - Intent Met_x000a_No - Closes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omplete"/>
    <s v="Tracy"/>
    <s v="L4: Evaluate Outcome Achievement"/>
    <s v="Evaluate Outcome Achievement"/>
    <s v=""/>
    <s v="Demand Manager"/>
    <x v="4"/>
    <x v="218"/>
    <s v="Business with Tech, Local Enhancement, Lifecycle Management, Business Only"/>
    <m/>
    <x v="6"/>
    <s v="Epic|Wbs102"/>
    <x v="187"/>
    <x v="0"/>
    <m/>
    <s v="Note: I don't think Epics ever leave L3.  If we add a status column to the Epic (Ready to Close - Yes/No) .. the Demand Manager could then have a option / button close the Epic and release any remaining allocations. How are any other Tasks in the Work Plan marked as Complete?  (GES) _x000a_How do we mark done for the Epics to inform Value Bundle closure?_x000a__x000a_The lifecycle screen will have the following text: After all associated epics are released and costs updated, mark &quot;Ready to Close: _x000a_Epic Intent has been met&quot; as &quot;Yes - Intent Met&quot; and submit to next step to close this demand._x000a_"/>
    <s v="Yes"/>
    <s v="Yes"/>
    <x v="104"/>
    <x v="132"/>
    <x v="186"/>
    <m/>
    <x v="0"/>
    <x v="2"/>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losure"/>
    <s v="Christina"/>
    <s v="L4: Close Program"/>
    <s v="SL4 Close Program - Program Owner Approval "/>
    <m/>
    <s v="Program Owner "/>
    <x v="4"/>
    <x v="219"/>
    <m/>
    <m/>
    <x v="3"/>
    <s v="Program|Str58"/>
    <x v="201"/>
    <x v="6"/>
    <s v=""/>
    <s v="Once all VBs are closed, Program Manager will submit the Program for closure."/>
    <s v="No"/>
    <s v="No"/>
    <x v="7"/>
    <x v="6"/>
    <x v="200"/>
    <s v="Fill based on the Stage"/>
    <x v="0"/>
    <x v="2"/>
    <x v="2"/>
    <x v="4"/>
    <m/>
    <x v="2"/>
    <s v="0-Not Found"/>
    <b v="1"/>
    <b v="0"/>
    <s v="Alt. Struct"/>
    <s v="Text"/>
    <s v="Single"/>
    <s v=""/>
    <s v="Approved_x000a_Not Approved - Feedback Requested"/>
    <s v="SL4 Program Owner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Program Owner Approval "/>
    <m/>
    <s v="Program Owner "/>
    <x v="4"/>
    <x v="220"/>
    <m/>
    <m/>
    <x v="3"/>
    <s v="Program|fdx_l4_pgpo_apv_note"/>
    <x v="202"/>
    <x v="6"/>
    <s v=""/>
    <m/>
    <s v="No"/>
    <s v="No"/>
    <x v="7"/>
    <x v="6"/>
    <x v="201"/>
    <s v=""/>
    <x v="2"/>
    <x v="3"/>
    <x v="0"/>
    <x v="4"/>
    <m/>
    <x v="2"/>
    <s v="SL4 Close Program - Program Owner Approval Notes"/>
    <b v="0"/>
    <b v="1"/>
    <s v="Field"/>
    <s v="Text"/>
    <m/>
    <s v=""/>
    <m/>
    <s v="Enter Notes related to the SL4 Program Owner Approval"/>
    <m/>
    <s v="Req."/>
    <m/>
    <m/>
    <m/>
    <m/>
    <m/>
    <x v="0"/>
    <x v="0"/>
    <x v="0"/>
    <x v="0"/>
    <x v="0"/>
    <x v="0"/>
    <x v="0"/>
    <x v="0"/>
    <x v="0"/>
    <x v="0"/>
    <x v="0"/>
    <x v="0"/>
    <x v="0"/>
    <x v="0"/>
    <x v="0"/>
    <x v="0"/>
    <x v="0"/>
    <x v="0"/>
    <x v="0"/>
    <x v="0"/>
    <x v="0"/>
  </r>
  <r>
    <s v="L4 - Evaluate Closure"/>
    <s v="Christina"/>
    <s v="L4: Close Program"/>
    <s v="SL4 Close Program - Business Finance Approval"/>
    <m/>
    <s v="Business Finance"/>
    <x v="4"/>
    <x v="221"/>
    <m/>
    <m/>
    <x v="3"/>
    <s v="Program|Str59"/>
    <x v="203"/>
    <x v="6"/>
    <s v=""/>
    <m/>
    <s v="No"/>
    <s v="No"/>
    <x v="7"/>
    <x v="6"/>
    <x v="202"/>
    <s v=""/>
    <x v="0"/>
    <x v="2"/>
    <x v="2"/>
    <x v="4"/>
    <m/>
    <x v="2"/>
    <s v="0-Not Found"/>
    <b v="1"/>
    <b v="0"/>
    <s v="Alt. Struct"/>
    <s v="Text"/>
    <s v="Single"/>
    <s v=""/>
    <s v="Approved_x000a_Not Approved - Feedback Requested"/>
    <s v="SL4 Business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Business Finance Approval"/>
    <m/>
    <s v="Business Finance"/>
    <x v="4"/>
    <x v="222"/>
    <m/>
    <m/>
    <x v="3"/>
    <s v="Program|fdx_l4_pgbf_apv_note"/>
    <x v="204"/>
    <x v="6"/>
    <s v=""/>
    <m/>
    <s v="No"/>
    <s v="No"/>
    <x v="7"/>
    <x v="6"/>
    <x v="203"/>
    <s v=""/>
    <x v="2"/>
    <x v="3"/>
    <x v="0"/>
    <x v="4"/>
    <m/>
    <x v="2"/>
    <s v="SL4 Close Program - Business Finance Approval Notes"/>
    <b v="0"/>
    <b v="1"/>
    <s v="Field"/>
    <s v="Text"/>
    <m/>
    <s v=""/>
    <m/>
    <s v="Enter Notes related to the SL4 Business Finance Approval"/>
    <m/>
    <s v="Req."/>
    <m/>
    <m/>
    <m/>
    <m/>
    <m/>
    <x v="0"/>
    <x v="0"/>
    <x v="0"/>
    <x v="0"/>
    <x v="0"/>
    <x v="0"/>
    <x v="0"/>
    <x v="0"/>
    <x v="0"/>
    <x v="0"/>
    <x v="0"/>
    <x v="0"/>
    <x v="0"/>
    <x v="0"/>
    <x v="0"/>
    <x v="0"/>
    <x v="0"/>
    <x v="0"/>
    <x v="0"/>
    <x v="0"/>
    <x v="0"/>
  </r>
  <r>
    <s v="L4 - Evaluate Closure"/>
    <s v="Christina"/>
    <s v="L4: Close Program"/>
    <s v="SL4 Close Program - TO Approval"/>
    <m/>
    <s v="TO Approver"/>
    <x v="4"/>
    <x v="223"/>
    <m/>
    <m/>
    <x v="3"/>
    <s v="Program|Str60"/>
    <x v="205"/>
    <x v="6"/>
    <s v=""/>
    <m/>
    <s v="No"/>
    <s v="No"/>
    <x v="7"/>
    <x v="6"/>
    <x v="204"/>
    <s v=""/>
    <x v="0"/>
    <x v="2"/>
    <x v="2"/>
    <x v="4"/>
    <m/>
    <x v="2"/>
    <s v="0-Not Found"/>
    <b v="1"/>
    <b v="0"/>
    <s v="Alt. Struct"/>
    <s v="Text"/>
    <s v="Single"/>
    <s v=""/>
    <s v="Approved_x000a_Not Approved - Feedback Requested"/>
    <s v="SL4 TO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TO Approval"/>
    <m/>
    <s v="TO Approver"/>
    <x v="4"/>
    <x v="224"/>
    <m/>
    <m/>
    <x v="3"/>
    <s v="Program|fdx_l4_pgto_apv_note"/>
    <x v="206"/>
    <x v="6"/>
    <s v=""/>
    <m/>
    <s v="No"/>
    <s v="No"/>
    <x v="7"/>
    <x v="6"/>
    <x v="205"/>
    <s v=""/>
    <x v="2"/>
    <x v="3"/>
    <x v="0"/>
    <x v="4"/>
    <m/>
    <x v="2"/>
    <s v="SL4 Close Program - TO Approval Notes"/>
    <b v="0"/>
    <b v="1"/>
    <s v="Field"/>
    <s v="Text"/>
    <m/>
    <s v=""/>
    <m/>
    <s v="Enter Notes related to the SL4 TO Approval"/>
    <m/>
    <s v="Req."/>
    <m/>
    <m/>
    <m/>
    <m/>
    <m/>
    <x v="0"/>
    <x v="0"/>
    <x v="0"/>
    <x v="0"/>
    <x v="0"/>
    <x v="0"/>
    <x v="0"/>
    <x v="0"/>
    <x v="0"/>
    <x v="0"/>
    <x v="0"/>
    <x v="0"/>
    <x v="0"/>
    <x v="0"/>
    <x v="0"/>
    <x v="0"/>
    <x v="0"/>
    <x v="0"/>
    <x v="0"/>
    <x v="0"/>
    <x v="0"/>
  </r>
  <r>
    <s v="L4 - Evaluate Closure"/>
    <m/>
    <m/>
    <m/>
    <m/>
    <m/>
    <x v="4"/>
    <x v="225"/>
    <m/>
    <m/>
    <x v="0"/>
    <s v="TBD - Value Bundle or Epic or Task|Wbs173"/>
    <x v="207"/>
    <x v="6"/>
    <s v=""/>
    <s v="D&amp;T Strategic Program requirement. New attribute"/>
    <s v="No"/>
    <s v="No"/>
    <x v="7"/>
    <x v="6"/>
    <x v="206"/>
    <s v=""/>
    <x v="0"/>
    <x v="2"/>
    <x v="2"/>
    <x v="4"/>
    <m/>
    <x v="2"/>
    <s v="SL4 Close Work Bundle -D&amp;T Finance Approval"/>
    <b v="0"/>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6"/>
    <m/>
    <m/>
    <x v="0"/>
    <s v="TBD - Value Bundle or Epic or Task|fdx_l4_dtfn_apv_note"/>
    <x v="208"/>
    <x v="6"/>
    <s v=""/>
    <s v="D&amp;T Strategic Program requirement. New attribute"/>
    <s v="No"/>
    <s v="No"/>
    <x v="7"/>
    <x v="6"/>
    <x v="207"/>
    <s v=""/>
    <x v="2"/>
    <x v="3"/>
    <x v="0"/>
    <x v="4"/>
    <m/>
    <x v="2"/>
    <s v="SL4 Close Work Bundle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7"/>
    <m/>
    <m/>
    <x v="0"/>
    <s v="TBD - Value Bundle or Epic or Task|Str84"/>
    <x v="209"/>
    <x v="6"/>
    <s v=""/>
    <s v="D&amp;T Strategic Program requirement. New attribute"/>
    <s v="No"/>
    <s v="No"/>
    <x v="7"/>
    <x v="6"/>
    <x v="208"/>
    <s v=""/>
    <x v="0"/>
    <x v="2"/>
    <x v="2"/>
    <x v="4"/>
    <m/>
    <x v="2"/>
    <s v="0-Not Found"/>
    <b v="1"/>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8"/>
    <m/>
    <m/>
    <x v="0"/>
    <s v="TBD - Value Bundle or Epic or Task|fdx_sl4_dtfin_notes"/>
    <x v="210"/>
    <x v="6"/>
    <s v=""/>
    <s v="D&amp;T Strategic Program requirement. New attribute"/>
    <s v="No"/>
    <s v="No"/>
    <x v="7"/>
    <x v="6"/>
    <x v="209"/>
    <s v=""/>
    <x v="2"/>
    <x v="3"/>
    <x v="0"/>
    <x v="4"/>
    <m/>
    <x v="2"/>
    <s v="SL4 Close Program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9"/>
    <m/>
    <m/>
    <x v="0"/>
    <s v="TBD - Value Bundle or Epic or Task|Str85"/>
    <x v="211"/>
    <x v="6"/>
    <s v=""/>
    <s v="D&amp;T Strategic Program requirement. New attribute"/>
    <s v="No"/>
    <s v="No"/>
    <x v="7"/>
    <x v="6"/>
    <x v="210"/>
    <s v=""/>
    <x v="0"/>
    <x v="2"/>
    <x v="2"/>
    <x v="4"/>
    <m/>
    <x v="2"/>
    <s v="0-Not Found"/>
    <b v="1"/>
    <b v="0"/>
    <s v="Alt. Struct"/>
    <s v="Text"/>
    <s v="Single"/>
    <s v=""/>
    <s v="Approved_x000a_Not Approved - Feedback Requested"/>
    <s v="SL4 DTU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30"/>
    <m/>
    <m/>
    <x v="0"/>
    <s v="TBD - Value Bundle or Epic or Task|fdx_sl4_dtu_apv_note"/>
    <x v="212"/>
    <x v="6"/>
    <s v=""/>
    <s v="D&amp;T Strategic Program requirement. New attribute"/>
    <s v="No"/>
    <s v="No"/>
    <x v="7"/>
    <x v="6"/>
    <x v="211"/>
    <s v=""/>
    <x v="2"/>
    <x v="3"/>
    <x v="0"/>
    <x v="4"/>
    <m/>
    <x v="2"/>
    <s v="SL4 Close Program - DTU Approval Notes"/>
    <b v="0"/>
    <b v="1"/>
    <s v="Field"/>
    <s v="Text"/>
    <m/>
    <s v=""/>
    <m/>
    <s v="Enter Notes related to the SL4 DTU Approval"/>
    <m/>
    <s v="Req."/>
    <m/>
    <m/>
    <m/>
    <m/>
    <m/>
    <x v="0"/>
    <x v="0"/>
    <x v="0"/>
    <x v="0"/>
    <x v="0"/>
    <x v="0"/>
    <x v="0"/>
    <x v="0"/>
    <x v="0"/>
    <x v="0"/>
    <x v="0"/>
    <x v="0"/>
    <x v="0"/>
    <x v="0"/>
    <x v="0"/>
    <x v="0"/>
    <x v="0"/>
    <x v="0"/>
    <x v="0"/>
    <x v="0"/>
    <x v="0"/>
  </r>
  <r>
    <m/>
    <s v="Z-ID not created"/>
    <s v="Z-ID not created"/>
    <s v="Z-ID not created"/>
    <s v="Z-ID not created"/>
    <s v="Z-ID not created"/>
    <x v="1"/>
    <x v="195"/>
    <m/>
    <m/>
    <x v="1"/>
    <s v="Role|"/>
    <x v="213"/>
    <x v="2"/>
    <m/>
    <s v="Z-ID not created"/>
    <s v="Z-ID not created"/>
    <s v="Z-ID not created"/>
    <x v="7"/>
    <x v="6"/>
    <x v="9"/>
    <m/>
    <x v="2"/>
    <x v="3"/>
    <x v="0"/>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m/>
    <s v="Lori, Daniel, Gary"/>
    <s v=""/>
    <s v="Assign Roles and Responsibilities"/>
    <s v=""/>
    <s v="EPG/PEO based on the approver selected by Triage"/>
    <x v="1"/>
    <x v="195"/>
    <m/>
    <m/>
    <x v="1"/>
    <s v="Role|190985"/>
    <x v="214"/>
    <x v="2"/>
    <m/>
    <s v=""/>
    <s v="No"/>
    <s v="Yes"/>
    <x v="5"/>
    <x v="141"/>
    <x v="212"/>
    <m/>
    <x v="3"/>
    <x v="3"/>
    <x v="0"/>
    <x v="4"/>
    <m/>
    <x v="0"/>
    <s v="0-Not Found"/>
    <b v="1"/>
    <b v="0"/>
    <m/>
    <s v="Text"/>
    <m/>
    <m/>
    <m/>
    <s v="The D&amp;T Captain is responsible for the delivery of the technical solutions on behalf of the business."/>
    <s v="Req."/>
    <s v="Yes"/>
    <s v=""/>
    <s v=""/>
    <s v=""/>
    <m/>
    <m/>
    <x v="0"/>
    <x v="0"/>
    <x v="0"/>
    <x v="0"/>
    <x v="0"/>
    <x v="0"/>
    <x v="0"/>
    <x v="0"/>
    <x v="0"/>
    <x v="0"/>
    <x v="0"/>
    <x v="0"/>
    <x v="0"/>
    <x v="0"/>
    <x v="0"/>
    <x v="0"/>
    <x v="0"/>
    <x v="0"/>
    <x v="0"/>
    <x v="0"/>
    <x v="0"/>
  </r>
  <r>
    <m/>
    <m/>
    <m/>
    <m/>
    <m/>
    <m/>
    <x v="5"/>
    <x v="231"/>
    <m/>
    <m/>
    <x v="7"/>
    <s v="Epic - TASK|WORK_STRUCTURE_CODE"/>
    <x v="215"/>
    <x v="6"/>
    <m/>
    <m/>
    <m/>
    <m/>
    <x v="109"/>
    <x v="142"/>
    <x v="213"/>
    <m/>
    <x v="0"/>
    <x v="1"/>
    <x v="3"/>
    <x v="85"/>
    <m/>
    <x v="0"/>
    <s v="Sequence ID"/>
    <b v="1"/>
    <b v="0"/>
    <m/>
    <m/>
    <m/>
    <m/>
    <m/>
    <m/>
    <m/>
    <m/>
    <m/>
    <m/>
    <m/>
    <m/>
    <m/>
    <x v="0"/>
    <x v="0"/>
    <x v="0"/>
    <x v="0"/>
    <x v="0"/>
    <x v="0"/>
    <x v="0"/>
    <x v="0"/>
    <x v="0"/>
    <x v="0"/>
    <x v="0"/>
    <x v="0"/>
    <x v="0"/>
    <x v="0"/>
    <x v="0"/>
    <x v="0"/>
    <x v="0"/>
    <x v="0"/>
    <x v="0"/>
    <x v="0"/>
    <x v="0"/>
  </r>
  <r>
    <m/>
    <m/>
    <m/>
    <m/>
    <m/>
    <m/>
    <x v="5"/>
    <x v="232"/>
    <m/>
    <m/>
    <x v="7"/>
    <s v="Epic - TASK|PW_SHORT_NAME"/>
    <x v="216"/>
    <x v="6"/>
    <m/>
    <m/>
    <m/>
    <m/>
    <x v="0"/>
    <x v="0"/>
    <x v="0"/>
    <m/>
    <x v="0"/>
    <x v="1"/>
    <x v="3"/>
    <x v="0"/>
    <m/>
    <x v="0"/>
    <s v="Work ID"/>
    <b v="1"/>
    <b v="0"/>
    <m/>
    <m/>
    <m/>
    <m/>
    <m/>
    <m/>
    <m/>
    <m/>
    <m/>
    <m/>
    <m/>
    <m/>
    <m/>
    <x v="0"/>
    <x v="0"/>
    <x v="0"/>
    <x v="0"/>
    <x v="0"/>
    <x v="0"/>
    <x v="0"/>
    <x v="0"/>
    <x v="0"/>
    <x v="0"/>
    <x v="0"/>
    <x v="0"/>
    <x v="0"/>
    <x v="0"/>
    <x v="0"/>
    <x v="0"/>
    <x v="0"/>
    <x v="0"/>
    <x v="0"/>
    <x v="0"/>
    <x v="0"/>
  </r>
  <r>
    <m/>
    <s v="Bibhusha"/>
    <s v="Create Milestone"/>
    <m/>
    <m/>
    <m/>
    <x v="5"/>
    <x v="233"/>
    <s v="Business with Tech, Local Enhancement, Lifecycle Management, Business Only"/>
    <m/>
    <x v="7"/>
    <s v="Epic - TASK|WORK_STRUCTURE_CODE"/>
    <x v="217"/>
    <x v="7"/>
    <m/>
    <m/>
    <m/>
    <m/>
    <x v="109"/>
    <x v="142"/>
    <x v="213"/>
    <m/>
    <x v="0"/>
    <x v="1"/>
    <x v="3"/>
    <x v="85"/>
    <m/>
    <x v="0"/>
    <s v="Sequence ID"/>
    <b v="1"/>
    <b v="1"/>
    <m/>
    <s v="alphanumeric"/>
    <m/>
    <m/>
    <m/>
    <s v="Automated ID created by system"/>
    <s v="Auto-completed"/>
    <m/>
    <m/>
    <m/>
    <m/>
    <m/>
    <m/>
    <x v="0"/>
    <x v="0"/>
    <x v="0"/>
    <x v="0"/>
    <x v="0"/>
    <x v="0"/>
    <x v="0"/>
    <x v="0"/>
    <x v="0"/>
    <x v="0"/>
    <x v="0"/>
    <x v="0"/>
    <x v="0"/>
    <x v="0"/>
    <x v="0"/>
    <x v="0"/>
    <x v="0"/>
    <x v="0"/>
    <x v="0"/>
    <x v="0"/>
    <x v="0"/>
  </r>
  <r>
    <m/>
    <s v="Bibhusha"/>
    <s v="Create Milestone"/>
    <m/>
    <m/>
    <m/>
    <x v="5"/>
    <x v="234"/>
    <s v="Business with Tech, Local Enhancement, Lifecycle Management, Business Only"/>
    <m/>
    <x v="7"/>
    <s v="Epic - TASK|"/>
    <x v="54"/>
    <x v="7"/>
    <m/>
    <m/>
    <m/>
    <m/>
    <x v="110"/>
    <x v="6"/>
    <x v="9"/>
    <m/>
    <x v="0"/>
    <x v="0"/>
    <x v="0"/>
    <x v="4"/>
    <m/>
    <x v="0"/>
    <s v="0-Not Found"/>
    <b v="1"/>
    <b v="0"/>
    <m/>
    <s v="Free form text"/>
    <m/>
    <m/>
    <m/>
    <s v="Very short name of the milestone"/>
    <s v="Required"/>
    <m/>
    <m/>
    <m/>
    <m/>
    <m/>
    <m/>
    <x v="0"/>
    <x v="0"/>
    <x v="0"/>
    <x v="0"/>
    <x v="0"/>
    <x v="0"/>
    <x v="0"/>
    <x v="0"/>
    <x v="0"/>
    <x v="0"/>
    <x v="0"/>
    <x v="0"/>
    <x v="0"/>
    <x v="0"/>
    <x v="0"/>
    <x v="0"/>
    <x v="0"/>
    <x v="0"/>
    <x v="0"/>
    <x v="0"/>
    <x v="0"/>
  </r>
  <r>
    <m/>
    <s v="Bibhusha"/>
    <s v="Create Milestone"/>
    <m/>
    <m/>
    <m/>
    <x v="5"/>
    <x v="235"/>
    <s v="Business with Tech, Local Enhancement, Lifecycle Management, Business Only"/>
    <m/>
    <x v="7"/>
    <s v="Epic - TASK|"/>
    <x v="156"/>
    <x v="7"/>
    <m/>
    <m/>
    <m/>
    <m/>
    <x v="83"/>
    <x v="6"/>
    <x v="9"/>
    <m/>
    <x v="0"/>
    <x v="0"/>
    <x v="0"/>
    <x v="65"/>
    <m/>
    <x v="0"/>
    <s v="0-Not Found"/>
    <b v="0"/>
    <b v="0"/>
    <m/>
    <s v="Long Text"/>
    <m/>
    <m/>
    <m/>
    <s v="Brief description of the milestone"/>
    <s v="Required"/>
    <m/>
    <m/>
    <m/>
    <m/>
    <m/>
    <m/>
    <x v="0"/>
    <x v="0"/>
    <x v="0"/>
    <x v="0"/>
    <x v="0"/>
    <x v="0"/>
    <x v="0"/>
    <x v="0"/>
    <x v="0"/>
    <x v="0"/>
    <x v="0"/>
    <x v="0"/>
    <x v="0"/>
    <x v="0"/>
    <x v="0"/>
    <x v="0"/>
    <x v="0"/>
    <x v="0"/>
    <x v="0"/>
    <x v="0"/>
    <x v="0"/>
  </r>
  <r>
    <m/>
    <s v="Bibhusha"/>
    <s v="Create Milestone"/>
    <m/>
    <m/>
    <m/>
    <x v="5"/>
    <x v="236"/>
    <s v="Business with Tech, Local Enhancement, Lifecycle Management, Business Only"/>
    <m/>
    <x v="7"/>
    <s v="Epic - TASK|wbs712"/>
    <x v="218"/>
    <x v="7"/>
    <m/>
    <m/>
    <m/>
    <m/>
    <x v="111"/>
    <x v="6"/>
    <x v="214"/>
    <s v="Requires some converting"/>
    <x v="0"/>
    <x v="2"/>
    <x v="2"/>
    <x v="86"/>
    <m/>
    <x v="0"/>
    <s v="Task or Milestone Type"/>
    <b v="0"/>
    <b v="1"/>
    <m/>
    <s v="drop down"/>
    <m/>
    <s v="Yes"/>
    <s v="Money Step_x000a_Implementation_x000a_Technology_x000a_Change Management_x000a_Legal / Regulatory_x000a_Other_x000a_Human Resources_x000a_Initiation &amp; Governance"/>
    <s v="Categorization of milestone, based on demand path or if a value delivery step"/>
    <s v="Required"/>
    <m/>
    <m/>
    <m/>
    <m/>
    <m/>
    <m/>
    <x v="0"/>
    <x v="0"/>
    <x v="0"/>
    <x v="0"/>
    <x v="0"/>
    <x v="0"/>
    <x v="0"/>
    <x v="0"/>
    <x v="0"/>
    <x v="0"/>
    <x v="0"/>
    <x v="0"/>
    <x v="0"/>
    <x v="0"/>
    <x v="0"/>
    <x v="0"/>
    <x v="0"/>
    <x v="0"/>
    <x v="0"/>
    <x v="0"/>
    <x v="0"/>
  </r>
  <r>
    <m/>
    <s v="Bibhusha"/>
    <s v="Create Milestone"/>
    <m/>
    <m/>
    <m/>
    <x v="5"/>
    <x v="237"/>
    <m/>
    <m/>
    <x v="7"/>
    <s v="Epic - TASK|ExecType"/>
    <x v="219"/>
    <x v="7"/>
    <s v="MJW (5/4) Not sure if this is required for the migration… Need to confirm with Planview"/>
    <m/>
    <m/>
    <m/>
    <x v="112"/>
    <x v="143"/>
    <x v="215"/>
    <m/>
    <x v="0"/>
    <x v="4"/>
    <x v="3"/>
    <x v="87"/>
    <m/>
    <x v="0"/>
    <s v="Execution Type"/>
    <b v="1"/>
    <b v="1"/>
    <m/>
    <m/>
    <m/>
    <m/>
    <m/>
    <m/>
    <m/>
    <m/>
    <m/>
    <m/>
    <m/>
    <m/>
    <m/>
    <x v="0"/>
    <x v="0"/>
    <x v="0"/>
    <x v="0"/>
    <x v="0"/>
    <x v="0"/>
    <x v="0"/>
    <x v="0"/>
    <x v="0"/>
    <x v="0"/>
    <x v="0"/>
    <x v="0"/>
    <x v="0"/>
    <x v="0"/>
    <x v="0"/>
    <x v="0"/>
    <x v="0"/>
    <x v="0"/>
    <x v="0"/>
    <x v="0"/>
    <x v="0"/>
  </r>
  <r>
    <m/>
    <s v="Bibhusha"/>
    <s v="Create Milestone"/>
    <m/>
    <m/>
    <m/>
    <x v="5"/>
    <x v="238"/>
    <s v="Business with Tech, Local Enhancement, Lifecycle Management, Business Only"/>
    <m/>
    <x v="7"/>
    <s v="Epic - TASK|MILESTONE_FLAG"/>
    <x v="220"/>
    <x v="7"/>
    <m/>
    <m/>
    <m/>
    <m/>
    <x v="113"/>
    <x v="144"/>
    <x v="216"/>
    <m/>
    <x v="0"/>
    <x v="4"/>
    <x v="3"/>
    <x v="88"/>
    <m/>
    <x v="0"/>
    <s v="Milestone Flag"/>
    <b v="1"/>
    <b v="1"/>
    <m/>
    <s v="drop down"/>
    <m/>
    <s v="Yes"/>
    <m/>
    <m/>
    <s v="Required"/>
    <m/>
    <m/>
    <m/>
    <m/>
    <m/>
    <m/>
    <x v="0"/>
    <x v="0"/>
    <x v="0"/>
    <x v="0"/>
    <x v="0"/>
    <x v="0"/>
    <x v="0"/>
    <x v="0"/>
    <x v="0"/>
    <x v="0"/>
    <x v="0"/>
    <x v="0"/>
    <x v="0"/>
    <x v="0"/>
    <x v="0"/>
    <x v="0"/>
    <x v="0"/>
    <x v="0"/>
    <x v="0"/>
    <x v="0"/>
    <x v="0"/>
  </r>
  <r>
    <m/>
    <s v="Bibhusha"/>
    <s v="Create Milestone"/>
    <m/>
    <m/>
    <m/>
    <x v="5"/>
    <x v="239"/>
    <s v="Business with Tech, Local Enhancement, Lifecycle Management, Business Only"/>
    <m/>
    <x v="7"/>
    <s v="Epic - TASK|"/>
    <x v="221"/>
    <x v="7"/>
    <m/>
    <m/>
    <m/>
    <m/>
    <x v="114"/>
    <x v="6"/>
    <x v="9"/>
    <m/>
    <x v="3"/>
    <x v="1"/>
    <x v="3"/>
    <x v="89"/>
    <m/>
    <x v="0"/>
    <s v="0-Not Found"/>
    <b v="0"/>
    <b v="0"/>
    <m/>
    <s v="Free form text"/>
    <m/>
    <m/>
    <m/>
    <s v="Person responsible for tracking and delivery of the milestone"/>
    <s v="Required"/>
    <m/>
    <m/>
    <m/>
    <m/>
    <m/>
    <m/>
    <x v="0"/>
    <x v="0"/>
    <x v="0"/>
    <x v="0"/>
    <x v="0"/>
    <x v="0"/>
    <x v="0"/>
    <x v="0"/>
    <x v="0"/>
    <x v="0"/>
    <x v="0"/>
    <x v="0"/>
    <x v="0"/>
    <x v="0"/>
    <x v="0"/>
    <x v="0"/>
    <x v="0"/>
    <x v="0"/>
    <x v="0"/>
    <x v="0"/>
    <x v="0"/>
  </r>
  <r>
    <m/>
    <s v="Bibhusha"/>
    <s v="Create Milestone"/>
    <m/>
    <m/>
    <m/>
    <x v="5"/>
    <x v="240"/>
    <s v="Business with Tech, Local Enhancement, Lifecycle Management, Business Only"/>
    <m/>
    <x v="7"/>
    <s v="Epic - TASK|"/>
    <x v="155"/>
    <x v="7"/>
    <m/>
    <m/>
    <m/>
    <m/>
    <x v="82"/>
    <x v="6"/>
    <x v="9"/>
    <m/>
    <x v="0"/>
    <x v="2"/>
    <x v="2"/>
    <x v="64"/>
    <m/>
    <x v="0"/>
    <s v="0-Not Found"/>
    <b v="0"/>
    <b v="0"/>
    <m/>
    <s v="drop down"/>
    <m/>
    <m/>
    <m/>
    <s v="State of milestone and underlying work being delivered"/>
    <s v="Required"/>
    <m/>
    <m/>
    <m/>
    <m/>
    <m/>
    <m/>
    <x v="0"/>
    <x v="0"/>
    <x v="0"/>
    <x v="0"/>
    <x v="0"/>
    <x v="0"/>
    <x v="0"/>
    <x v="0"/>
    <x v="0"/>
    <x v="0"/>
    <x v="0"/>
    <x v="0"/>
    <x v="0"/>
    <x v="0"/>
    <x v="0"/>
    <x v="0"/>
    <x v="0"/>
    <x v="0"/>
    <x v="0"/>
    <x v="0"/>
    <x v="0"/>
  </r>
  <r>
    <m/>
    <s v="Bibhusha"/>
    <s v="Create Milestone"/>
    <m/>
    <m/>
    <m/>
    <x v="5"/>
    <x v="241"/>
    <s v="Business with Tech, Local Enhancement, Lifecycle Management, Business Only"/>
    <m/>
    <x v="7"/>
    <s v="Epic - TASK|SCHEDULE_START"/>
    <x v="222"/>
    <x v="7"/>
    <m/>
    <m/>
    <m/>
    <m/>
    <x v="115"/>
    <x v="145"/>
    <x v="217"/>
    <m/>
    <x v="0"/>
    <x v="0"/>
    <x v="0"/>
    <x v="90"/>
    <m/>
    <x v="0"/>
    <s v="Schedule Start"/>
    <b v="1"/>
    <b v="1"/>
    <m/>
    <s v="Date/Time"/>
    <m/>
    <m/>
    <m/>
    <s v="Date the milestone is planning on being initiated or had been initiated"/>
    <s v="Required"/>
    <m/>
    <m/>
    <m/>
    <m/>
    <m/>
    <m/>
    <x v="0"/>
    <x v="0"/>
    <x v="0"/>
    <x v="0"/>
    <x v="0"/>
    <x v="0"/>
    <x v="0"/>
    <x v="0"/>
    <x v="0"/>
    <x v="0"/>
    <x v="0"/>
    <x v="0"/>
    <x v="0"/>
    <x v="0"/>
    <x v="0"/>
    <x v="0"/>
    <x v="0"/>
    <x v="0"/>
    <x v="0"/>
    <x v="0"/>
    <x v="0"/>
  </r>
  <r>
    <m/>
    <s v="Bibhusha"/>
    <s v="Create Milestone"/>
    <m/>
    <m/>
    <m/>
    <x v="5"/>
    <x v="242"/>
    <s v="Business with Tech, Local Enhancement, Lifecycle Management, Business Only"/>
    <m/>
    <x v="7"/>
    <s v="Epic - TASK|SCHEDULE_FINISH"/>
    <x v="223"/>
    <x v="7"/>
    <m/>
    <m/>
    <m/>
    <m/>
    <x v="116"/>
    <x v="146"/>
    <x v="218"/>
    <m/>
    <x v="0"/>
    <x v="0"/>
    <x v="0"/>
    <x v="91"/>
    <m/>
    <x v="0"/>
    <s v="Schedule Finish"/>
    <b v="1"/>
    <b v="1"/>
    <m/>
    <s v="Date/Time"/>
    <m/>
    <m/>
    <m/>
    <s v="Estimated date that milestone is expected to be completed and begin delivering value to organization"/>
    <s v="Required"/>
    <m/>
    <m/>
    <m/>
    <m/>
    <m/>
    <m/>
    <x v="0"/>
    <x v="0"/>
    <x v="0"/>
    <x v="0"/>
    <x v="0"/>
    <x v="0"/>
    <x v="0"/>
    <x v="0"/>
    <x v="0"/>
    <x v="0"/>
    <x v="0"/>
    <x v="0"/>
    <x v="0"/>
    <x v="0"/>
    <x v="0"/>
    <x v="0"/>
    <x v="0"/>
    <x v="0"/>
    <x v="0"/>
    <x v="0"/>
    <x v="0"/>
  </r>
  <r>
    <m/>
    <m/>
    <m/>
    <m/>
    <m/>
    <m/>
    <x v="1"/>
    <x v="243"/>
    <m/>
    <m/>
    <x v="7"/>
    <s v="Epic - TASK|BASELINE_START"/>
    <x v="224"/>
    <x v="6"/>
    <m/>
    <m/>
    <m/>
    <m/>
    <x v="117"/>
    <x v="147"/>
    <x v="219"/>
    <m/>
    <x v="0"/>
    <x v="0"/>
    <x v="0"/>
    <x v="92"/>
    <m/>
    <x v="0"/>
    <s v="Baseline Start"/>
    <b v="1"/>
    <b v="1"/>
    <m/>
    <m/>
    <m/>
    <m/>
    <m/>
    <m/>
    <m/>
    <m/>
    <m/>
    <m/>
    <m/>
    <m/>
    <m/>
    <x v="0"/>
    <x v="0"/>
    <x v="0"/>
    <x v="0"/>
    <x v="0"/>
    <x v="0"/>
    <x v="0"/>
    <x v="0"/>
    <x v="0"/>
    <x v="0"/>
    <x v="0"/>
    <x v="0"/>
    <x v="0"/>
    <x v="0"/>
    <x v="0"/>
    <x v="0"/>
    <x v="0"/>
    <x v="0"/>
    <x v="0"/>
    <x v="0"/>
    <x v="0"/>
  </r>
  <r>
    <m/>
    <s v="Bibhusha"/>
    <s v="Create Milestone"/>
    <m/>
    <m/>
    <m/>
    <x v="5"/>
    <x v="244"/>
    <s v="Business with Tech, Local Enhancement, Lifecycle Management, Business Only"/>
    <m/>
    <x v="7"/>
    <s v="Epic - TASK|BASELINE_FINISH"/>
    <x v="225"/>
    <x v="7"/>
    <m/>
    <m/>
    <m/>
    <m/>
    <x v="118"/>
    <x v="148"/>
    <x v="220"/>
    <m/>
    <x v="0"/>
    <x v="0"/>
    <x v="0"/>
    <x v="93"/>
    <m/>
    <x v="0"/>
    <s v="Baseline Finish"/>
    <b v="1"/>
    <b v="1"/>
    <m/>
    <s v="Date/Time"/>
    <m/>
    <m/>
    <m/>
    <m/>
    <s v="Required"/>
    <m/>
    <m/>
    <m/>
    <m/>
    <m/>
    <m/>
    <x v="0"/>
    <x v="0"/>
    <x v="0"/>
    <x v="0"/>
    <x v="0"/>
    <x v="0"/>
    <x v="0"/>
    <x v="0"/>
    <x v="0"/>
    <x v="0"/>
    <x v="0"/>
    <x v="0"/>
    <x v="0"/>
    <x v="0"/>
    <x v="0"/>
    <x v="0"/>
    <x v="0"/>
    <x v="0"/>
    <x v="0"/>
    <x v="0"/>
    <x v="0"/>
  </r>
  <r>
    <m/>
    <m/>
    <m/>
    <m/>
    <m/>
    <m/>
    <x v="5"/>
    <x v="245"/>
    <m/>
    <m/>
    <x v="7"/>
    <s v="Epic - TASK|ACTUAL_START"/>
    <x v="226"/>
    <x v="7"/>
    <m/>
    <m/>
    <m/>
    <m/>
    <x v="119"/>
    <x v="149"/>
    <x v="221"/>
    <s v="Bibhusha, do we need to migrate these?"/>
    <x v="0"/>
    <x v="0"/>
    <x v="0"/>
    <x v="94"/>
    <m/>
    <x v="0"/>
    <s v="Actual Start"/>
    <b v="1"/>
    <b v="1"/>
    <m/>
    <m/>
    <m/>
    <m/>
    <m/>
    <m/>
    <m/>
    <m/>
    <m/>
    <m/>
    <m/>
    <m/>
    <m/>
    <x v="0"/>
    <x v="0"/>
    <x v="0"/>
    <x v="0"/>
    <x v="0"/>
    <x v="0"/>
    <x v="0"/>
    <x v="0"/>
    <x v="0"/>
    <x v="0"/>
    <x v="0"/>
    <x v="0"/>
    <x v="0"/>
    <x v="0"/>
    <x v="0"/>
    <x v="0"/>
    <x v="0"/>
    <x v="0"/>
    <x v="0"/>
    <x v="0"/>
    <x v="0"/>
  </r>
  <r>
    <m/>
    <m/>
    <m/>
    <m/>
    <m/>
    <m/>
    <x v="5"/>
    <x v="246"/>
    <m/>
    <m/>
    <x v="7"/>
    <s v="Epic - TASK|ACTUAL_FINISH"/>
    <x v="227"/>
    <x v="7"/>
    <m/>
    <m/>
    <m/>
    <m/>
    <x v="120"/>
    <x v="150"/>
    <x v="222"/>
    <s v="Bibhusha, do we need to migrate these?"/>
    <x v="0"/>
    <x v="0"/>
    <x v="0"/>
    <x v="95"/>
    <m/>
    <x v="0"/>
    <s v="Actual Finish"/>
    <b v="1"/>
    <b v="1"/>
    <m/>
    <m/>
    <m/>
    <m/>
    <m/>
    <m/>
    <m/>
    <m/>
    <m/>
    <m/>
    <m/>
    <m/>
    <m/>
    <x v="0"/>
    <x v="0"/>
    <x v="0"/>
    <x v="0"/>
    <x v="0"/>
    <x v="0"/>
    <x v="0"/>
    <x v="0"/>
    <x v="0"/>
    <x v="0"/>
    <x v="0"/>
    <x v="0"/>
    <x v="0"/>
    <x v="0"/>
    <x v="0"/>
    <x v="0"/>
    <x v="0"/>
    <x v="0"/>
    <x v="0"/>
    <x v="0"/>
    <x v="0"/>
  </r>
  <r>
    <m/>
    <s v="Bibhusha"/>
    <s v="Create Milestone"/>
    <m/>
    <m/>
    <m/>
    <x v="5"/>
    <x v="247"/>
    <s v="Business with Tech, Local Enhancement, Lifecycle Management, Business Only"/>
    <m/>
    <x v="7"/>
    <s v="Epic - TASK|"/>
    <x v="172"/>
    <x v="7"/>
    <m/>
    <m/>
    <m/>
    <m/>
    <x v="99"/>
    <x v="6"/>
    <x v="9"/>
    <m/>
    <x v="0"/>
    <x v="5"/>
    <x v="5"/>
    <x v="78"/>
    <m/>
    <x v="0"/>
    <s v="0-Not Found"/>
    <b v="0"/>
    <b v="0"/>
    <m/>
    <s v="drop down"/>
    <m/>
    <s v="Yes"/>
    <m/>
    <s v="Tag of the Milestone's current health status, to be updated regularly by the initiative owner. Any status other than On Track requires Status Rationale to be filled out."/>
    <s v="Optional"/>
    <m/>
    <m/>
    <m/>
    <m/>
    <m/>
    <m/>
    <x v="0"/>
    <x v="0"/>
    <x v="0"/>
    <x v="0"/>
    <x v="0"/>
    <x v="0"/>
    <x v="0"/>
    <x v="0"/>
    <x v="0"/>
    <x v="0"/>
    <x v="0"/>
    <x v="0"/>
    <x v="0"/>
    <x v="0"/>
    <x v="0"/>
    <x v="0"/>
    <x v="0"/>
    <x v="0"/>
    <x v="0"/>
    <x v="0"/>
    <x v="0"/>
  </r>
  <r>
    <s v="L2-Design"/>
    <s v="Tara/Heath"/>
    <s v="L2: Build Program Roadmap"/>
    <s v="VB Risks &amp; Add Milestones"/>
    <s v="Plan"/>
    <s v="Value Bundle Manager"/>
    <x v="5"/>
    <x v="248"/>
    <m/>
    <m/>
    <x v="7"/>
    <s v="Epic - TASK|MW_DURATION"/>
    <x v="228"/>
    <x v="6"/>
    <s v=""/>
    <m/>
    <s v="Yes"/>
    <s v="Yes"/>
    <x v="121"/>
    <x v="151"/>
    <x v="223"/>
    <s v=""/>
    <x v="0"/>
    <x v="0"/>
    <x v="0"/>
    <x v="96"/>
    <m/>
    <x v="0"/>
    <s v="Duration"/>
    <b v="1"/>
    <b v="1"/>
    <s v="Predefined"/>
    <s v="Effort"/>
    <m/>
    <s v=""/>
    <s v="PVCALC"/>
    <m/>
    <m/>
    <m/>
    <m/>
    <m/>
    <s v="Yes"/>
    <m/>
    <m/>
    <x v="0"/>
    <x v="0"/>
    <x v="0"/>
    <x v="0"/>
    <x v="0"/>
    <x v="0"/>
    <x v="0"/>
    <x v="0"/>
    <x v="0"/>
    <x v="0"/>
    <x v="0"/>
    <x v="0"/>
    <x v="0"/>
    <x v="0"/>
    <x v="0"/>
    <x v="0"/>
    <x v="0"/>
    <x v="0"/>
    <x v="0"/>
    <x v="0"/>
    <x v="0"/>
  </r>
  <r>
    <s v="L2-Design"/>
    <s v="Tara/Heath"/>
    <s v="L2: Build Program Roadmap"/>
    <s v="VB Risks &amp; Add Milestones"/>
    <s v="Plan"/>
    <s v="Value Bundle Manager"/>
    <x v="5"/>
    <x v="249"/>
    <m/>
    <m/>
    <x v="7"/>
    <s v="Epic - TASK|Wbs19"/>
    <x v="229"/>
    <x v="6"/>
    <s v=""/>
    <m/>
    <s v="Yes"/>
    <s v="Yes"/>
    <x v="122"/>
    <x v="152"/>
    <x v="224"/>
    <s v=""/>
    <x v="0"/>
    <x v="0"/>
    <x v="0"/>
    <x v="97"/>
    <m/>
    <x v="0"/>
    <s v="Show on Roadmap"/>
    <b v="1"/>
    <b v="1"/>
    <s v="Alt. Struct"/>
    <s v="Text"/>
    <s v="Single"/>
    <s v=""/>
    <s v="Show on Project (Wbs19$PRJ) _x000a_Show on Strategy &amp; Project (Wbs19$STR) _x000a_Show on Project &amp; Outcome (Wbs19PjO) _x000a_Show on Project, Strategy &amp; Outcome (Wbs19PjStO) "/>
    <s v="The finish of the task will be shown as an event in Program Manager and Strategy Roadmap"/>
    <m/>
    <m/>
    <m/>
    <m/>
    <m/>
    <m/>
    <m/>
    <x v="0"/>
    <x v="0"/>
    <x v="0"/>
    <x v="0"/>
    <x v="0"/>
    <x v="0"/>
    <x v="0"/>
    <x v="0"/>
    <x v="0"/>
    <x v="0"/>
    <x v="0"/>
    <x v="0"/>
    <x v="0"/>
    <x v="0"/>
    <x v="0"/>
    <x v="0"/>
    <x v="0"/>
    <x v="0"/>
    <x v="0"/>
    <x v="0"/>
    <x v="0"/>
  </r>
  <r>
    <s v="L2-Design"/>
    <s v="Tracy/Cindy?"/>
    <s v="L2: Build Program Roadmap"/>
    <s v="VB Risks &amp; Add Milestones"/>
    <m/>
    <s v="Value Bundle Manager"/>
    <x v="2"/>
    <x v="250"/>
    <m/>
    <m/>
    <x v="9"/>
    <s v="RISK|WORK_STRUCTURE_CODE"/>
    <x v="215"/>
    <x v="6"/>
    <m/>
    <m/>
    <s v="Yes"/>
    <s v="Yes"/>
    <x v="109"/>
    <x v="6"/>
    <x v="213"/>
    <m/>
    <x v="0"/>
    <x v="1"/>
    <x v="3"/>
    <x v="85"/>
    <m/>
    <x v="0"/>
    <s v="Sequence ID"/>
    <b v="1"/>
    <b v="0"/>
    <m/>
    <m/>
    <m/>
    <m/>
    <m/>
    <m/>
    <m/>
    <m/>
    <m/>
    <m/>
    <m/>
    <m/>
    <m/>
    <x v="0"/>
    <x v="0"/>
    <x v="0"/>
    <x v="0"/>
    <x v="0"/>
    <x v="0"/>
    <x v="0"/>
    <x v="0"/>
    <x v="0"/>
    <x v="0"/>
    <x v="0"/>
    <x v="0"/>
    <x v="0"/>
    <x v="0"/>
    <x v="0"/>
    <x v="0"/>
    <x v="0"/>
    <x v="0"/>
    <x v="0"/>
    <x v="0"/>
    <x v="0"/>
  </r>
  <r>
    <s v="L2-Design"/>
    <s v="Tracy/Cindy?"/>
    <s v="L2: Build Program Roadmap"/>
    <s v="VB Risks &amp; Add Milestones"/>
    <m/>
    <s v="Value Bundle Manager"/>
    <x v="2"/>
    <x v="251"/>
    <m/>
    <m/>
    <x v="9"/>
    <s v="RISK|"/>
    <x v="216"/>
    <x v="6"/>
    <s v="this may be Associations&gt;Belongs to in logbook"/>
    <m/>
    <s v="Yes"/>
    <s v="Yes"/>
    <x v="0"/>
    <x v="6"/>
    <x v="9"/>
    <m/>
    <x v="0"/>
    <x v="1"/>
    <x v="3"/>
    <x v="0"/>
    <m/>
    <x v="0"/>
    <s v="0-Not Found"/>
    <b v="0"/>
    <b v="0"/>
    <m/>
    <m/>
    <m/>
    <m/>
    <m/>
    <m/>
    <m/>
    <m/>
    <m/>
    <m/>
    <m/>
    <m/>
    <m/>
    <x v="0"/>
    <x v="0"/>
    <x v="0"/>
    <x v="0"/>
    <x v="0"/>
    <x v="0"/>
    <x v="0"/>
    <x v="0"/>
    <x v="0"/>
    <x v="0"/>
    <x v="0"/>
    <x v="0"/>
    <x v="0"/>
    <x v="0"/>
    <x v="0"/>
    <x v="0"/>
    <x v="0"/>
    <x v="0"/>
    <x v="0"/>
    <x v="0"/>
    <x v="0"/>
  </r>
  <r>
    <s v="L2-Design"/>
    <s v="Tracy/Cindy?"/>
    <s v="L2: Build Program Roadmap"/>
    <s v="VB Risks &amp; Add Milestones"/>
    <m/>
    <s v="Value Bundle Manager"/>
    <x v="2"/>
    <x v="252"/>
    <m/>
    <m/>
    <x v="9"/>
    <s v="RISK|Logbook (unable to identify)"/>
    <x v="54"/>
    <x v="6"/>
    <s v="This is a fixed attribute in Logbook and cannot be renamed."/>
    <m/>
    <s v="Yes"/>
    <s v="Logbook"/>
    <x v="7"/>
    <x v="6"/>
    <x v="225"/>
    <s v=""/>
    <x v="3"/>
    <x v="0"/>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3"/>
    <m/>
    <m/>
    <x v="9"/>
    <s v="RISK|Logbook (unable to identify)"/>
    <x v="156"/>
    <x v="6"/>
    <s v="This is a fixed attribute in Logbook and cannot be renamed."/>
    <m/>
    <s v="Yes"/>
    <s v="Logbook"/>
    <x v="7"/>
    <x v="6"/>
    <x v="225"/>
    <s v=""/>
    <x v="3"/>
    <x v="0"/>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4"/>
    <m/>
    <m/>
    <x v="9"/>
    <s v="RISK|Logbook (unable to identify)"/>
    <x v="14"/>
    <x v="6"/>
    <s v="Values updated"/>
    <m/>
    <s v="Yes"/>
    <s v="Logbook"/>
    <x v="123"/>
    <x v="6"/>
    <x v="225"/>
    <s v=""/>
    <x v="3"/>
    <x v="5"/>
    <x v="5"/>
    <x v="98"/>
    <m/>
    <x v="0"/>
    <s v="0-Not Found"/>
    <b v="0"/>
    <b v="0"/>
    <s v="Alt. Struct"/>
    <s v="Text"/>
    <s v="Single"/>
    <s v=""/>
    <s v="Customer Service_x000a_People_x000a_Process_x000a_IT Systems_x000a_Third Parties_x000a_Regulatory_x000a_Brand_x000a_Value Leakage_x000a_Delivery Timing_x000a_Market"/>
    <s v="Categorization of the facet of the business that the risk poses a potential threat to."/>
    <s v="Req."/>
    <m/>
    <m/>
    <m/>
    <m/>
    <m/>
    <m/>
    <x v="0"/>
    <x v="0"/>
    <x v="0"/>
    <x v="0"/>
    <x v="0"/>
    <x v="0"/>
    <x v="0"/>
    <x v="0"/>
    <x v="0"/>
    <x v="0"/>
    <x v="0"/>
    <x v="0"/>
    <x v="0"/>
    <x v="0"/>
    <x v="0"/>
    <x v="0"/>
    <x v="0"/>
    <x v="0"/>
    <x v="0"/>
    <x v="0"/>
    <x v="0"/>
  </r>
  <r>
    <s v="L2-Design"/>
    <s v="Tracy/Cindy?"/>
    <s v="L2: Build Program Roadmap"/>
    <s v="VB Risks &amp; Add Milestones"/>
    <m/>
    <s v="Value Bundle Manager"/>
    <x v="2"/>
    <x v="255"/>
    <m/>
    <m/>
    <x v="9"/>
    <s v="RISK|Logbook (unable to identify)"/>
    <x v="230"/>
    <x v="6"/>
    <s v="This is a fixed attribute in Logbook and cannot be renamed._x000a__x000a_Values updated."/>
    <m/>
    <s v="Yes"/>
    <s v="Logbook"/>
    <x v="124"/>
    <x v="6"/>
    <x v="225"/>
    <s v=""/>
    <x v="3"/>
    <x v="5"/>
    <x v="5"/>
    <x v="99"/>
    <m/>
    <x v="0"/>
    <s v="0-Not Found"/>
    <b v="0"/>
    <b v="0"/>
    <s v="Alt. Struct"/>
    <s v="Text"/>
    <s v="Single"/>
    <s v=""/>
    <s v="Very unlikely (1)_x000a_Not likely (2)_x000a_Possible (3)_x000a_Probable (4)_x000a_Very likely (5)"/>
    <s v="Likelihood of the risk becoming realized"/>
    <s v="Req."/>
    <m/>
    <m/>
    <m/>
    <m/>
    <m/>
    <m/>
    <x v="0"/>
    <x v="0"/>
    <x v="0"/>
    <x v="0"/>
    <x v="0"/>
    <x v="0"/>
    <x v="0"/>
    <x v="0"/>
    <x v="0"/>
    <x v="0"/>
    <x v="0"/>
    <x v="0"/>
    <x v="0"/>
    <x v="0"/>
    <x v="0"/>
    <x v="0"/>
    <x v="0"/>
    <x v="0"/>
    <x v="0"/>
    <x v="0"/>
    <x v="0"/>
  </r>
  <r>
    <s v="L2-Design"/>
    <s v="Tracy/Cindy?"/>
    <s v="L2: Build Program Roadmap"/>
    <s v="VB Risks &amp; Add Milestones"/>
    <m/>
    <s v="Value Bundle Manager"/>
    <x v="2"/>
    <x v="256"/>
    <m/>
    <m/>
    <x v="9"/>
    <s v="RISK|Logbook (unable to identify)"/>
    <x v="231"/>
    <x v="6"/>
    <s v="This is a fixed attribute in Logbook and cannot be renamed._x000a__x000a_Values updated."/>
    <m/>
    <s v="Yes"/>
    <s v="Logbook"/>
    <x v="125"/>
    <x v="6"/>
    <x v="225"/>
    <s v=""/>
    <x v="3"/>
    <x v="5"/>
    <x v="5"/>
    <x v="4"/>
    <m/>
    <x v="0"/>
    <s v="0-Not Found"/>
    <b v="1"/>
    <b v="0"/>
    <s v="Alt. Struct"/>
    <s v="Text"/>
    <s v="Single"/>
    <s v=""/>
    <s v="Low (1)_x000a_Minor (2)_x000a_Moderate (3)_x000a_Significant (4)_x000a_Critical (5)"/>
    <s v="If the risk becomes realized, what is the Impact on the initiative"/>
    <s v="Req."/>
    <m/>
    <m/>
    <m/>
    <s v="Yes"/>
    <m/>
    <m/>
    <x v="0"/>
    <x v="0"/>
    <x v="0"/>
    <x v="0"/>
    <x v="0"/>
    <x v="0"/>
    <x v="0"/>
    <x v="0"/>
    <x v="0"/>
    <x v="0"/>
    <x v="0"/>
    <x v="0"/>
    <x v="0"/>
    <x v="0"/>
    <x v="0"/>
    <x v="0"/>
    <x v="0"/>
    <x v="0"/>
    <x v="0"/>
    <x v="0"/>
    <x v="0"/>
  </r>
  <r>
    <s v="L2-Design"/>
    <s v="Tracy/Cindy?"/>
    <s v="L2: Build Program Roadmap"/>
    <s v="VB Risks &amp; Add Milestones"/>
    <m/>
    <s v="Value Bundle Manager"/>
    <x v="2"/>
    <x v="257"/>
    <m/>
    <m/>
    <x v="9"/>
    <s v="RISK|Logbook (unable to identify)"/>
    <x v="232"/>
    <x v="6"/>
    <s v=""/>
    <m/>
    <s v="Yes"/>
    <s v="Logbook"/>
    <x v="126"/>
    <x v="6"/>
    <x v="225"/>
    <s v=""/>
    <x v="3"/>
    <x v="0"/>
    <x v="0"/>
    <x v="100"/>
    <m/>
    <x v="0"/>
    <s v="0-Not Found"/>
    <b v="0"/>
    <b v="0"/>
    <s v="Field"/>
    <s v="Text"/>
    <m/>
    <s v=""/>
    <m/>
    <s v="Additional remarks on how the risk can be or is being mitigated."/>
    <s v="Req."/>
    <m/>
    <m/>
    <m/>
    <s v="Yes"/>
    <m/>
    <m/>
    <x v="0"/>
    <x v="0"/>
    <x v="0"/>
    <x v="0"/>
    <x v="0"/>
    <x v="0"/>
    <x v="0"/>
    <x v="0"/>
    <x v="0"/>
    <x v="0"/>
    <x v="0"/>
    <x v="0"/>
    <x v="0"/>
    <x v="0"/>
    <x v="0"/>
    <x v="0"/>
    <x v="0"/>
    <x v="0"/>
    <x v="0"/>
    <x v="0"/>
    <x v="0"/>
  </r>
  <r>
    <s v="L2-Design"/>
    <s v="Tracy/Cindy?"/>
    <s v="L2: Build Program Roadmap"/>
    <s v="VB Risks &amp; Add Milestones"/>
    <m/>
    <s v="Value Bundle Manager"/>
    <x v="2"/>
    <x v="258"/>
    <m/>
    <m/>
    <x v="9"/>
    <s v="RISK|"/>
    <x v="233"/>
    <x v="6"/>
    <s v="This is a fixed attribute in Logbook and cannot be renamed."/>
    <m/>
    <s v="Yes"/>
    <s v="Logbook"/>
    <x v="127"/>
    <x v="6"/>
    <x v="9"/>
    <s v=""/>
    <x v="3"/>
    <x v="5"/>
    <x v="5"/>
    <x v="101"/>
    <m/>
    <x v="0"/>
    <s v="0-Not Found"/>
    <b v="0"/>
    <b v="0"/>
    <s v="Field"/>
    <s v="Text"/>
    <m/>
    <s v=""/>
    <m/>
    <s v="Primary stakeholder responsible for monitoring and mitigating the risk."/>
    <s v="Req."/>
    <m/>
    <m/>
    <m/>
    <s v="Yes"/>
    <m/>
    <m/>
    <x v="0"/>
    <x v="0"/>
    <x v="0"/>
    <x v="0"/>
    <x v="0"/>
    <x v="0"/>
    <x v="0"/>
    <x v="0"/>
    <x v="0"/>
    <x v="0"/>
    <x v="0"/>
    <x v="0"/>
    <x v="0"/>
    <x v="0"/>
    <x v="0"/>
    <x v="0"/>
    <x v="0"/>
    <x v="0"/>
    <x v="0"/>
    <x v="0"/>
    <x v="0"/>
  </r>
  <r>
    <s v="L2-Design"/>
    <s v="Tracy/Cindy?"/>
    <s v="L2: Build Program Roadmap"/>
    <s v="VB Risks &amp; Add Milestones"/>
    <m/>
    <s v="Value Bundle Manager"/>
    <x v="2"/>
    <x v="259"/>
    <m/>
    <m/>
    <x v="9"/>
    <s v="RISK|"/>
    <x v="234"/>
    <x v="6"/>
    <s v="This is a fixed attribute in Logbook and cannot be renamed."/>
    <m/>
    <s v="Yes"/>
    <s v="Logbook"/>
    <x v="128"/>
    <x v="6"/>
    <x v="9"/>
    <s v=""/>
    <x v="3"/>
    <x v="5"/>
    <x v="5"/>
    <x v="102"/>
    <m/>
    <x v="0"/>
    <s v="0-Not Found"/>
    <b v="0"/>
    <b v="0"/>
    <s v="Field"/>
    <s v="Text"/>
    <m/>
    <s v=""/>
    <m/>
    <s v="For Risks, this is the targeted risk mitigation date."/>
    <s v="Opt."/>
    <m/>
    <m/>
    <m/>
    <m/>
    <m/>
    <m/>
    <x v="0"/>
    <x v="0"/>
    <x v="0"/>
    <x v="0"/>
    <x v="0"/>
    <x v="0"/>
    <x v="0"/>
    <x v="0"/>
    <x v="0"/>
    <x v="0"/>
    <x v="0"/>
    <x v="0"/>
    <x v="0"/>
    <x v="0"/>
    <x v="0"/>
    <x v="0"/>
    <x v="0"/>
    <x v="0"/>
    <x v="0"/>
    <x v="0"/>
    <x v="0"/>
  </r>
  <r>
    <s v="L2-Design"/>
    <s v="Tracy/Cindy?"/>
    <s v="L2: Build Program Roadmap"/>
    <s v="VB Risks &amp; Add Milestones"/>
    <m/>
    <s v="Value Bundle Manager"/>
    <x v="2"/>
    <x v="260"/>
    <m/>
    <m/>
    <x v="9"/>
    <s v="RISK|"/>
    <x v="235"/>
    <x v="6"/>
    <s v="unable to find in logbook"/>
    <s v="Auto-filled"/>
    <s v="Yes"/>
    <s v="Logbook"/>
    <x v="129"/>
    <x v="6"/>
    <x v="9"/>
    <s v=""/>
    <x v="3"/>
    <x v="5"/>
    <x v="5"/>
    <x v="103"/>
    <m/>
    <x v="0"/>
    <s v="0-Not Found"/>
    <b v="0"/>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61"/>
    <m/>
    <m/>
    <x v="9"/>
    <s v="RISK|"/>
    <x v="236"/>
    <x v="6"/>
    <s v="unable to find in logbook"/>
    <s v="Auto-filled"/>
    <s v="No"/>
    <s v="Logbook"/>
    <x v="7"/>
    <x v="6"/>
    <x v="9"/>
    <s v=""/>
    <x v="2"/>
    <x v="3"/>
    <x v="0"/>
    <x v="4"/>
    <m/>
    <x v="0"/>
    <s v="0-Not Found"/>
    <b v="1"/>
    <b v="0"/>
    <s v="Field"/>
    <s v="Date/Time"/>
    <m/>
    <s v=""/>
    <m/>
    <m/>
    <s v="Req."/>
    <m/>
    <m/>
    <m/>
    <m/>
    <m/>
    <m/>
    <x v="0"/>
    <x v="0"/>
    <x v="0"/>
    <x v="0"/>
    <x v="0"/>
    <x v="0"/>
    <x v="0"/>
    <x v="0"/>
    <x v="0"/>
    <x v="0"/>
    <x v="0"/>
    <x v="0"/>
    <x v="0"/>
    <x v="0"/>
    <x v="0"/>
    <x v="0"/>
    <x v="0"/>
    <x v="0"/>
    <x v="0"/>
    <x v="0"/>
    <x v="0"/>
  </r>
  <r>
    <s v="L2-Design"/>
    <s v="Tracy/Cindy?"/>
    <s v="L2: Build Program Roadmap"/>
    <s v="VB Risks &amp; Add Milestones"/>
    <m/>
    <s v="Value Bundle Manager"/>
    <x v="2"/>
    <x v="262"/>
    <m/>
    <m/>
    <x v="9"/>
    <s v="RISK|"/>
    <x v="237"/>
    <x v="6"/>
    <s v="unable to find in logbook"/>
    <s v="Auto-filled"/>
    <s v="No"/>
    <s v="Logbook"/>
    <x v="7"/>
    <x v="6"/>
    <x v="9"/>
    <s v=""/>
    <x v="2"/>
    <x v="3"/>
    <x v="0"/>
    <x v="4"/>
    <m/>
    <x v="0"/>
    <s v="0-Not Found"/>
    <b v="1"/>
    <b v="0"/>
    <s v="Field"/>
    <s v="Text"/>
    <m/>
    <s v=""/>
    <m/>
    <m/>
    <s v="Req."/>
    <m/>
    <m/>
    <m/>
    <m/>
    <m/>
    <m/>
    <x v="0"/>
    <x v="0"/>
    <x v="0"/>
    <x v="0"/>
    <x v="0"/>
    <x v="0"/>
    <x v="0"/>
    <x v="0"/>
    <x v="0"/>
    <x v="0"/>
    <x v="0"/>
    <x v="0"/>
    <x v="0"/>
    <x v="0"/>
    <x v="0"/>
    <x v="0"/>
    <x v="0"/>
    <x v="0"/>
    <x v="0"/>
    <x v="0"/>
    <x v="0"/>
  </r>
  <r>
    <s v="N/A"/>
    <m/>
    <s v="Enter Financials &amp; KPIs"/>
    <s v="N/A"/>
    <m/>
    <s v="Demand Manager"/>
    <x v="2"/>
    <x v="263"/>
    <m/>
    <m/>
    <x v="10"/>
    <s v="Financials|"/>
    <x v="238"/>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64"/>
    <m/>
    <m/>
    <x v="10"/>
    <s v="Financials|"/>
    <x v="239"/>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65"/>
    <m/>
    <m/>
    <x v="10"/>
    <s v="Financials|"/>
    <x v="240"/>
    <x v="6"/>
    <m/>
    <m/>
    <m/>
    <m/>
    <x v="131"/>
    <x v="6"/>
    <x v="9"/>
    <m/>
    <x v="3"/>
    <x v="5"/>
    <x v="5"/>
    <x v="4"/>
    <m/>
    <x v="0"/>
    <s v="0-Not Found"/>
    <b v="1"/>
    <b v="0"/>
    <m/>
    <m/>
    <m/>
    <m/>
    <m/>
    <m/>
    <m/>
    <m/>
    <m/>
    <m/>
    <m/>
    <m/>
    <m/>
    <x v="0"/>
    <x v="0"/>
    <x v="0"/>
    <x v="0"/>
    <x v="0"/>
    <x v="0"/>
    <x v="0"/>
    <x v="0"/>
    <x v="0"/>
    <x v="0"/>
    <x v="0"/>
    <x v="0"/>
    <x v="0"/>
    <x v="0"/>
    <x v="0"/>
    <x v="0"/>
    <x v="0"/>
    <x v="0"/>
    <x v="0"/>
    <x v="0"/>
    <x v="0"/>
  </r>
  <r>
    <s v="N/A"/>
    <m/>
    <s v="Enter Financials &amp; KPIs"/>
    <s v="N/A"/>
    <m/>
    <s v="Demand Manager"/>
    <x v="2"/>
    <x v="266"/>
    <m/>
    <m/>
    <x v="10"/>
    <s v="Financials|"/>
    <x v="241"/>
    <x v="6"/>
    <m/>
    <m/>
    <m/>
    <m/>
    <x v="132"/>
    <x v="6"/>
    <x v="9"/>
    <m/>
    <x v="3"/>
    <x v="5"/>
    <x v="5"/>
    <x v="4"/>
    <m/>
    <x v="0"/>
    <s v="0-Not Found"/>
    <b v="1"/>
    <b v="0"/>
    <m/>
    <m/>
    <m/>
    <m/>
    <m/>
    <m/>
    <m/>
    <m/>
    <m/>
    <m/>
    <m/>
    <m/>
    <m/>
    <x v="0"/>
    <x v="0"/>
    <x v="0"/>
    <x v="0"/>
    <x v="0"/>
    <x v="0"/>
    <x v="0"/>
    <x v="0"/>
    <x v="0"/>
    <x v="0"/>
    <x v="0"/>
    <x v="0"/>
    <x v="0"/>
    <x v="0"/>
    <x v="0"/>
    <x v="0"/>
    <x v="0"/>
    <x v="0"/>
    <x v="0"/>
    <x v="0"/>
    <x v="0"/>
  </r>
  <r>
    <s v="N/A"/>
    <m/>
    <s v="Enter Financials &amp; KPIs"/>
    <s v="N/A"/>
    <m/>
    <s v="Demand Manager"/>
    <x v="2"/>
    <x v="267"/>
    <m/>
    <m/>
    <x v="10"/>
    <s v="Financials|"/>
    <x v="242"/>
    <x v="6"/>
    <m/>
    <m/>
    <m/>
    <m/>
    <x v="133"/>
    <x v="6"/>
    <x v="9"/>
    <m/>
    <x v="3"/>
    <x v="5"/>
    <x v="5"/>
    <x v="4"/>
    <m/>
    <x v="0"/>
    <s v="0-Not Found"/>
    <b v="1"/>
    <b v="0"/>
    <m/>
    <m/>
    <m/>
    <m/>
    <m/>
    <m/>
    <m/>
    <m/>
    <m/>
    <m/>
    <m/>
    <m/>
    <m/>
    <x v="0"/>
    <x v="0"/>
    <x v="0"/>
    <x v="0"/>
    <x v="0"/>
    <x v="0"/>
    <x v="0"/>
    <x v="0"/>
    <x v="0"/>
    <x v="0"/>
    <x v="0"/>
    <x v="0"/>
    <x v="0"/>
    <x v="0"/>
    <x v="0"/>
    <x v="0"/>
    <x v="0"/>
    <x v="0"/>
    <x v="0"/>
    <x v="0"/>
    <x v="0"/>
  </r>
  <r>
    <s v="N/A"/>
    <m/>
    <s v="Enter Financials &amp; KPIs"/>
    <s v="N/A"/>
    <m/>
    <s v="Demand Manager"/>
    <x v="2"/>
    <x v="268"/>
    <m/>
    <m/>
    <x v="10"/>
    <s v="Financials|"/>
    <x v="243"/>
    <x v="6"/>
    <m/>
    <m/>
    <m/>
    <m/>
    <x v="134"/>
    <x v="6"/>
    <x v="9"/>
    <m/>
    <x v="3"/>
    <x v="5"/>
    <x v="5"/>
    <x v="4"/>
    <m/>
    <x v="0"/>
    <s v="0-Not Found"/>
    <b v="1"/>
    <b v="0"/>
    <m/>
    <m/>
    <m/>
    <m/>
    <m/>
    <m/>
    <m/>
    <m/>
    <m/>
    <m/>
    <m/>
    <m/>
    <m/>
    <x v="0"/>
    <x v="0"/>
    <x v="0"/>
    <x v="0"/>
    <x v="0"/>
    <x v="0"/>
    <x v="0"/>
    <x v="0"/>
    <x v="0"/>
    <x v="0"/>
    <x v="0"/>
    <x v="0"/>
    <x v="0"/>
    <x v="0"/>
    <x v="0"/>
    <x v="0"/>
    <x v="0"/>
    <x v="0"/>
    <x v="0"/>
    <x v="0"/>
    <x v="0"/>
  </r>
  <r>
    <s v="N/A"/>
    <m/>
    <s v="Enter Financials &amp; KPIs"/>
    <s v="N/A"/>
    <m/>
    <s v="Demand Manager"/>
    <x v="2"/>
    <x v="269"/>
    <m/>
    <m/>
    <x v="10"/>
    <s v="Financials|"/>
    <x v="244"/>
    <x v="6"/>
    <m/>
    <m/>
    <m/>
    <m/>
    <x v="135"/>
    <x v="6"/>
    <x v="9"/>
    <m/>
    <x v="3"/>
    <x v="5"/>
    <x v="5"/>
    <x v="104"/>
    <m/>
    <x v="0"/>
    <s v="0-Not Found"/>
    <b v="0"/>
    <b v="0"/>
    <m/>
    <m/>
    <m/>
    <m/>
    <m/>
    <m/>
    <m/>
    <m/>
    <m/>
    <m/>
    <m/>
    <m/>
    <m/>
    <x v="0"/>
    <x v="0"/>
    <x v="0"/>
    <x v="0"/>
    <x v="0"/>
    <x v="0"/>
    <x v="0"/>
    <x v="0"/>
    <x v="0"/>
    <x v="0"/>
    <x v="0"/>
    <x v="0"/>
    <x v="0"/>
    <x v="0"/>
    <x v="0"/>
    <x v="0"/>
    <x v="0"/>
    <x v="0"/>
    <x v="0"/>
    <x v="0"/>
    <x v="0"/>
  </r>
  <r>
    <s v="N/A"/>
    <m/>
    <s v="Enter Financials &amp; KPIs"/>
    <s v="N/A"/>
    <m/>
    <s v="Demand Manager"/>
    <x v="2"/>
    <x v="270"/>
    <m/>
    <m/>
    <x v="10"/>
    <s v="Financials|"/>
    <x v="245"/>
    <x v="6"/>
    <m/>
    <m/>
    <m/>
    <m/>
    <x v="136"/>
    <x v="6"/>
    <x v="9"/>
    <m/>
    <x v="3"/>
    <x v="5"/>
    <x v="5"/>
    <x v="4"/>
    <m/>
    <x v="0"/>
    <s v="0-Not Found"/>
    <b v="1"/>
    <b v="0"/>
    <m/>
    <m/>
    <m/>
    <m/>
    <m/>
    <m/>
    <m/>
    <m/>
    <m/>
    <m/>
    <m/>
    <m/>
    <m/>
    <x v="0"/>
    <x v="0"/>
    <x v="0"/>
    <x v="0"/>
    <x v="0"/>
    <x v="0"/>
    <x v="0"/>
    <x v="0"/>
    <x v="0"/>
    <x v="0"/>
    <x v="0"/>
    <x v="0"/>
    <x v="0"/>
    <x v="0"/>
    <x v="0"/>
    <x v="0"/>
    <x v="0"/>
    <x v="0"/>
    <x v="0"/>
    <x v="0"/>
    <x v="0"/>
  </r>
  <r>
    <s v="N/A"/>
    <m/>
    <s v="Enter Financials &amp; KPIs"/>
    <s v="N/A"/>
    <m/>
    <s v="Demand Manager"/>
    <x v="2"/>
    <x v="271"/>
    <m/>
    <m/>
    <x v="10"/>
    <s v="Financials|"/>
    <x v="246"/>
    <x v="6"/>
    <m/>
    <m/>
    <m/>
    <m/>
    <x v="137"/>
    <x v="6"/>
    <x v="9"/>
    <m/>
    <x v="3"/>
    <x v="5"/>
    <x v="5"/>
    <x v="4"/>
    <m/>
    <x v="0"/>
    <s v="0-Not Found"/>
    <b v="1"/>
    <b v="0"/>
    <m/>
    <m/>
    <m/>
    <m/>
    <m/>
    <m/>
    <m/>
    <m/>
    <m/>
    <m/>
    <m/>
    <m/>
    <m/>
    <x v="0"/>
    <x v="0"/>
    <x v="0"/>
    <x v="0"/>
    <x v="0"/>
    <x v="0"/>
    <x v="0"/>
    <x v="0"/>
    <x v="0"/>
    <x v="0"/>
    <x v="0"/>
    <x v="0"/>
    <x v="0"/>
    <x v="0"/>
    <x v="0"/>
    <x v="0"/>
    <x v="0"/>
    <x v="0"/>
    <x v="0"/>
    <x v="0"/>
    <x v="0"/>
  </r>
  <r>
    <s v="N/A"/>
    <m/>
    <s v="Enter Financials &amp; KPIs"/>
    <s v="N/A"/>
    <m/>
    <s v="Demand Manager"/>
    <x v="2"/>
    <x v="272"/>
    <m/>
    <m/>
    <x v="10"/>
    <s v="Financials|"/>
    <x v="247"/>
    <x v="6"/>
    <m/>
    <m/>
    <m/>
    <m/>
    <x v="130"/>
    <x v="6"/>
    <x v="9"/>
    <m/>
    <x v="3"/>
    <x v="5"/>
    <x v="5"/>
    <x v="4"/>
    <m/>
    <x v="0"/>
    <s v="0-Not Found"/>
    <b v="1"/>
    <b v="0"/>
    <m/>
    <m/>
    <m/>
    <m/>
    <m/>
    <m/>
    <m/>
    <m/>
    <m/>
    <m/>
    <m/>
    <m/>
    <m/>
    <x v="0"/>
    <x v="0"/>
    <x v="0"/>
    <x v="0"/>
    <x v="0"/>
    <x v="0"/>
    <x v="0"/>
    <x v="0"/>
    <x v="0"/>
    <x v="0"/>
    <x v="0"/>
    <x v="0"/>
    <x v="0"/>
    <x v="0"/>
    <x v="0"/>
    <x v="0"/>
    <x v="0"/>
    <x v="0"/>
    <x v="0"/>
    <x v="0"/>
    <x v="0"/>
  </r>
  <r>
    <s v="N/A"/>
    <m/>
    <s v="Enter Financials &amp; KPIs"/>
    <s v="N/A"/>
    <m/>
    <s v="Demand Manager"/>
    <x v="2"/>
    <x v="273"/>
    <m/>
    <m/>
    <x v="10"/>
    <s v="Financials|"/>
    <x v="248"/>
    <x v="6"/>
    <m/>
    <m/>
    <m/>
    <m/>
    <x v="138"/>
    <x v="6"/>
    <x v="9"/>
    <m/>
    <x v="3"/>
    <x v="5"/>
    <x v="5"/>
    <x v="105"/>
    <m/>
    <x v="0"/>
    <s v="0-Not Found"/>
    <b v="0"/>
    <b v="0"/>
    <m/>
    <m/>
    <m/>
    <m/>
    <m/>
    <m/>
    <m/>
    <m/>
    <m/>
    <m/>
    <m/>
    <m/>
    <m/>
    <x v="0"/>
    <x v="0"/>
    <x v="0"/>
    <x v="0"/>
    <x v="0"/>
    <x v="0"/>
    <x v="0"/>
    <x v="0"/>
    <x v="0"/>
    <x v="0"/>
    <x v="0"/>
    <x v="0"/>
    <x v="0"/>
    <x v="0"/>
    <x v="0"/>
    <x v="0"/>
    <x v="0"/>
    <x v="0"/>
    <x v="0"/>
    <x v="0"/>
    <x v="0"/>
  </r>
  <r>
    <s v="N/A"/>
    <m/>
    <s v="Enter Financials &amp; KPIs"/>
    <s v="N/A"/>
    <m/>
    <s v="Demand Manager"/>
    <x v="2"/>
    <x v="274"/>
    <m/>
    <m/>
    <x v="10"/>
    <s v="Financials|"/>
    <x v="249"/>
    <x v="6"/>
    <m/>
    <m/>
    <m/>
    <m/>
    <x v="139"/>
    <x v="6"/>
    <x v="9"/>
    <m/>
    <x v="3"/>
    <x v="5"/>
    <x v="5"/>
    <x v="4"/>
    <m/>
    <x v="0"/>
    <s v="0-Not Found"/>
    <b v="1"/>
    <b v="0"/>
    <m/>
    <m/>
    <m/>
    <m/>
    <m/>
    <m/>
    <m/>
    <m/>
    <m/>
    <m/>
    <m/>
    <m/>
    <m/>
    <x v="0"/>
    <x v="0"/>
    <x v="0"/>
    <x v="0"/>
    <x v="0"/>
    <x v="0"/>
    <x v="0"/>
    <x v="0"/>
    <x v="0"/>
    <x v="0"/>
    <x v="0"/>
    <x v="0"/>
    <x v="0"/>
    <x v="0"/>
    <x v="0"/>
    <x v="0"/>
    <x v="0"/>
    <x v="0"/>
    <x v="0"/>
    <x v="0"/>
    <x v="0"/>
  </r>
  <r>
    <s v="N/A"/>
    <m/>
    <s v="Enter Financials &amp; KPIs"/>
    <s v="N/A"/>
    <m/>
    <s v="Demand Manager"/>
    <x v="2"/>
    <x v="275"/>
    <m/>
    <m/>
    <x v="10"/>
    <s v="Financials|"/>
    <x v="250"/>
    <x v="6"/>
    <m/>
    <m/>
    <m/>
    <m/>
    <x v="140"/>
    <x v="6"/>
    <x v="9"/>
    <m/>
    <x v="3"/>
    <x v="5"/>
    <x v="5"/>
    <x v="4"/>
    <m/>
    <x v="0"/>
    <s v="0-Not Found"/>
    <b v="1"/>
    <b v="0"/>
    <m/>
    <m/>
    <m/>
    <m/>
    <m/>
    <m/>
    <m/>
    <m/>
    <m/>
    <m/>
    <m/>
    <m/>
    <m/>
    <x v="0"/>
    <x v="0"/>
    <x v="0"/>
    <x v="0"/>
    <x v="0"/>
    <x v="0"/>
    <x v="0"/>
    <x v="0"/>
    <x v="0"/>
    <x v="0"/>
    <x v="0"/>
    <x v="0"/>
    <x v="0"/>
    <x v="0"/>
    <x v="0"/>
    <x v="0"/>
    <x v="0"/>
    <x v="0"/>
    <x v="0"/>
    <x v="0"/>
    <x v="0"/>
  </r>
  <r>
    <s v="N/A"/>
    <m/>
    <s v="Enter Financials &amp; KPIs"/>
    <s v="N/A"/>
    <m/>
    <s v="Demand Manager"/>
    <x v="2"/>
    <x v="276"/>
    <m/>
    <m/>
    <x v="10"/>
    <s v="Financials|"/>
    <x v="251"/>
    <x v="6"/>
    <m/>
    <m/>
    <m/>
    <m/>
    <x v="141"/>
    <x v="6"/>
    <x v="9"/>
    <m/>
    <x v="3"/>
    <x v="5"/>
    <x v="5"/>
    <x v="4"/>
    <m/>
    <x v="0"/>
    <s v="0-Not Found"/>
    <b v="1"/>
    <b v="0"/>
    <m/>
    <m/>
    <m/>
    <m/>
    <m/>
    <m/>
    <m/>
    <m/>
    <m/>
    <m/>
    <m/>
    <m/>
    <m/>
    <x v="0"/>
    <x v="0"/>
    <x v="0"/>
    <x v="0"/>
    <x v="0"/>
    <x v="0"/>
    <x v="0"/>
    <x v="0"/>
    <x v="0"/>
    <x v="0"/>
    <x v="0"/>
    <x v="0"/>
    <x v="0"/>
    <x v="0"/>
    <x v="0"/>
    <x v="0"/>
    <x v="0"/>
    <x v="0"/>
    <x v="0"/>
    <x v="0"/>
    <x v="0"/>
  </r>
  <r>
    <s v="N/A"/>
    <m/>
    <s v="Enter Financials &amp; KPIs"/>
    <s v="N/A"/>
    <m/>
    <s v="Demand Manager"/>
    <x v="2"/>
    <x v="277"/>
    <m/>
    <m/>
    <x v="10"/>
    <s v="Financials|"/>
    <x v="252"/>
    <x v="6"/>
    <m/>
    <m/>
    <m/>
    <m/>
    <x v="142"/>
    <x v="6"/>
    <x v="9"/>
    <m/>
    <x v="3"/>
    <x v="5"/>
    <x v="5"/>
    <x v="4"/>
    <m/>
    <x v="0"/>
    <s v="0-Not Found"/>
    <b v="1"/>
    <b v="0"/>
    <m/>
    <m/>
    <m/>
    <m/>
    <m/>
    <m/>
    <m/>
    <m/>
    <m/>
    <m/>
    <m/>
    <m/>
    <m/>
    <x v="0"/>
    <x v="0"/>
    <x v="0"/>
    <x v="0"/>
    <x v="0"/>
    <x v="0"/>
    <x v="0"/>
    <x v="0"/>
    <x v="0"/>
    <x v="0"/>
    <x v="0"/>
    <x v="0"/>
    <x v="0"/>
    <x v="0"/>
    <x v="0"/>
    <x v="0"/>
    <x v="0"/>
    <x v="0"/>
    <x v="0"/>
    <x v="0"/>
    <x v="0"/>
  </r>
  <r>
    <s v="N/A"/>
    <m/>
    <s v="Enter Financials &amp; KPIs"/>
    <s v="N/A"/>
    <m/>
    <s v="Demand Manager"/>
    <x v="2"/>
    <x v="278"/>
    <m/>
    <m/>
    <x v="10"/>
    <s v="Financials|"/>
    <x v="253"/>
    <x v="6"/>
    <m/>
    <m/>
    <m/>
    <m/>
    <x v="143"/>
    <x v="6"/>
    <x v="9"/>
    <m/>
    <x v="3"/>
    <x v="5"/>
    <x v="5"/>
    <x v="4"/>
    <m/>
    <x v="0"/>
    <s v="0-Not Found"/>
    <b v="1"/>
    <b v="0"/>
    <m/>
    <m/>
    <m/>
    <m/>
    <m/>
    <m/>
    <m/>
    <m/>
    <m/>
    <m/>
    <m/>
    <m/>
    <m/>
    <x v="0"/>
    <x v="0"/>
    <x v="0"/>
    <x v="0"/>
    <x v="0"/>
    <x v="0"/>
    <x v="0"/>
    <x v="0"/>
    <x v="0"/>
    <x v="0"/>
    <x v="0"/>
    <x v="0"/>
    <x v="0"/>
    <x v="0"/>
    <x v="0"/>
    <x v="0"/>
    <x v="0"/>
    <x v="0"/>
    <x v="0"/>
    <x v="0"/>
    <x v="0"/>
  </r>
  <r>
    <s v="N/A"/>
    <m/>
    <s v="Enter Financials &amp; KPIs"/>
    <s v="N/A"/>
    <m/>
    <s v="Demand Manager"/>
    <x v="2"/>
    <x v="279"/>
    <m/>
    <m/>
    <x v="10"/>
    <s v="Financials|"/>
    <x v="254"/>
    <x v="6"/>
    <m/>
    <m/>
    <m/>
    <m/>
    <x v="144"/>
    <x v="6"/>
    <x v="9"/>
    <m/>
    <x v="3"/>
    <x v="5"/>
    <x v="5"/>
    <x v="4"/>
    <m/>
    <x v="0"/>
    <s v="0-Not Found"/>
    <b v="1"/>
    <b v="0"/>
    <m/>
    <m/>
    <m/>
    <m/>
    <m/>
    <m/>
    <m/>
    <m/>
    <m/>
    <m/>
    <m/>
    <m/>
    <m/>
    <x v="0"/>
    <x v="0"/>
    <x v="0"/>
    <x v="0"/>
    <x v="0"/>
    <x v="0"/>
    <x v="0"/>
    <x v="0"/>
    <x v="0"/>
    <x v="0"/>
    <x v="0"/>
    <x v="0"/>
    <x v="0"/>
    <x v="0"/>
    <x v="0"/>
    <x v="0"/>
    <x v="0"/>
    <x v="0"/>
    <x v="0"/>
    <x v="0"/>
    <x v="0"/>
  </r>
  <r>
    <s v="N/A"/>
    <m/>
    <s v="Enter Financials &amp; KPIs"/>
    <s v="N/A"/>
    <m/>
    <s v="Demand Manager"/>
    <x v="2"/>
    <x v="280"/>
    <m/>
    <m/>
    <x v="10"/>
    <s v="Financials|"/>
    <x v="255"/>
    <x v="6"/>
    <m/>
    <m/>
    <m/>
    <m/>
    <x v="145"/>
    <x v="6"/>
    <x v="9"/>
    <m/>
    <x v="3"/>
    <x v="5"/>
    <x v="5"/>
    <x v="106"/>
    <m/>
    <x v="0"/>
    <s v="0-Not Found"/>
    <b v="0"/>
    <b v="0"/>
    <m/>
    <m/>
    <m/>
    <m/>
    <m/>
    <m/>
    <m/>
    <m/>
    <m/>
    <m/>
    <m/>
    <m/>
    <m/>
    <x v="0"/>
    <x v="0"/>
    <x v="0"/>
    <x v="0"/>
    <x v="0"/>
    <x v="0"/>
    <x v="0"/>
    <x v="0"/>
    <x v="0"/>
    <x v="0"/>
    <x v="0"/>
    <x v="0"/>
    <x v="0"/>
    <x v="0"/>
    <x v="0"/>
    <x v="0"/>
    <x v="0"/>
    <x v="0"/>
    <x v="0"/>
    <x v="0"/>
    <x v="0"/>
  </r>
  <r>
    <s v="N/A"/>
    <m/>
    <s v="Enter Financials &amp; KPIs"/>
    <s v="N/A"/>
    <m/>
    <s v="Demand Manager"/>
    <x v="2"/>
    <x v="281"/>
    <m/>
    <m/>
    <x v="10"/>
    <s v="Financials|"/>
    <x v="256"/>
    <x v="6"/>
    <m/>
    <m/>
    <m/>
    <m/>
    <x v="146"/>
    <x v="6"/>
    <x v="9"/>
    <m/>
    <x v="3"/>
    <x v="5"/>
    <x v="5"/>
    <x v="107"/>
    <m/>
    <x v="0"/>
    <s v="0-Not Found"/>
    <b v="0"/>
    <b v="0"/>
    <m/>
    <m/>
    <m/>
    <m/>
    <m/>
    <m/>
    <m/>
    <m/>
    <m/>
    <m/>
    <m/>
    <m/>
    <m/>
    <x v="0"/>
    <x v="0"/>
    <x v="0"/>
    <x v="0"/>
    <x v="0"/>
    <x v="0"/>
    <x v="0"/>
    <x v="0"/>
    <x v="0"/>
    <x v="0"/>
    <x v="0"/>
    <x v="0"/>
    <x v="0"/>
    <x v="0"/>
    <x v="0"/>
    <x v="0"/>
    <x v="0"/>
    <x v="0"/>
    <x v="0"/>
    <x v="0"/>
    <x v="0"/>
  </r>
  <r>
    <s v="N/A"/>
    <m/>
    <s v="Enter Financials &amp; KPIs"/>
    <s v="N/A"/>
    <m/>
    <s v="Demand Manager"/>
    <x v="2"/>
    <x v="282"/>
    <m/>
    <m/>
    <x v="10"/>
    <s v="Financials|"/>
    <x v="257"/>
    <x v="6"/>
    <m/>
    <m/>
    <m/>
    <m/>
    <x v="147"/>
    <x v="6"/>
    <x v="9"/>
    <m/>
    <x v="3"/>
    <x v="5"/>
    <x v="5"/>
    <x v="108"/>
    <m/>
    <x v="0"/>
    <s v="0-Not Found"/>
    <b v="0"/>
    <b v="0"/>
    <m/>
    <m/>
    <m/>
    <m/>
    <m/>
    <m/>
    <m/>
    <m/>
    <m/>
    <m/>
    <m/>
    <m/>
    <m/>
    <x v="0"/>
    <x v="0"/>
    <x v="0"/>
    <x v="0"/>
    <x v="0"/>
    <x v="0"/>
    <x v="0"/>
    <x v="0"/>
    <x v="0"/>
    <x v="0"/>
    <x v="0"/>
    <x v="0"/>
    <x v="0"/>
    <x v="0"/>
    <x v="0"/>
    <x v="0"/>
    <x v="0"/>
    <x v="0"/>
    <x v="0"/>
    <x v="0"/>
    <x v="0"/>
  </r>
  <r>
    <s v="N/A"/>
    <m/>
    <s v="Enter Financials &amp; KPIs"/>
    <s v="N/A"/>
    <m/>
    <s v="Demand Manager"/>
    <x v="2"/>
    <x v="283"/>
    <m/>
    <m/>
    <x v="10"/>
    <s v="Financials|"/>
    <x v="258"/>
    <x v="6"/>
    <m/>
    <m/>
    <m/>
    <m/>
    <x v="148"/>
    <x v="6"/>
    <x v="9"/>
    <m/>
    <x v="3"/>
    <x v="5"/>
    <x v="5"/>
    <x v="109"/>
    <m/>
    <x v="0"/>
    <s v="0-Not Found"/>
    <b v="0"/>
    <b v="0"/>
    <m/>
    <m/>
    <m/>
    <m/>
    <m/>
    <m/>
    <m/>
    <m/>
    <m/>
    <m/>
    <m/>
    <m/>
    <m/>
    <x v="0"/>
    <x v="0"/>
    <x v="0"/>
    <x v="0"/>
    <x v="0"/>
    <x v="0"/>
    <x v="0"/>
    <x v="0"/>
    <x v="0"/>
    <x v="0"/>
    <x v="0"/>
    <x v="0"/>
    <x v="0"/>
    <x v="0"/>
    <x v="0"/>
    <x v="0"/>
    <x v="0"/>
    <x v="0"/>
    <x v="0"/>
    <x v="0"/>
    <x v="0"/>
  </r>
  <r>
    <s v="N/A"/>
    <m/>
    <s v="Enter Financials &amp; KPIs"/>
    <s v="N/A"/>
    <m/>
    <s v="Demand Manager"/>
    <x v="2"/>
    <x v="284"/>
    <m/>
    <m/>
    <x v="11"/>
    <s v="KPIs|"/>
    <x v="259"/>
    <x v="6"/>
    <m/>
    <m/>
    <m/>
    <m/>
    <x v="149"/>
    <x v="6"/>
    <x v="9"/>
    <m/>
    <x v="3"/>
    <x v="5"/>
    <x v="5"/>
    <x v="4"/>
    <m/>
    <x v="0"/>
    <s v="0-Not Found"/>
    <b v="1"/>
    <b v="0"/>
    <m/>
    <m/>
    <m/>
    <m/>
    <m/>
    <m/>
    <m/>
    <m/>
    <m/>
    <m/>
    <m/>
    <m/>
    <m/>
    <x v="0"/>
    <x v="0"/>
    <x v="0"/>
    <x v="0"/>
    <x v="0"/>
    <x v="0"/>
    <x v="0"/>
    <x v="0"/>
    <x v="0"/>
    <x v="0"/>
    <x v="0"/>
    <x v="0"/>
    <x v="0"/>
    <x v="0"/>
    <x v="0"/>
    <x v="0"/>
    <x v="0"/>
    <x v="0"/>
    <x v="0"/>
    <x v="0"/>
    <x v="0"/>
  </r>
  <r>
    <s v="N/A"/>
    <m/>
    <s v="Enter Financials &amp; KPIs"/>
    <s v="N/A"/>
    <m/>
    <s v="Demand Manager"/>
    <x v="2"/>
    <x v="285"/>
    <m/>
    <m/>
    <x v="11"/>
    <s v="KPIs|"/>
    <x v="260"/>
    <x v="6"/>
    <m/>
    <m/>
    <m/>
    <m/>
    <x v="150"/>
    <x v="6"/>
    <x v="9"/>
    <m/>
    <x v="3"/>
    <x v="5"/>
    <x v="5"/>
    <x v="4"/>
    <m/>
    <x v="0"/>
    <s v="0-Not Found"/>
    <b v="1"/>
    <b v="0"/>
    <m/>
    <m/>
    <m/>
    <m/>
    <m/>
    <m/>
    <m/>
    <m/>
    <m/>
    <m/>
    <m/>
    <m/>
    <m/>
    <x v="0"/>
    <x v="0"/>
    <x v="0"/>
    <x v="0"/>
    <x v="0"/>
    <x v="0"/>
    <x v="0"/>
    <x v="0"/>
    <x v="0"/>
    <x v="0"/>
    <x v="0"/>
    <x v="0"/>
    <x v="0"/>
    <x v="0"/>
    <x v="0"/>
    <x v="0"/>
    <x v="0"/>
    <x v="0"/>
    <x v="0"/>
    <x v="0"/>
    <x v="0"/>
  </r>
  <r>
    <s v="N/A"/>
    <m/>
    <s v="Enter Financials &amp; KPIs"/>
    <s v="N/A"/>
    <m/>
    <s v="Demand Manager"/>
    <x v="2"/>
    <x v="286"/>
    <m/>
    <m/>
    <x v="11"/>
    <s v="KPIs|"/>
    <x v="261"/>
    <x v="6"/>
    <m/>
    <m/>
    <m/>
    <m/>
    <x v="151"/>
    <x v="6"/>
    <x v="9"/>
    <m/>
    <x v="3"/>
    <x v="5"/>
    <x v="5"/>
    <x v="4"/>
    <m/>
    <x v="0"/>
    <s v="0-Not Found"/>
    <b v="1"/>
    <b v="0"/>
    <m/>
    <m/>
    <m/>
    <m/>
    <m/>
    <m/>
    <m/>
    <m/>
    <m/>
    <m/>
    <m/>
    <m/>
    <m/>
    <x v="0"/>
    <x v="0"/>
    <x v="0"/>
    <x v="0"/>
    <x v="0"/>
    <x v="0"/>
    <x v="0"/>
    <x v="0"/>
    <x v="0"/>
    <x v="0"/>
    <x v="0"/>
    <x v="0"/>
    <x v="0"/>
    <x v="0"/>
    <x v="0"/>
    <x v="0"/>
    <x v="0"/>
    <x v="0"/>
    <x v="0"/>
    <x v="0"/>
    <x v="0"/>
  </r>
  <r>
    <s v="N/A"/>
    <m/>
    <s v="Enter Financials &amp; KPIs"/>
    <s v="N/A"/>
    <m/>
    <s v="Demand Manager"/>
    <x v="2"/>
    <x v="287"/>
    <m/>
    <m/>
    <x v="11"/>
    <s v="KPIs|"/>
    <x v="262"/>
    <x v="6"/>
    <m/>
    <m/>
    <m/>
    <m/>
    <x v="152"/>
    <x v="6"/>
    <x v="9"/>
    <m/>
    <x v="3"/>
    <x v="5"/>
    <x v="5"/>
    <x v="4"/>
    <m/>
    <x v="0"/>
    <s v="0-Not Found"/>
    <b v="1"/>
    <b v="0"/>
    <m/>
    <m/>
    <m/>
    <m/>
    <m/>
    <m/>
    <m/>
    <m/>
    <m/>
    <m/>
    <m/>
    <m/>
    <m/>
    <x v="0"/>
    <x v="0"/>
    <x v="0"/>
    <x v="0"/>
    <x v="0"/>
    <x v="0"/>
    <x v="0"/>
    <x v="0"/>
    <x v="0"/>
    <x v="0"/>
    <x v="0"/>
    <x v="0"/>
    <x v="0"/>
    <x v="0"/>
    <x v="0"/>
    <x v="0"/>
    <x v="0"/>
    <x v="0"/>
    <x v="0"/>
    <x v="0"/>
    <x v="0"/>
  </r>
  <r>
    <s v="N/A"/>
    <m/>
    <s v="Enter Financials &amp; KPIs"/>
    <s v="N/A"/>
    <m/>
    <s v="Demand Manager"/>
    <x v="2"/>
    <x v="288"/>
    <m/>
    <m/>
    <x v="11"/>
    <s v="KPIs|"/>
    <x v="263"/>
    <x v="6"/>
    <m/>
    <m/>
    <m/>
    <m/>
    <x v="153"/>
    <x v="6"/>
    <x v="9"/>
    <m/>
    <x v="3"/>
    <x v="5"/>
    <x v="5"/>
    <x v="4"/>
    <m/>
    <x v="0"/>
    <s v="0-Not Found"/>
    <b v="1"/>
    <b v="0"/>
    <m/>
    <m/>
    <m/>
    <m/>
    <m/>
    <m/>
    <m/>
    <m/>
    <m/>
    <m/>
    <m/>
    <m/>
    <m/>
    <x v="0"/>
    <x v="0"/>
    <x v="0"/>
    <x v="0"/>
    <x v="0"/>
    <x v="0"/>
    <x v="0"/>
    <x v="0"/>
    <x v="0"/>
    <x v="0"/>
    <x v="0"/>
    <x v="0"/>
    <x v="0"/>
    <x v="0"/>
    <x v="0"/>
    <x v="0"/>
    <x v="0"/>
    <x v="0"/>
    <x v="0"/>
    <x v="0"/>
    <x v="0"/>
  </r>
  <r>
    <s v="N/A"/>
    <m/>
    <s v="Enter Financials &amp; KPIs"/>
    <s v="N/A"/>
    <m/>
    <s v="Demand Manager"/>
    <x v="2"/>
    <x v="289"/>
    <m/>
    <m/>
    <x v="10"/>
    <s v="Financials|"/>
    <x v="264"/>
    <x v="6"/>
    <m/>
    <m/>
    <m/>
    <m/>
    <x v="154"/>
    <x v="6"/>
    <x v="9"/>
    <m/>
    <x v="3"/>
    <x v="5"/>
    <x v="5"/>
    <x v="4"/>
    <m/>
    <x v="0"/>
    <s v="0-Not Found"/>
    <b v="1"/>
    <b v="0"/>
    <m/>
    <m/>
    <m/>
    <m/>
    <m/>
    <m/>
    <m/>
    <m/>
    <m/>
    <m/>
    <m/>
    <m/>
    <m/>
    <x v="0"/>
    <x v="0"/>
    <x v="0"/>
    <x v="0"/>
    <x v="0"/>
    <x v="0"/>
    <x v="0"/>
    <x v="0"/>
    <x v="0"/>
    <x v="0"/>
    <x v="0"/>
    <x v="0"/>
    <x v="0"/>
    <x v="0"/>
    <x v="0"/>
    <x v="0"/>
    <x v="0"/>
    <x v="0"/>
    <x v="0"/>
    <x v="0"/>
    <x v="0"/>
  </r>
  <r>
    <s v="N/A"/>
    <m/>
    <s v="Enter Financials &amp; KPIs"/>
    <s v="N/A"/>
    <m/>
    <s v="Demand Manager"/>
    <x v="2"/>
    <x v="290"/>
    <m/>
    <m/>
    <x v="10"/>
    <s v="Financials|"/>
    <x v="265"/>
    <x v="6"/>
    <m/>
    <m/>
    <m/>
    <m/>
    <x v="155"/>
    <x v="6"/>
    <x v="9"/>
    <m/>
    <x v="3"/>
    <x v="5"/>
    <x v="5"/>
    <x v="4"/>
    <m/>
    <x v="0"/>
    <s v="0-Not Found"/>
    <b v="1"/>
    <b v="0"/>
    <m/>
    <m/>
    <m/>
    <m/>
    <m/>
    <m/>
    <m/>
    <m/>
    <m/>
    <m/>
    <m/>
    <m/>
    <m/>
    <x v="0"/>
    <x v="0"/>
    <x v="0"/>
    <x v="0"/>
    <x v="0"/>
    <x v="0"/>
    <x v="0"/>
    <x v="0"/>
    <x v="0"/>
    <x v="0"/>
    <x v="0"/>
    <x v="0"/>
    <x v="0"/>
    <x v="0"/>
    <x v="0"/>
    <x v="0"/>
    <x v="0"/>
    <x v="0"/>
    <x v="0"/>
    <x v="0"/>
    <x v="0"/>
  </r>
  <r>
    <s v="N/A"/>
    <m/>
    <s v="Enter Financials &amp; KPIs"/>
    <s v="N/A"/>
    <m/>
    <s v="Demand Manager"/>
    <x v="2"/>
    <x v="291"/>
    <m/>
    <m/>
    <x v="10"/>
    <s v="Financials|"/>
    <x v="176"/>
    <x v="6"/>
    <m/>
    <m/>
    <m/>
    <m/>
    <x v="7"/>
    <x v="6"/>
    <x v="9"/>
    <m/>
    <x v="3"/>
    <x v="5"/>
    <x v="5"/>
    <x v="4"/>
    <m/>
    <x v="0"/>
    <s v="0-Not Found"/>
    <b v="1"/>
    <b v="0"/>
    <m/>
    <m/>
    <m/>
    <m/>
    <m/>
    <m/>
    <m/>
    <m/>
    <m/>
    <m/>
    <m/>
    <m/>
    <m/>
    <x v="0"/>
    <x v="0"/>
    <x v="0"/>
    <x v="0"/>
    <x v="0"/>
    <x v="0"/>
    <x v="0"/>
    <x v="0"/>
    <x v="0"/>
    <x v="0"/>
    <x v="0"/>
    <x v="0"/>
    <x v="0"/>
    <x v="0"/>
    <x v="0"/>
    <x v="0"/>
    <x v="0"/>
    <x v="0"/>
    <x v="0"/>
    <x v="0"/>
    <x v="0"/>
  </r>
  <r>
    <s v="N/A"/>
    <m/>
    <s v="Enter Financials &amp; KPIs"/>
    <s v="N/A"/>
    <m/>
    <s v="Demand Manager"/>
    <x v="2"/>
    <x v="292"/>
    <m/>
    <m/>
    <x v="10"/>
    <s v="Financials|"/>
    <x v="150"/>
    <x v="6"/>
    <m/>
    <m/>
    <m/>
    <m/>
    <x v="7"/>
    <x v="6"/>
    <x v="9"/>
    <m/>
    <x v="3"/>
    <x v="5"/>
    <x v="5"/>
    <x v="4"/>
    <m/>
    <x v="0"/>
    <s v="0-Not Found"/>
    <b v="1"/>
    <b v="0"/>
    <m/>
    <m/>
    <m/>
    <m/>
    <m/>
    <m/>
    <m/>
    <m/>
    <m/>
    <m/>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5181-812E-4FB5-824D-7F1FEE510AE0}" name="PivotTable2" cacheId="69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X301" firstHeaderRow="1" firstDataRow="1" firstDataCol="24"/>
  <pivotFields count="65">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2"/>
        <item x="3"/>
        <item x="4"/>
        <item x="1"/>
        <item x="5"/>
      </items>
      <extLst>
        <ext xmlns:x14="http://schemas.microsoft.com/office/spreadsheetml/2009/9/main" uri="{2946ED86-A175-432a-8AC1-64E0C546D7DE}">
          <x14:pivotField fillDownLabels="1"/>
        </ext>
      </extLst>
    </pivotField>
    <pivotField axis="axisRow" compact="0" outline="0" subtotalTop="0" showAll="0" defaultSubtotal="0">
      <items count="296">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2"/>
        <item x="183"/>
        <item x="184"/>
        <item x="185"/>
        <item x="186"/>
        <item x="187"/>
        <item x="188"/>
        <item x="189"/>
        <item x="190"/>
        <item x="191"/>
        <item x="192"/>
        <item x="193"/>
        <item x="194"/>
        <item x="196"/>
        <item x="197"/>
        <item x="198"/>
        <item x="199"/>
        <item x="200"/>
        <item x="201"/>
        <item x="202"/>
        <item x="204"/>
        <item x="205"/>
        <item x="215"/>
        <item x="216"/>
        <item x="217"/>
        <item x="218"/>
        <item x="4"/>
        <item x="181"/>
        <item m="1" x="293"/>
        <item m="1" x="294"/>
        <item x="203"/>
        <item x="195"/>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293">
        <item x="168"/>
        <item x="152"/>
        <item x="151"/>
        <item x="158"/>
        <item m="1" x="281"/>
        <item x="159"/>
        <item x="52"/>
        <item x="18"/>
        <item x="98"/>
        <item x="27"/>
        <item x="171"/>
        <item m="1" x="288"/>
        <item x="96"/>
        <item x="51"/>
        <item x="174"/>
        <item x="50"/>
        <item x="161"/>
        <item x="10"/>
        <item x="154"/>
        <item x="23"/>
        <item x="156"/>
        <item x="9"/>
        <item x="5"/>
        <item x="8"/>
        <item x="12"/>
        <item x="6"/>
        <item x="107"/>
        <item x="109"/>
        <item x="106"/>
        <item x="46"/>
        <item x="183"/>
        <item x="184"/>
        <item m="1" x="282"/>
        <item m="1" x="276"/>
        <item m="1" x="275"/>
        <item x="157"/>
        <item m="1" x="292"/>
        <item m="1" x="280"/>
        <item x="181"/>
        <item x="180"/>
        <item x="185"/>
        <item x="30"/>
        <item x="28"/>
        <item x="31"/>
        <item x="53"/>
        <item x="172"/>
        <item x="150"/>
        <item x="20"/>
        <item x="108"/>
        <item x="110"/>
        <item x="92"/>
        <item x="93"/>
        <item x="94"/>
        <item x="95"/>
        <item x="41"/>
        <item x="163"/>
        <item m="1" x="266"/>
        <item x="19"/>
        <item x="7"/>
        <item x="38"/>
        <item x="170"/>
        <item x="97"/>
        <item x="40"/>
        <item x="42"/>
        <item x="99"/>
        <item x="100"/>
        <item x="101"/>
        <item x="103"/>
        <item x="104"/>
        <item x="102"/>
        <item m="1" x="291"/>
        <item x="105"/>
        <item x="175"/>
        <item x="35"/>
        <item x="164"/>
        <item x="47"/>
        <item x="167"/>
        <item x="34"/>
        <item x="32"/>
        <item x="33"/>
        <item m="1" x="286"/>
        <item x="182"/>
        <item x="179"/>
        <item m="1" x="289"/>
        <item m="1" x="279"/>
        <item x="187"/>
        <item x="200"/>
        <item x="165"/>
        <item x="48"/>
        <item x="22"/>
        <item x="188"/>
        <item x="15"/>
        <item x="13"/>
        <item x="14"/>
        <item x="45"/>
        <item x="113"/>
        <item x="114"/>
        <item x="111"/>
        <item x="112"/>
        <item m="1" x="290"/>
        <item m="1" x="283"/>
        <item m="1" x="284"/>
        <item x="162"/>
        <item x="153"/>
        <item x="173"/>
        <item m="1" x="287"/>
        <item x="44"/>
        <item x="29"/>
        <item m="1" x="267"/>
        <item x="24"/>
        <item x="36"/>
        <item x="26"/>
        <item x="16"/>
        <item x="21"/>
        <item x="17"/>
        <item x="25"/>
        <item x="0"/>
        <item x="1"/>
        <item x="2"/>
        <item x="155"/>
        <item x="3"/>
        <item x="4"/>
        <item x="37"/>
        <item x="39"/>
        <item x="43"/>
        <item x="49"/>
        <item x="166"/>
        <item m="1" x="278"/>
        <item x="186"/>
        <item x="213"/>
        <item x="214"/>
        <item x="217"/>
        <item x="54"/>
        <item m="1" x="274"/>
        <item x="218"/>
        <item x="219"/>
        <item x="220"/>
        <item x="221"/>
        <item x="222"/>
        <item x="223"/>
        <item x="224"/>
        <item x="225"/>
        <item x="226"/>
        <item x="227"/>
        <item m="1" x="285"/>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s>
  <rowFields count="24">
    <field x="6"/>
    <field x="7"/>
    <field x="12"/>
    <field x="44"/>
    <field x="45"/>
    <field x="46"/>
    <field x="47"/>
    <field x="48"/>
    <field x="49"/>
    <field x="50"/>
    <field x="51"/>
    <field x="52"/>
    <field x="53"/>
    <field x="54"/>
    <field x="55"/>
    <field x="56"/>
    <field x="57"/>
    <field x="58"/>
    <field x="59"/>
    <field x="60"/>
    <field x="61"/>
    <field x="62"/>
    <field x="63"/>
    <field x="64"/>
  </rowFields>
  <rowItems count="297">
    <i>
      <x/>
      <x/>
      <x v="116"/>
      <x v="1"/>
      <x v="1"/>
      <x v="1"/>
      <x v="1"/>
      <x/>
      <x/>
      <x/>
      <x/>
      <x/>
      <x/>
      <x/>
      <x/>
      <x/>
      <x/>
      <x/>
      <x/>
      <x/>
      <x/>
      <x/>
      <x/>
      <x/>
    </i>
    <i r="1">
      <x v="1"/>
      <x v="117"/>
      <x v="1"/>
      <x v="1"/>
      <x v="1"/>
      <x v="1"/>
      <x/>
      <x/>
      <x/>
      <x/>
      <x/>
      <x/>
      <x/>
      <x/>
      <x/>
      <x/>
      <x/>
      <x/>
      <x/>
      <x/>
      <x/>
      <x/>
      <x/>
    </i>
    <i r="1">
      <x v="2"/>
      <x v="118"/>
      <x v="1"/>
      <x v="1"/>
      <x v="1"/>
      <x v="1"/>
      <x/>
      <x/>
      <x/>
      <x/>
      <x/>
      <x/>
      <x/>
      <x/>
      <x/>
      <x/>
      <x/>
      <x/>
      <x/>
      <x/>
      <x/>
      <x/>
      <x/>
    </i>
    <i r="1">
      <x v="3"/>
      <x v="120"/>
      <x v="1"/>
      <x v="1"/>
      <x v="1"/>
      <x v="1"/>
      <x/>
      <x/>
      <x/>
      <x/>
      <x/>
      <x/>
      <x/>
      <x/>
      <x/>
      <x/>
      <x/>
      <x/>
      <x/>
      <x/>
      <x/>
      <x/>
      <x/>
    </i>
    <i r="1">
      <x v="4"/>
      <x v="22"/>
      <x v="1"/>
      <x v="1"/>
      <x v="1"/>
      <x v="1"/>
      <x/>
      <x/>
      <x/>
      <x/>
      <x/>
      <x/>
      <x/>
      <x/>
      <x/>
      <x/>
      <x/>
      <x/>
      <x/>
      <x/>
      <x/>
      <x/>
      <x/>
    </i>
    <i r="1">
      <x v="5"/>
      <x v="25"/>
      <x v="1"/>
      <x v="1"/>
      <x v="1"/>
      <x v="1"/>
      <x/>
      <x/>
      <x/>
      <x/>
      <x/>
      <x/>
      <x/>
      <x/>
      <x/>
      <x/>
      <x/>
      <x/>
      <x/>
      <x/>
      <x/>
      <x/>
      <x/>
    </i>
    <i r="1">
      <x v="6"/>
      <x v="58"/>
      <x v="1"/>
      <x v="1"/>
      <x v="1"/>
      <x v="1"/>
      <x/>
      <x/>
      <x/>
      <x/>
      <x/>
      <x/>
      <x/>
      <x/>
      <x/>
      <x/>
      <x/>
      <x/>
      <x/>
      <x/>
      <x/>
      <x/>
      <x/>
    </i>
    <i r="1">
      <x v="8"/>
      <x v="21"/>
      <x v="1"/>
      <x v="1"/>
      <x v="1"/>
      <x v="1"/>
      <x/>
      <x/>
      <x/>
      <x/>
      <x/>
      <x/>
      <x/>
      <x/>
      <x/>
      <x/>
      <x/>
      <x/>
      <x/>
      <x/>
      <x/>
      <x/>
      <x/>
    </i>
    <i r="1">
      <x v="9"/>
      <x v="17"/>
      <x v="1"/>
      <x v="1"/>
      <x v="1"/>
      <x v="1"/>
      <x/>
      <x/>
      <x/>
      <x/>
      <x/>
      <x/>
      <x/>
      <x/>
      <x/>
      <x/>
      <x/>
      <x/>
      <x/>
      <x/>
      <x/>
      <x/>
      <x/>
    </i>
    <i r="1">
      <x v="10"/>
      <x v="286"/>
      <x v="1"/>
      <x v="1"/>
      <x v="1"/>
      <x v="1"/>
      <x/>
      <x/>
      <x/>
      <x/>
      <x/>
      <x/>
      <x/>
      <x/>
      <x/>
      <x/>
      <x/>
      <x/>
      <x/>
      <x/>
      <x/>
      <x/>
      <x/>
    </i>
    <i r="1">
      <x v="11"/>
      <x v="24"/>
      <x v="1"/>
      <x v="1"/>
      <x v="1"/>
      <x v="1"/>
      <x/>
      <x/>
      <x/>
      <x/>
      <x/>
      <x/>
      <x/>
      <x/>
      <x/>
      <x/>
      <x/>
      <x/>
      <x/>
      <x/>
      <x/>
      <x/>
      <x/>
    </i>
    <i r="1">
      <x v="12"/>
      <x v="92"/>
      <x v="1"/>
      <x v="1"/>
      <x v="1"/>
      <x v="1"/>
      <x/>
      <x/>
      <x/>
      <x/>
      <x/>
      <x/>
      <x/>
      <x/>
      <x/>
      <x/>
      <x/>
      <x/>
      <x/>
      <x/>
      <x/>
      <x/>
      <x/>
    </i>
    <i r="1">
      <x v="13"/>
      <x v="93"/>
      <x v="1"/>
      <x v="1"/>
      <x v="1"/>
      <x v="1"/>
      <x/>
      <x/>
      <x/>
      <x/>
      <x/>
      <x/>
      <x/>
      <x/>
      <x/>
      <x/>
      <x/>
      <x/>
      <x/>
      <x/>
      <x/>
      <x/>
      <x/>
    </i>
    <i r="1">
      <x v="14"/>
      <x v="91"/>
      <x v="1"/>
      <x v="1"/>
      <x v="1"/>
      <x v="1"/>
      <x/>
      <x/>
      <x/>
      <x/>
      <x/>
      <x/>
      <x/>
      <x/>
      <x/>
      <x/>
      <x/>
      <x/>
      <x/>
      <x/>
      <x/>
      <x/>
      <x/>
    </i>
    <i r="1">
      <x v="15"/>
      <x v="112"/>
      <x v="1"/>
      <x v="1"/>
      <x v="1"/>
      <x v="1"/>
      <x/>
      <x/>
      <x/>
      <x/>
      <x/>
      <x/>
      <x/>
      <x/>
      <x/>
      <x/>
      <x/>
      <x/>
      <x/>
      <x/>
      <x/>
      <x/>
      <x/>
    </i>
    <i r="1">
      <x v="16"/>
      <x v="114"/>
      <x v="1"/>
      <x v="1"/>
      <x v="1"/>
      <x v="1"/>
      <x/>
      <x/>
      <x/>
      <x/>
      <x/>
      <x/>
      <x/>
      <x/>
      <x/>
      <x/>
      <x/>
      <x/>
      <x/>
      <x/>
      <x/>
      <x/>
      <x/>
    </i>
    <i r="1">
      <x v="17"/>
      <x v="7"/>
      <x v="1"/>
      <x v="1"/>
      <x v="1"/>
      <x v="1"/>
      <x/>
      <x/>
      <x/>
      <x/>
      <x/>
      <x/>
      <x/>
      <x/>
      <x/>
      <x/>
      <x/>
      <x/>
      <x/>
      <x/>
      <x/>
      <x/>
      <x/>
    </i>
    <i r="1">
      <x v="18"/>
      <x v="57"/>
      <x v="1"/>
      <x v="1"/>
      <x v="1"/>
      <x v="1"/>
      <x/>
      <x/>
      <x/>
      <x/>
      <x/>
      <x/>
      <x/>
      <x/>
      <x/>
      <x/>
      <x/>
      <x/>
      <x/>
      <x/>
      <x/>
      <x/>
      <x/>
    </i>
    <i r="1">
      <x v="19"/>
      <x v="47"/>
      <x v="1"/>
      <x v="1"/>
      <x v="1"/>
      <x v="1"/>
      <x/>
      <x/>
      <x/>
      <x/>
      <x/>
      <x/>
      <x/>
      <x/>
      <x/>
      <x/>
      <x/>
      <x/>
      <x/>
      <x/>
      <x/>
      <x/>
      <x/>
    </i>
    <i r="1">
      <x v="20"/>
      <x v="113"/>
      <x v="1"/>
      <x v="1"/>
      <x v="1"/>
      <x v="1"/>
      <x/>
      <x/>
      <x/>
      <x/>
      <x/>
      <x/>
      <x/>
      <x/>
      <x/>
      <x/>
      <x/>
      <x/>
      <x/>
      <x/>
      <x/>
      <x/>
      <x/>
    </i>
    <i r="1">
      <x v="21"/>
      <x v="89"/>
      <x v="1"/>
      <x v="1"/>
      <x v="1"/>
      <x v="1"/>
      <x/>
      <x/>
      <x/>
      <x/>
      <x/>
      <x/>
      <x/>
      <x/>
      <x/>
      <x/>
      <x/>
      <x/>
      <x/>
      <x/>
      <x/>
      <x/>
      <x/>
    </i>
    <i r="1">
      <x v="22"/>
      <x v="19"/>
      <x/>
      <x/>
      <x/>
      <x/>
      <x/>
      <x/>
      <x/>
      <x/>
      <x/>
      <x/>
      <x/>
      <x/>
      <x/>
      <x/>
      <x/>
      <x/>
      <x/>
      <x/>
      <x/>
      <x/>
      <x/>
    </i>
    <i r="1">
      <x v="23"/>
      <x v="109"/>
      <x v="1"/>
      <x v="1"/>
      <x v="1"/>
      <x v="1"/>
      <x/>
      <x/>
      <x/>
      <x/>
      <x/>
      <x/>
      <x/>
      <x/>
      <x/>
      <x/>
      <x/>
      <x/>
      <x/>
      <x/>
      <x/>
      <x/>
      <x/>
    </i>
    <i r="1">
      <x v="24"/>
      <x v="115"/>
      <x v="1"/>
      <x v="1"/>
      <x v="1"/>
      <x v="1"/>
      <x/>
      <x/>
      <x/>
      <x/>
      <x/>
      <x/>
      <x/>
      <x/>
      <x/>
      <x/>
      <x/>
      <x/>
      <x/>
      <x/>
      <x/>
      <x/>
      <x/>
    </i>
    <i r="1">
      <x v="25"/>
      <x v="111"/>
      <x v="1"/>
      <x v="1"/>
      <x v="1"/>
      <x v="1"/>
      <x/>
      <x/>
      <x/>
      <x/>
      <x/>
      <x/>
      <x/>
      <x/>
      <x/>
      <x/>
      <x/>
      <x/>
      <x/>
      <x/>
      <x/>
      <x/>
      <x/>
    </i>
    <i r="1">
      <x v="26"/>
      <x v="9"/>
      <x v="1"/>
      <x v="1"/>
      <x v="1"/>
      <x v="1"/>
      <x/>
      <x/>
      <x/>
      <x/>
      <x/>
      <x/>
      <x/>
      <x/>
      <x/>
      <x/>
      <x/>
      <x/>
      <x/>
      <x/>
      <x/>
      <x/>
      <x/>
    </i>
    <i r="1">
      <x v="27"/>
      <x v="42"/>
      <x v="1"/>
      <x v="1"/>
      <x v="1"/>
      <x v="1"/>
      <x/>
      <x/>
      <x/>
      <x/>
      <x/>
      <x/>
      <x/>
      <x/>
      <x/>
      <x/>
      <x/>
      <x/>
      <x/>
      <x/>
      <x/>
      <x/>
      <x/>
    </i>
    <i r="1">
      <x v="28"/>
      <x v="107"/>
      <x v="1"/>
      <x v="1"/>
      <x v="1"/>
      <x v="1"/>
      <x/>
      <x/>
      <x/>
      <x/>
      <x/>
      <x/>
      <x/>
      <x/>
      <x/>
      <x/>
      <x/>
      <x/>
      <x/>
      <x/>
      <x/>
      <x/>
      <x/>
    </i>
    <i r="1">
      <x v="29"/>
      <x v="41"/>
      <x v="1"/>
      <x v="1"/>
      <x v="1"/>
      <x v="1"/>
      <x/>
      <x/>
      <x/>
      <x/>
      <x/>
      <x/>
      <x/>
      <x/>
      <x/>
      <x/>
      <x/>
      <x/>
      <x/>
      <x/>
      <x/>
      <x/>
      <x/>
    </i>
    <i r="1">
      <x v="30"/>
      <x v="43"/>
      <x v="1"/>
      <x v="1"/>
      <x v="1"/>
      <x v="1"/>
      <x/>
      <x/>
      <x/>
      <x/>
      <x/>
      <x/>
      <x/>
      <x/>
      <x/>
      <x/>
      <x/>
      <x/>
      <x/>
      <x/>
      <x/>
      <x/>
      <x/>
    </i>
    <i r="1">
      <x v="31"/>
      <x v="78"/>
      <x v="1"/>
      <x v="1"/>
      <x v="1"/>
      <x v="1"/>
      <x/>
      <x/>
      <x/>
      <x/>
      <x/>
      <x/>
      <x/>
      <x/>
      <x/>
      <x/>
      <x/>
      <x/>
      <x/>
      <x/>
      <x/>
      <x/>
      <x/>
    </i>
    <i r="1">
      <x v="32"/>
      <x v="79"/>
      <x v="1"/>
      <x v="1"/>
      <x v="1"/>
      <x v="1"/>
      <x/>
      <x/>
      <x/>
      <x/>
      <x/>
      <x/>
      <x/>
      <x/>
      <x/>
      <x/>
      <x/>
      <x/>
      <x/>
      <x/>
      <x/>
      <x/>
      <x/>
    </i>
    <i r="1">
      <x v="33"/>
      <x v="77"/>
      <x v="1"/>
      <x v="1"/>
      <x v="1"/>
      <x v="1"/>
      <x/>
      <x/>
      <x/>
      <x/>
      <x/>
      <x/>
      <x/>
      <x/>
      <x/>
      <x/>
      <x/>
      <x/>
      <x/>
      <x/>
      <x/>
      <x/>
      <x/>
    </i>
    <i r="1">
      <x v="34"/>
      <x v="73"/>
      <x v="1"/>
      <x v="1"/>
      <x v="1"/>
      <x v="1"/>
      <x/>
      <x/>
      <x/>
      <x/>
      <x/>
      <x/>
      <x/>
      <x/>
      <x/>
      <x/>
      <x/>
      <x/>
      <x/>
      <x/>
      <x/>
      <x/>
      <x/>
    </i>
    <i r="1">
      <x v="35"/>
      <x v="110"/>
      <x v="1"/>
      <x v="1"/>
      <x v="1"/>
      <x v="1"/>
      <x/>
      <x/>
      <x/>
      <x/>
      <x/>
      <x/>
      <x/>
      <x/>
      <x/>
      <x/>
      <x/>
      <x/>
      <x/>
      <x/>
      <x/>
      <x/>
      <x/>
    </i>
    <i r="1">
      <x v="36"/>
      <x v="122"/>
      <x v="1"/>
      <x v="1"/>
      <x v="1"/>
      <x v="1"/>
      <x/>
      <x/>
      <x/>
      <x/>
      <x/>
      <x/>
      <x/>
      <x/>
      <x/>
      <x/>
      <x/>
      <x/>
      <x/>
      <x/>
      <x/>
      <x/>
      <x/>
    </i>
    <i r="1">
      <x v="37"/>
      <x v="59"/>
      <x v="1"/>
      <x v="1"/>
      <x v="1"/>
      <x v="1"/>
      <x/>
      <x/>
      <x/>
      <x/>
      <x/>
      <x/>
      <x/>
      <x/>
      <x/>
      <x/>
      <x/>
      <x/>
      <x/>
      <x/>
      <x/>
      <x/>
      <x/>
    </i>
    <i r="1">
      <x v="38"/>
      <x v="123"/>
      <x v="1"/>
      <x v="1"/>
      <x v="1"/>
      <x v="1"/>
      <x/>
      <x/>
      <x/>
      <x/>
      <x/>
      <x/>
      <x/>
      <x/>
      <x/>
      <x/>
      <x/>
      <x/>
      <x/>
      <x/>
      <x/>
      <x/>
      <x/>
    </i>
    <i r="1">
      <x v="39"/>
      <x v="62"/>
      <x v="1"/>
      <x v="1"/>
      <x v="1"/>
      <x v="1"/>
      <x/>
      <x/>
      <x/>
      <x/>
      <x/>
      <x/>
      <x/>
      <x/>
      <x/>
      <x/>
      <x/>
      <x/>
      <x/>
      <x/>
      <x/>
      <x/>
      <x/>
    </i>
    <i r="1">
      <x v="40"/>
      <x v="54"/>
      <x v="1"/>
      <x v="1"/>
      <x v="1"/>
      <x v="1"/>
      <x/>
      <x/>
      <x/>
      <x/>
      <x/>
      <x/>
      <x/>
      <x/>
      <x/>
      <x/>
      <x/>
      <x/>
      <x/>
      <x/>
      <x/>
      <x/>
      <x/>
    </i>
    <i r="1">
      <x v="41"/>
      <x v="63"/>
      <x v="1"/>
      <x v="1"/>
      <x v="1"/>
      <x v="1"/>
      <x/>
      <x/>
      <x/>
      <x/>
      <x/>
      <x/>
      <x/>
      <x/>
      <x/>
      <x/>
      <x/>
      <x/>
      <x/>
      <x/>
      <x/>
      <x/>
      <x/>
    </i>
    <i r="1">
      <x v="42"/>
      <x v="124"/>
      <x v="1"/>
      <x v="1"/>
      <x v="1"/>
      <x v="1"/>
      <x/>
      <x/>
      <x/>
      <x/>
      <x/>
      <x/>
      <x/>
      <x/>
      <x/>
      <x/>
      <x/>
      <x/>
      <x/>
      <x/>
      <x/>
      <x/>
      <x/>
    </i>
    <i r="1">
      <x v="43"/>
      <x v="106"/>
      <x v="1"/>
      <x v="1"/>
      <x v="1"/>
      <x v="1"/>
      <x/>
      <x/>
      <x/>
      <x/>
      <x/>
      <x/>
      <x/>
      <x/>
      <x/>
      <x/>
      <x/>
      <x/>
      <x/>
      <x/>
      <x/>
      <x/>
      <x/>
    </i>
    <i r="1">
      <x v="44"/>
      <x v="94"/>
      <x v="1"/>
      <x v="1"/>
      <x v="1"/>
      <x v="1"/>
      <x/>
      <x/>
      <x/>
      <x/>
      <x/>
      <x/>
      <x/>
      <x/>
      <x/>
      <x/>
      <x/>
      <x/>
      <x/>
      <x/>
      <x/>
      <x/>
      <x/>
    </i>
    <i r="1">
      <x v="45"/>
      <x v="29"/>
      <x v="1"/>
      <x v="1"/>
      <x v="1"/>
      <x v="1"/>
      <x/>
      <x/>
      <x/>
      <x/>
      <x/>
      <x/>
      <x/>
      <x/>
      <x/>
      <x/>
      <x/>
      <x/>
      <x/>
      <x/>
      <x/>
      <x/>
      <x/>
    </i>
    <i r="1">
      <x v="46"/>
      <x v="75"/>
      <x v="1"/>
      <x v="1"/>
      <x v="1"/>
      <x v="1"/>
      <x/>
      <x/>
      <x/>
      <x/>
      <x/>
      <x/>
      <x/>
      <x/>
      <x/>
      <x/>
      <x/>
      <x/>
      <x/>
      <x/>
      <x/>
      <x/>
      <x/>
    </i>
    <i r="1">
      <x v="47"/>
      <x v="88"/>
      <x v="1"/>
      <x v="1"/>
      <x v="1"/>
      <x v="1"/>
      <x/>
      <x/>
      <x/>
      <x/>
      <x/>
      <x/>
      <x/>
      <x/>
      <x/>
      <x/>
      <x/>
      <x/>
      <x/>
      <x/>
      <x/>
      <x/>
      <x/>
    </i>
    <i r="1">
      <x v="48"/>
      <x v="125"/>
      <x v="1"/>
      <x v="1"/>
      <x v="1"/>
      <x v="1"/>
      <x/>
      <x/>
      <x/>
      <x/>
      <x/>
      <x/>
      <x/>
      <x/>
      <x/>
      <x/>
      <x/>
      <x/>
      <x/>
      <x/>
      <x/>
      <x/>
      <x/>
    </i>
    <i r="1">
      <x v="49"/>
      <x v="17"/>
      <x v="1"/>
      <x v="1"/>
      <x v="1"/>
      <x v="1"/>
      <x/>
      <x/>
      <x/>
      <x/>
      <x/>
      <x/>
      <x/>
      <x/>
      <x/>
      <x/>
      <x/>
      <x/>
      <x/>
      <x/>
      <x/>
      <x/>
      <x/>
    </i>
    <i r="1">
      <x v="50"/>
      <x v="15"/>
      <x v="1"/>
      <x v="1"/>
      <x v="1"/>
      <x v="1"/>
      <x/>
      <x/>
      <x/>
      <x/>
      <x/>
      <x/>
      <x/>
      <x/>
      <x/>
      <x/>
      <x/>
      <x/>
      <x/>
      <x/>
      <x/>
      <x/>
      <x/>
    </i>
    <i r="1">
      <x v="51"/>
      <x v="13"/>
      <x v="1"/>
      <x v="1"/>
      <x v="1"/>
      <x v="1"/>
      <x/>
      <x/>
      <x/>
      <x/>
      <x/>
      <x/>
      <x/>
      <x/>
      <x/>
      <x/>
      <x/>
      <x/>
      <x/>
      <x/>
      <x/>
      <x/>
      <x/>
    </i>
    <i r="1">
      <x v="52"/>
      <x v="6"/>
      <x v="1"/>
      <x v="1"/>
      <x v="1"/>
      <x v="1"/>
      <x/>
      <x/>
      <x/>
      <x/>
      <x/>
      <x/>
      <x/>
      <x/>
      <x/>
      <x/>
      <x/>
      <x/>
      <x/>
      <x/>
      <x/>
      <x/>
      <x/>
    </i>
    <i r="1">
      <x v="54"/>
      <x v="44"/>
      <x v="1"/>
      <x v="1"/>
      <x v="1"/>
      <x v="1"/>
      <x/>
      <x/>
      <x/>
      <x/>
      <x/>
      <x/>
      <x/>
      <x/>
      <x/>
      <x/>
      <x/>
      <x/>
      <x/>
      <x/>
      <x/>
      <x/>
      <x/>
    </i>
    <i r="1">
      <x v="133"/>
      <x v="121"/>
      <x v="1"/>
      <x v="1"/>
      <x v="1"/>
      <x v="1"/>
      <x/>
      <x/>
      <x/>
      <x/>
      <x/>
      <x/>
      <x/>
      <x/>
      <x/>
      <x/>
      <x/>
      <x/>
      <x/>
      <x/>
      <x/>
      <x/>
      <x/>
    </i>
    <i r="1">
      <x v="171"/>
      <x v="132"/>
      <x v="1"/>
      <x v="1"/>
      <x v="1"/>
      <x v="1"/>
      <x/>
      <x/>
      <x/>
      <x/>
      <x/>
      <x/>
      <x/>
      <x/>
      <x/>
      <x/>
      <x/>
      <x/>
      <x/>
      <x/>
      <x/>
      <x/>
      <x/>
    </i>
    <i r="1">
      <x v="172"/>
      <x v="159"/>
      <x v="1"/>
      <x v="1"/>
      <x v="1"/>
      <x v="1"/>
      <x/>
      <x/>
      <x/>
      <x/>
      <x/>
      <x/>
      <x/>
      <x/>
      <x/>
      <x/>
      <x/>
      <x/>
      <x/>
      <x/>
      <x/>
      <x/>
      <x/>
    </i>
    <i r="1">
      <x v="173"/>
      <x v="160"/>
      <x v="1"/>
      <x v="1"/>
      <x v="1"/>
      <x v="1"/>
      <x/>
      <x/>
      <x/>
      <x/>
      <x/>
      <x/>
      <x/>
      <x/>
      <x/>
      <x/>
      <x/>
      <x/>
      <x/>
      <x/>
      <x/>
      <x/>
      <x/>
    </i>
    <i r="1">
      <x v="174"/>
      <x v="161"/>
      <x v="1"/>
      <x v="1"/>
      <x v="1"/>
      <x v="1"/>
      <x/>
      <x/>
      <x/>
      <x/>
      <x/>
      <x/>
      <x/>
      <x/>
      <x/>
      <x/>
      <x/>
      <x/>
      <x/>
      <x/>
      <x/>
      <x/>
      <x/>
    </i>
    <i r="1">
      <x v="175"/>
      <x v="162"/>
      <x v="1"/>
      <x v="1"/>
      <x v="1"/>
      <x v="1"/>
      <x/>
      <x/>
      <x/>
      <x/>
      <x/>
      <x/>
      <x/>
      <x/>
      <x/>
      <x/>
      <x/>
      <x/>
      <x/>
      <x/>
      <x/>
      <x/>
      <x/>
    </i>
    <i r="1">
      <x v="176"/>
      <x v="163"/>
      <x v="1"/>
      <x v="1"/>
      <x v="1"/>
      <x v="1"/>
      <x/>
      <x/>
      <x/>
      <x/>
      <x/>
      <x/>
      <x/>
      <x/>
      <x/>
      <x/>
      <x/>
      <x/>
      <x/>
      <x/>
      <x/>
      <x/>
      <x/>
    </i>
    <i r="1">
      <x v="177"/>
      <x v="164"/>
      <x v="1"/>
      <x v="1"/>
      <x v="1"/>
      <x v="1"/>
      <x/>
      <x/>
      <x/>
      <x/>
      <x/>
      <x/>
      <x/>
      <x/>
      <x/>
      <x/>
      <x/>
      <x/>
      <x/>
      <x/>
      <x/>
      <x/>
      <x/>
    </i>
    <i r="1">
      <x v="178"/>
      <x v="165"/>
      <x v="1"/>
      <x v="1"/>
      <x v="1"/>
      <x v="1"/>
      <x/>
      <x/>
      <x/>
      <x/>
      <x/>
      <x/>
      <x/>
      <x/>
      <x/>
      <x/>
      <x/>
      <x/>
      <x/>
      <x/>
      <x/>
      <x/>
      <x/>
    </i>
    <i r="1">
      <x v="179"/>
      <x v="166"/>
      <x v="1"/>
      <x v="1"/>
      <x v="1"/>
      <x v="1"/>
      <x/>
      <x/>
      <x/>
      <x/>
      <x/>
      <x/>
      <x/>
      <x/>
      <x/>
      <x/>
      <x/>
      <x/>
      <x/>
      <x/>
      <x/>
      <x/>
      <x/>
    </i>
    <i r="1">
      <x v="180"/>
      <x v="167"/>
      <x v="1"/>
      <x v="1"/>
      <x v="1"/>
      <x v="1"/>
      <x/>
      <x/>
      <x/>
      <x/>
      <x/>
      <x/>
      <x/>
      <x/>
      <x/>
      <x/>
      <x/>
      <x/>
      <x/>
      <x/>
      <x/>
      <x/>
      <x/>
    </i>
    <i r="1">
      <x v="181"/>
      <x v="168"/>
      <x v="1"/>
      <x v="1"/>
      <x v="1"/>
      <x v="1"/>
      <x/>
      <x/>
      <x/>
      <x/>
      <x/>
      <x/>
      <x/>
      <x/>
      <x/>
      <x/>
      <x/>
      <x/>
      <x/>
      <x/>
      <x/>
      <x/>
      <x/>
    </i>
    <i r="1">
      <x v="182"/>
      <x v="169"/>
      <x v="1"/>
      <x v="1"/>
      <x v="1"/>
      <x v="1"/>
      <x/>
      <x/>
      <x/>
      <x/>
      <x/>
      <x/>
      <x/>
      <x/>
      <x/>
      <x/>
      <x/>
      <x/>
      <x/>
      <x/>
      <x/>
      <x/>
      <x/>
    </i>
    <i r="1">
      <x v="183"/>
      <x v="42"/>
      <x v="1"/>
      <x v="1"/>
      <x v="1"/>
      <x v="1"/>
      <x/>
      <x/>
      <x/>
      <x/>
      <x/>
      <x/>
      <x/>
      <x/>
      <x/>
      <x/>
      <x/>
      <x/>
      <x/>
      <x/>
      <x/>
      <x/>
      <x/>
    </i>
    <i r="1">
      <x v="184"/>
      <x v="170"/>
      <x v="1"/>
      <x v="1"/>
      <x v="1"/>
      <x v="1"/>
      <x/>
      <x/>
      <x/>
      <x/>
      <x/>
      <x/>
      <x/>
      <x/>
      <x/>
      <x/>
      <x/>
      <x/>
      <x/>
      <x/>
      <x/>
      <x/>
      <x/>
    </i>
    <i r="1">
      <x v="185"/>
      <x v="171"/>
      <x v="1"/>
      <x v="1"/>
      <x v="1"/>
      <x v="1"/>
      <x/>
      <x/>
      <x/>
      <x/>
      <x/>
      <x/>
      <x/>
      <x/>
      <x/>
      <x/>
      <x/>
      <x/>
      <x/>
      <x/>
      <x/>
      <x/>
      <x/>
    </i>
    <i r="1">
      <x v="186"/>
      <x v="172"/>
      <x v="1"/>
      <x v="1"/>
      <x v="1"/>
      <x v="1"/>
      <x/>
      <x/>
      <x/>
      <x/>
      <x/>
      <x/>
      <x/>
      <x/>
      <x/>
      <x/>
      <x/>
      <x/>
      <x/>
      <x/>
      <x/>
      <x/>
      <x/>
    </i>
    <i r="1">
      <x v="187"/>
      <x v="173"/>
      <x v="1"/>
      <x v="1"/>
      <x v="1"/>
      <x v="1"/>
      <x/>
      <x/>
      <x/>
      <x/>
      <x/>
      <x/>
      <x/>
      <x/>
      <x/>
      <x/>
      <x/>
      <x/>
      <x/>
      <x/>
      <x/>
      <x/>
      <x/>
    </i>
    <i r="1">
      <x v="188"/>
      <x v="174"/>
      <x v="1"/>
      <x v="1"/>
      <x v="1"/>
      <x v="1"/>
      <x/>
      <x/>
      <x/>
      <x/>
      <x/>
      <x/>
      <x/>
      <x/>
      <x/>
      <x/>
      <x/>
      <x/>
      <x/>
      <x/>
      <x/>
      <x/>
      <x/>
    </i>
    <i r="1">
      <x v="189"/>
      <x v="175"/>
      <x v="1"/>
      <x v="1"/>
      <x v="1"/>
      <x v="1"/>
      <x/>
      <x/>
      <x/>
      <x/>
      <x/>
      <x/>
      <x/>
      <x/>
      <x/>
      <x/>
      <x/>
      <x/>
      <x/>
      <x/>
      <x/>
      <x/>
      <x/>
    </i>
    <i r="1">
      <x v="190"/>
      <x v="176"/>
      <x v="1"/>
      <x v="1"/>
      <x v="1"/>
      <x v="1"/>
      <x/>
      <x/>
      <x/>
      <x/>
      <x/>
      <x/>
      <x/>
      <x/>
      <x/>
      <x/>
      <x/>
      <x/>
      <x/>
      <x/>
      <x/>
      <x/>
      <x/>
    </i>
    <i r="1">
      <x v="191"/>
      <x v="177"/>
      <x v="1"/>
      <x v="1"/>
      <x v="1"/>
      <x v="1"/>
      <x/>
      <x/>
      <x/>
      <x/>
      <x/>
      <x/>
      <x/>
      <x/>
      <x/>
      <x/>
      <x/>
      <x/>
      <x/>
      <x/>
      <x/>
      <x/>
      <x/>
    </i>
    <i r="1">
      <x v="192"/>
      <x v="178"/>
      <x v="1"/>
      <x v="1"/>
      <x v="1"/>
      <x v="1"/>
      <x/>
      <x/>
      <x/>
      <x/>
      <x/>
      <x/>
      <x/>
      <x/>
      <x/>
      <x/>
      <x/>
      <x/>
      <x/>
      <x/>
      <x/>
      <x/>
      <x/>
    </i>
    <i r="1">
      <x v="193"/>
      <x v="179"/>
      <x v="1"/>
      <x v="1"/>
      <x v="1"/>
      <x v="1"/>
      <x/>
      <x/>
      <x/>
      <x/>
      <x/>
      <x/>
      <x/>
      <x/>
      <x/>
      <x/>
      <x/>
      <x/>
      <x/>
      <x/>
      <x/>
      <x/>
      <x/>
    </i>
    <i r="1">
      <x v="194"/>
      <x v="180"/>
      <x v="1"/>
      <x v="1"/>
      <x v="1"/>
      <x v="1"/>
      <x/>
      <x/>
      <x/>
      <x/>
      <x/>
      <x/>
      <x/>
      <x/>
      <x/>
      <x/>
      <x/>
      <x/>
      <x/>
      <x/>
      <x/>
      <x/>
      <x/>
    </i>
    <i r="1">
      <x v="195"/>
      <x v="181"/>
      <x v="1"/>
      <x v="1"/>
      <x v="1"/>
      <x v="1"/>
      <x/>
      <x/>
      <x/>
      <x/>
      <x/>
      <x/>
      <x/>
      <x/>
      <x/>
      <x/>
      <x/>
      <x/>
      <x/>
      <x/>
      <x/>
      <x/>
      <x/>
    </i>
    <i r="1">
      <x v="196"/>
      <x v="182"/>
      <x v="1"/>
      <x v="1"/>
      <x v="1"/>
      <x v="1"/>
      <x/>
      <x/>
      <x/>
      <x/>
      <x/>
      <x/>
      <x/>
      <x/>
      <x/>
      <x/>
      <x/>
      <x/>
      <x/>
      <x/>
      <x/>
      <x/>
      <x/>
    </i>
    <i r="1">
      <x v="197"/>
      <x v="183"/>
      <x v="1"/>
      <x v="1"/>
      <x v="1"/>
      <x v="1"/>
      <x/>
      <x/>
      <x/>
      <x/>
      <x/>
      <x/>
      <x/>
      <x/>
      <x/>
      <x/>
      <x/>
      <x/>
      <x/>
      <x/>
      <x/>
      <x/>
      <x/>
    </i>
    <i r="1">
      <x v="198"/>
      <x v="184"/>
      <x v="1"/>
      <x v="1"/>
      <x v="1"/>
      <x v="1"/>
      <x/>
      <x/>
      <x/>
      <x/>
      <x/>
      <x/>
      <x/>
      <x/>
      <x/>
      <x/>
      <x/>
      <x/>
      <x/>
      <x/>
      <x/>
      <x/>
      <x/>
    </i>
    <i r="1">
      <x v="199"/>
      <x v="185"/>
      <x v="1"/>
      <x v="1"/>
      <x v="1"/>
      <x v="1"/>
      <x/>
      <x/>
      <x/>
      <x/>
      <x/>
      <x/>
      <x/>
      <x/>
      <x/>
      <x/>
      <x/>
      <x/>
      <x/>
      <x/>
      <x/>
      <x/>
      <x/>
    </i>
    <i r="1">
      <x v="200"/>
      <x v="186"/>
      <x v="1"/>
      <x v="1"/>
      <x v="1"/>
      <x v="1"/>
      <x/>
      <x/>
      <x/>
      <x/>
      <x/>
      <x/>
      <x/>
      <x/>
      <x/>
      <x/>
      <x/>
      <x/>
      <x/>
      <x/>
      <x/>
      <x/>
      <x/>
    </i>
    <i r="1">
      <x v="201"/>
      <x v="187"/>
      <x v="1"/>
      <x v="1"/>
      <x v="1"/>
      <x v="1"/>
      <x/>
      <x/>
      <x/>
      <x/>
      <x/>
      <x/>
      <x/>
      <x/>
      <x/>
      <x/>
      <x/>
      <x/>
      <x/>
      <x/>
      <x/>
      <x/>
      <x/>
    </i>
    <i r="1">
      <x v="202"/>
      <x v="188"/>
      <x v="1"/>
      <x v="1"/>
      <x v="1"/>
      <x v="1"/>
      <x/>
      <x/>
      <x/>
      <x/>
      <x/>
      <x/>
      <x/>
      <x/>
      <x/>
      <x/>
      <x/>
      <x/>
      <x/>
      <x/>
      <x/>
      <x/>
      <x/>
    </i>
    <i r="1">
      <x v="203"/>
      <x v="189"/>
      <x v="1"/>
      <x v="1"/>
      <x v="1"/>
      <x v="1"/>
      <x/>
      <x/>
      <x/>
      <x/>
      <x/>
      <x/>
      <x/>
      <x/>
      <x/>
      <x/>
      <x/>
      <x/>
      <x/>
      <x/>
      <x/>
      <x/>
      <x/>
    </i>
    <i r="1">
      <x v="204"/>
      <x v="190"/>
      <x v="1"/>
      <x v="1"/>
      <x v="1"/>
      <x v="1"/>
      <x/>
      <x/>
      <x/>
      <x/>
      <x/>
      <x/>
      <x/>
      <x/>
      <x/>
      <x/>
      <x/>
      <x/>
      <x/>
      <x/>
      <x/>
      <x/>
      <x/>
    </i>
    <i r="1">
      <x v="205"/>
      <x v="191"/>
      <x v="1"/>
      <x v="1"/>
      <x v="1"/>
      <x v="1"/>
      <x/>
      <x/>
      <x/>
      <x/>
      <x/>
      <x/>
      <x/>
      <x/>
      <x/>
      <x/>
      <x/>
      <x/>
      <x/>
      <x/>
      <x/>
      <x/>
      <x/>
    </i>
    <i r="1">
      <x v="206"/>
      <x v="192"/>
      <x v="1"/>
      <x v="1"/>
      <x v="1"/>
      <x v="1"/>
      <x/>
      <x/>
      <x/>
      <x/>
      <x/>
      <x/>
      <x/>
      <x/>
      <x/>
      <x/>
      <x/>
      <x/>
      <x/>
      <x/>
      <x/>
      <x/>
      <x/>
    </i>
    <i r="1">
      <x v="207"/>
      <x v="193"/>
      <x v="1"/>
      <x v="1"/>
      <x v="1"/>
      <x v="1"/>
      <x/>
      <x/>
      <x/>
      <x/>
      <x/>
      <x/>
      <x/>
      <x/>
      <x/>
      <x/>
      <x/>
      <x/>
      <x/>
      <x/>
      <x/>
      <x/>
      <x/>
    </i>
    <i r="1">
      <x v="208"/>
      <x v="194"/>
      <x v="1"/>
      <x v="1"/>
      <x v="1"/>
      <x v="1"/>
      <x/>
      <x/>
      <x/>
      <x/>
      <x/>
      <x/>
      <x/>
      <x/>
      <x/>
      <x/>
      <x/>
      <x/>
      <x/>
      <x/>
      <x/>
      <x/>
      <x/>
    </i>
    <i r="1">
      <x v="209"/>
      <x v="195"/>
      <x v="1"/>
      <x v="1"/>
      <x v="1"/>
      <x v="1"/>
      <x/>
      <x/>
      <x/>
      <x/>
      <x/>
      <x/>
      <x/>
      <x/>
      <x/>
      <x/>
      <x/>
      <x/>
      <x/>
      <x/>
      <x/>
      <x/>
      <x/>
    </i>
    <i>
      <x v="1"/>
      <x v="55"/>
      <x v="50"/>
      <x v="1"/>
      <x v="1"/>
      <x v="1"/>
      <x v="1"/>
      <x/>
      <x/>
      <x/>
      <x/>
      <x/>
      <x/>
      <x/>
      <x/>
      <x/>
      <x/>
      <x/>
      <x/>
      <x/>
      <x/>
      <x/>
      <x/>
      <x/>
    </i>
    <i r="1">
      <x v="56"/>
      <x v="51"/>
      <x v="1"/>
      <x v="1"/>
      <x v="1"/>
      <x v="1"/>
      <x/>
      <x/>
      <x/>
      <x/>
      <x/>
      <x/>
      <x/>
      <x/>
      <x/>
      <x/>
      <x/>
      <x/>
      <x/>
      <x/>
      <x/>
      <x/>
      <x/>
    </i>
    <i r="1">
      <x v="57"/>
      <x v="52"/>
      <x v="1"/>
      <x v="1"/>
      <x v="1"/>
      <x v="1"/>
      <x/>
      <x/>
      <x/>
      <x/>
      <x/>
      <x/>
      <x/>
      <x/>
      <x/>
      <x/>
      <x/>
      <x/>
      <x/>
      <x/>
      <x/>
      <x/>
      <x/>
    </i>
    <i r="1">
      <x v="58"/>
      <x v="53"/>
      <x v="1"/>
      <x v="1"/>
      <x v="1"/>
      <x v="1"/>
      <x/>
      <x/>
      <x/>
      <x/>
      <x/>
      <x/>
      <x/>
      <x/>
      <x/>
      <x/>
      <x/>
      <x/>
      <x/>
      <x/>
      <x/>
      <x/>
      <x/>
    </i>
    <i r="1">
      <x v="59"/>
      <x v="107"/>
      <x v="1"/>
      <x v="1"/>
      <x v="1"/>
      <x v="1"/>
      <x/>
      <x/>
      <x/>
      <x/>
      <x/>
      <x/>
      <x/>
      <x/>
      <x/>
      <x/>
      <x/>
      <x/>
      <x/>
      <x/>
      <x/>
      <x/>
      <x/>
    </i>
    <i r="1">
      <x v="60"/>
      <x v="12"/>
      <x v="1"/>
      <x v="1"/>
      <x v="1"/>
      <x v="1"/>
      <x/>
      <x/>
      <x/>
      <x/>
      <x/>
      <x/>
      <x/>
      <x/>
      <x/>
      <x/>
      <x/>
      <x/>
      <x/>
      <x/>
      <x/>
      <x/>
      <x/>
    </i>
    <i r="1">
      <x v="61"/>
      <x v="61"/>
      <x v="1"/>
      <x v="1"/>
      <x v="1"/>
      <x v="1"/>
      <x/>
      <x/>
      <x/>
      <x/>
      <x/>
      <x/>
      <x/>
      <x/>
      <x/>
      <x/>
      <x/>
      <x/>
      <x/>
      <x/>
      <x/>
      <x/>
      <x/>
    </i>
    <i r="1">
      <x v="62"/>
      <x v="8"/>
      <x v="1"/>
      <x v="1"/>
      <x v="1"/>
      <x v="1"/>
      <x/>
      <x/>
      <x/>
      <x/>
      <x/>
      <x/>
      <x/>
      <x/>
      <x/>
      <x/>
      <x/>
      <x/>
      <x/>
      <x/>
      <x/>
      <x/>
      <x/>
    </i>
    <i r="1">
      <x v="63"/>
      <x v="64"/>
      <x v="1"/>
      <x v="1"/>
      <x v="1"/>
      <x v="1"/>
      <x/>
      <x/>
      <x/>
      <x/>
      <x/>
      <x/>
      <x/>
      <x/>
      <x/>
      <x/>
      <x/>
      <x/>
      <x/>
      <x/>
      <x/>
      <x/>
      <x/>
    </i>
    <i r="1">
      <x v="64"/>
      <x v="65"/>
      <x v="1"/>
      <x v="1"/>
      <x v="1"/>
      <x v="1"/>
      <x/>
      <x/>
      <x/>
      <x/>
      <x/>
      <x/>
      <x/>
      <x/>
      <x/>
      <x/>
      <x/>
      <x/>
      <x/>
      <x/>
      <x/>
      <x/>
      <x/>
    </i>
    <i r="1">
      <x v="65"/>
      <x v="66"/>
      <x v="1"/>
      <x v="1"/>
      <x v="1"/>
      <x v="1"/>
      <x/>
      <x/>
      <x/>
      <x/>
      <x/>
      <x/>
      <x/>
      <x/>
      <x/>
      <x/>
      <x/>
      <x/>
      <x/>
      <x/>
      <x/>
      <x/>
      <x/>
    </i>
    <i r="1">
      <x v="66"/>
      <x v="69"/>
      <x v="1"/>
      <x v="1"/>
      <x v="1"/>
      <x v="1"/>
      <x/>
      <x/>
      <x/>
      <x/>
      <x/>
      <x/>
      <x/>
      <x/>
      <x/>
      <x/>
      <x/>
      <x/>
      <x/>
      <x/>
      <x/>
      <x/>
      <x/>
    </i>
    <i r="1">
      <x v="67"/>
      <x v="67"/>
      <x v="1"/>
      <x v="1"/>
      <x v="1"/>
      <x v="1"/>
      <x/>
      <x/>
      <x/>
      <x/>
      <x/>
      <x/>
      <x/>
      <x/>
      <x/>
      <x/>
      <x/>
      <x/>
      <x/>
      <x/>
      <x/>
      <x/>
      <x/>
    </i>
    <i r="1">
      <x v="68"/>
      <x v="68"/>
      <x v="1"/>
      <x v="1"/>
      <x v="1"/>
      <x v="1"/>
      <x/>
      <x/>
      <x/>
      <x/>
      <x/>
      <x/>
      <x/>
      <x/>
      <x/>
      <x/>
      <x/>
      <x/>
      <x/>
      <x/>
      <x/>
      <x/>
      <x/>
    </i>
    <i r="1">
      <x v="69"/>
      <x v="71"/>
      <x v="1"/>
      <x v="1"/>
      <x v="1"/>
      <x v="1"/>
      <x/>
      <x/>
      <x/>
      <x/>
      <x/>
      <x/>
      <x/>
      <x/>
      <x/>
      <x/>
      <x/>
      <x/>
      <x/>
      <x/>
      <x/>
      <x/>
      <x/>
    </i>
    <i r="1">
      <x v="70"/>
      <x v="28"/>
      <x v="1"/>
      <x v="1"/>
      <x v="1"/>
      <x v="1"/>
      <x/>
      <x/>
      <x/>
      <x/>
      <x/>
      <x/>
      <x/>
      <x/>
      <x/>
      <x/>
      <x/>
      <x/>
      <x/>
      <x/>
      <x/>
      <x/>
      <x/>
    </i>
    <i r="1">
      <x v="71"/>
      <x v="78"/>
      <x v="1"/>
      <x v="1"/>
      <x v="1"/>
      <x v="1"/>
      <x/>
      <x/>
      <x/>
      <x/>
      <x/>
      <x/>
      <x/>
      <x/>
      <x/>
      <x/>
      <x/>
      <x/>
      <x/>
      <x/>
      <x/>
      <x/>
      <x/>
    </i>
    <i r="1">
      <x v="72"/>
      <x v="79"/>
      <x v="1"/>
      <x v="1"/>
      <x v="1"/>
      <x v="1"/>
      <x/>
      <x/>
      <x/>
      <x/>
      <x/>
      <x/>
      <x/>
      <x/>
      <x/>
      <x/>
      <x/>
      <x/>
      <x/>
      <x/>
      <x/>
      <x/>
      <x/>
    </i>
    <i r="1">
      <x v="73"/>
      <x v="26"/>
      <x v="1"/>
      <x v="1"/>
      <x v="1"/>
      <x v="1"/>
      <x/>
      <x/>
      <x/>
      <x/>
      <x/>
      <x/>
      <x/>
      <x/>
      <x/>
      <x/>
      <x/>
      <x/>
      <x/>
      <x/>
      <x/>
      <x/>
      <x/>
    </i>
    <i r="1">
      <x v="74"/>
      <x v="48"/>
      <x v="1"/>
      <x v="1"/>
      <x v="1"/>
      <x v="1"/>
      <x/>
      <x/>
      <x/>
      <x/>
      <x/>
      <x/>
      <x/>
      <x/>
      <x/>
      <x/>
      <x/>
      <x/>
      <x/>
      <x/>
      <x/>
      <x/>
      <x/>
    </i>
    <i r="1">
      <x v="75"/>
      <x v="27"/>
      <x v="1"/>
      <x v="1"/>
      <x v="1"/>
      <x v="1"/>
      <x/>
      <x/>
      <x/>
      <x/>
      <x/>
      <x/>
      <x/>
      <x/>
      <x/>
      <x/>
      <x/>
      <x/>
      <x/>
      <x/>
      <x/>
      <x/>
      <x/>
    </i>
    <i r="1">
      <x v="76"/>
      <x v="49"/>
      <x v="1"/>
      <x v="1"/>
      <x v="1"/>
      <x v="1"/>
      <x/>
      <x/>
      <x/>
      <x/>
      <x/>
      <x/>
      <x/>
      <x/>
      <x/>
      <x/>
      <x/>
      <x/>
      <x/>
      <x/>
      <x/>
      <x/>
      <x/>
    </i>
    <i r="1">
      <x v="77"/>
      <x v="97"/>
      <x v="1"/>
      <x v="1"/>
      <x v="1"/>
      <x v="1"/>
      <x/>
      <x/>
      <x/>
      <x/>
      <x/>
      <x/>
      <x/>
      <x/>
      <x/>
      <x/>
      <x/>
      <x/>
      <x/>
      <x/>
      <x/>
      <x/>
      <x/>
    </i>
    <i r="1">
      <x v="78"/>
      <x v="98"/>
      <x v="1"/>
      <x v="1"/>
      <x v="1"/>
      <x v="1"/>
      <x/>
      <x/>
      <x/>
      <x/>
      <x/>
      <x/>
      <x/>
      <x/>
      <x/>
      <x/>
      <x/>
      <x/>
      <x/>
      <x/>
      <x/>
      <x/>
      <x/>
    </i>
    <i r="1">
      <x v="79"/>
      <x v="95"/>
      <x v="1"/>
      <x v="1"/>
      <x v="1"/>
      <x v="1"/>
      <x/>
      <x/>
      <x/>
      <x/>
      <x/>
      <x/>
      <x/>
      <x/>
      <x/>
      <x/>
      <x/>
      <x/>
      <x/>
      <x/>
      <x/>
      <x/>
      <x/>
    </i>
    <i r="1">
      <x v="80"/>
      <x v="96"/>
      <x v="1"/>
      <x v="1"/>
      <x v="1"/>
      <x v="1"/>
      <x/>
      <x/>
      <x/>
      <x/>
      <x/>
      <x/>
      <x/>
      <x/>
      <x/>
      <x/>
      <x/>
      <x/>
      <x/>
      <x/>
      <x/>
      <x/>
      <x/>
    </i>
    <i r="1">
      <x v="158"/>
      <x v="132"/>
      <x v="1"/>
      <x v="1"/>
      <x v="1"/>
      <x v="1"/>
      <x/>
      <x/>
      <x/>
      <x/>
      <x/>
      <x/>
      <x/>
      <x/>
      <x/>
      <x/>
      <x/>
      <x/>
      <x/>
      <x/>
      <x/>
      <x/>
      <x/>
    </i>
    <i r="1">
      <x v="159"/>
      <x v="20"/>
      <x v="1"/>
      <x v="1"/>
      <x v="1"/>
      <x v="1"/>
      <x/>
      <x/>
      <x/>
      <x/>
      <x/>
      <x/>
      <x/>
      <x/>
      <x/>
      <x/>
      <x/>
      <x/>
      <x/>
      <x/>
      <x/>
      <x/>
      <x/>
    </i>
    <i r="1">
      <x v="160"/>
      <x v="93"/>
      <x v="1"/>
      <x v="1"/>
      <x v="1"/>
      <x v="1"/>
      <x/>
      <x/>
      <x/>
      <x/>
      <x/>
      <x/>
      <x/>
      <x/>
      <x/>
      <x/>
      <x/>
      <x/>
      <x/>
      <x/>
      <x/>
      <x/>
      <x/>
    </i>
    <i r="1">
      <x v="161"/>
      <x v="289"/>
      <x v="1"/>
      <x v="1"/>
      <x v="1"/>
      <x v="1"/>
      <x/>
      <x/>
      <x/>
      <x/>
      <x/>
      <x/>
      <x/>
      <x/>
      <x/>
      <x/>
      <x/>
      <x/>
      <x/>
      <x/>
      <x/>
      <x/>
      <x/>
    </i>
    <i r="1">
      <x v="162"/>
      <x v="290"/>
      <x v="1"/>
      <x v="1"/>
      <x v="1"/>
      <x v="1"/>
      <x/>
      <x/>
      <x/>
      <x/>
      <x/>
      <x/>
      <x/>
      <x/>
      <x/>
      <x/>
      <x/>
      <x/>
      <x/>
      <x/>
      <x/>
      <x/>
      <x/>
    </i>
    <i r="1">
      <x v="163"/>
      <x v="153"/>
      <x v="1"/>
      <x v="1"/>
      <x v="1"/>
      <x v="1"/>
      <x/>
      <x/>
      <x/>
      <x/>
      <x/>
      <x/>
      <x/>
      <x/>
      <x/>
      <x/>
      <x/>
      <x/>
      <x/>
      <x/>
      <x/>
      <x/>
      <x/>
    </i>
    <i r="1">
      <x v="164"/>
      <x v="291"/>
      <x v="1"/>
      <x v="1"/>
      <x v="1"/>
      <x v="1"/>
      <x/>
      <x/>
      <x/>
      <x/>
      <x/>
      <x/>
      <x/>
      <x/>
      <x/>
      <x/>
      <x/>
      <x/>
      <x/>
      <x/>
      <x/>
      <x/>
      <x/>
    </i>
    <i r="1">
      <x v="165"/>
      <x v="292"/>
      <x v="1"/>
      <x v="1"/>
      <x v="1"/>
      <x v="1"/>
      <x/>
      <x/>
      <x/>
      <x/>
      <x/>
      <x/>
      <x/>
      <x/>
      <x/>
      <x/>
      <x/>
      <x/>
      <x/>
      <x/>
      <x/>
      <x/>
      <x/>
    </i>
    <i r="1">
      <x v="166"/>
      <x v="156"/>
      <x v="1"/>
      <x v="1"/>
      <x v="1"/>
      <x v="1"/>
      <x/>
      <x/>
      <x/>
      <x/>
      <x/>
      <x/>
      <x/>
      <x/>
      <x/>
      <x/>
      <x/>
      <x/>
      <x/>
      <x/>
      <x/>
      <x/>
      <x/>
    </i>
    <i r="1">
      <x v="167"/>
      <x v="157"/>
      <x v="1"/>
      <x v="1"/>
      <x v="1"/>
      <x v="1"/>
      <x/>
      <x/>
      <x/>
      <x/>
      <x/>
      <x/>
      <x/>
      <x/>
      <x/>
      <x/>
      <x/>
      <x/>
      <x/>
      <x/>
      <x/>
      <x/>
      <x/>
    </i>
    <i r="1">
      <x v="168"/>
      <x v="158"/>
      <x v="1"/>
      <x v="1"/>
      <x v="1"/>
      <x v="1"/>
      <x/>
      <x/>
      <x/>
      <x/>
      <x/>
      <x/>
      <x/>
      <x/>
      <x/>
      <x/>
      <x/>
      <x/>
      <x/>
      <x/>
      <x/>
      <x/>
      <x/>
    </i>
    <i r="1">
      <x v="169"/>
      <x v="145"/>
      <x v="1"/>
      <x v="1"/>
      <x v="1"/>
      <x v="1"/>
      <x/>
      <x/>
      <x/>
      <x/>
      <x/>
      <x/>
      <x/>
      <x/>
      <x/>
      <x/>
      <x/>
      <x/>
      <x/>
      <x/>
      <x/>
      <x/>
      <x/>
    </i>
    <i r="1">
      <x v="170"/>
      <x v="146"/>
      <x v="1"/>
      <x v="1"/>
      <x v="1"/>
      <x v="1"/>
      <x/>
      <x/>
      <x/>
      <x/>
      <x/>
      <x/>
      <x/>
      <x/>
      <x/>
      <x/>
      <x/>
      <x/>
      <x/>
      <x/>
      <x/>
      <x/>
      <x/>
    </i>
    <i r="1">
      <x v="210"/>
      <x v="196"/>
      <x v="1"/>
      <x v="1"/>
      <x v="1"/>
      <x v="1"/>
      <x/>
      <x/>
      <x/>
      <x/>
      <x/>
      <x/>
      <x/>
      <x/>
      <x/>
      <x/>
      <x/>
      <x/>
      <x/>
      <x/>
      <x/>
      <x/>
      <x/>
    </i>
    <i r="1">
      <x v="211"/>
      <x v="197"/>
      <x v="1"/>
      <x v="1"/>
      <x v="1"/>
      <x v="1"/>
      <x/>
      <x/>
      <x/>
      <x/>
      <x/>
      <x/>
      <x/>
      <x/>
      <x/>
      <x/>
      <x/>
      <x/>
      <x/>
      <x/>
      <x/>
      <x/>
      <x/>
    </i>
    <i r="1">
      <x v="212"/>
      <x v="198"/>
      <x v="1"/>
      <x v="1"/>
      <x v="1"/>
      <x v="1"/>
      <x/>
      <x/>
      <x/>
      <x/>
      <x/>
      <x/>
      <x/>
      <x/>
      <x/>
      <x/>
      <x/>
      <x/>
      <x/>
      <x/>
      <x/>
      <x/>
      <x/>
    </i>
    <i r="1">
      <x v="213"/>
      <x v="199"/>
      <x v="1"/>
      <x v="1"/>
      <x v="1"/>
      <x v="1"/>
      <x/>
      <x/>
      <x/>
      <x/>
      <x/>
      <x/>
      <x/>
      <x/>
      <x/>
      <x/>
      <x/>
      <x/>
      <x/>
      <x/>
      <x/>
      <x/>
      <x/>
    </i>
    <i r="1">
      <x v="214"/>
      <x v="200"/>
      <x v="1"/>
      <x v="1"/>
      <x v="1"/>
      <x v="1"/>
      <x/>
      <x/>
      <x/>
      <x/>
      <x/>
      <x/>
      <x/>
      <x/>
      <x/>
      <x/>
      <x/>
      <x/>
      <x/>
      <x/>
      <x/>
      <x/>
      <x/>
    </i>
    <i r="1">
      <x v="215"/>
      <x v="201"/>
      <x v="1"/>
      <x v="1"/>
      <x v="1"/>
      <x v="1"/>
      <x/>
      <x/>
      <x/>
      <x/>
      <x/>
      <x/>
      <x/>
      <x/>
      <x/>
      <x/>
      <x/>
      <x/>
      <x/>
      <x/>
      <x/>
      <x/>
      <x/>
    </i>
    <i r="1">
      <x v="216"/>
      <x v="202"/>
      <x v="1"/>
      <x v="1"/>
      <x v="1"/>
      <x v="1"/>
      <x/>
      <x/>
      <x/>
      <x/>
      <x/>
      <x/>
      <x/>
      <x/>
      <x/>
      <x/>
      <x/>
      <x/>
      <x/>
      <x/>
      <x/>
      <x/>
      <x/>
    </i>
    <i r="1">
      <x v="217"/>
      <x v="203"/>
      <x v="1"/>
      <x v="1"/>
      <x v="1"/>
      <x v="1"/>
      <x/>
      <x/>
      <x/>
      <x/>
      <x/>
      <x/>
      <x/>
      <x/>
      <x/>
      <x/>
      <x/>
      <x/>
      <x/>
      <x/>
      <x/>
      <x/>
      <x/>
    </i>
    <i r="1">
      <x v="218"/>
      <x v="204"/>
      <x v="1"/>
      <x v="1"/>
      <x v="1"/>
      <x v="1"/>
      <x/>
      <x/>
      <x/>
      <x/>
      <x/>
      <x/>
      <x/>
      <x/>
      <x/>
      <x/>
      <x/>
      <x/>
      <x/>
      <x/>
      <x/>
      <x/>
      <x/>
    </i>
    <i r="1">
      <x v="219"/>
      <x v="205"/>
      <x v="1"/>
      <x v="1"/>
      <x v="1"/>
      <x v="1"/>
      <x/>
      <x/>
      <x/>
      <x/>
      <x/>
      <x/>
      <x/>
      <x/>
      <x/>
      <x/>
      <x/>
      <x/>
      <x/>
      <x/>
      <x/>
      <x/>
      <x/>
    </i>
    <i r="1">
      <x v="220"/>
      <x v="206"/>
      <x v="1"/>
      <x v="1"/>
      <x v="1"/>
      <x v="1"/>
      <x/>
      <x/>
      <x/>
      <x/>
      <x/>
      <x/>
      <x/>
      <x/>
      <x/>
      <x/>
      <x/>
      <x/>
      <x/>
      <x/>
      <x/>
      <x/>
      <x/>
    </i>
    <i r="1">
      <x v="221"/>
      <x v="207"/>
      <x v="1"/>
      <x v="1"/>
      <x v="1"/>
      <x v="1"/>
      <x/>
      <x/>
      <x/>
      <x/>
      <x/>
      <x/>
      <x/>
      <x/>
      <x/>
      <x/>
      <x/>
      <x/>
      <x/>
      <x/>
      <x/>
      <x/>
      <x/>
    </i>
    <i r="1">
      <x v="222"/>
      <x v="208"/>
      <x v="1"/>
      <x v="1"/>
      <x v="1"/>
      <x v="1"/>
      <x/>
      <x/>
      <x/>
      <x/>
      <x/>
      <x/>
      <x/>
      <x/>
      <x/>
      <x/>
      <x/>
      <x/>
      <x/>
      <x/>
      <x/>
      <x/>
      <x/>
    </i>
    <i r="1">
      <x v="223"/>
      <x v="209"/>
      <x v="1"/>
      <x v="1"/>
      <x v="1"/>
      <x v="1"/>
      <x/>
      <x/>
      <x/>
      <x/>
      <x/>
      <x/>
      <x/>
      <x/>
      <x/>
      <x/>
      <x/>
      <x/>
      <x/>
      <x/>
      <x/>
      <x/>
      <x/>
    </i>
    <i r="1">
      <x v="224"/>
      <x v="210"/>
      <x v="1"/>
      <x v="1"/>
      <x v="1"/>
      <x v="1"/>
      <x/>
      <x/>
      <x/>
      <x/>
      <x/>
      <x/>
      <x/>
      <x/>
      <x/>
      <x/>
      <x/>
      <x/>
      <x/>
      <x/>
      <x/>
      <x/>
      <x/>
    </i>
    <i r="1">
      <x v="225"/>
      <x v="211"/>
      <x v="1"/>
      <x v="1"/>
      <x v="1"/>
      <x v="1"/>
      <x/>
      <x/>
      <x/>
      <x/>
      <x/>
      <x/>
      <x/>
      <x/>
      <x/>
      <x/>
      <x/>
      <x/>
      <x/>
      <x/>
      <x/>
      <x/>
      <x/>
    </i>
    <i r="1">
      <x v="226"/>
      <x v="212"/>
      <x v="1"/>
      <x v="1"/>
      <x v="1"/>
      <x v="1"/>
      <x/>
      <x/>
      <x/>
      <x/>
      <x/>
      <x/>
      <x/>
      <x/>
      <x/>
      <x/>
      <x/>
      <x/>
      <x/>
      <x/>
      <x/>
      <x/>
      <x/>
    </i>
    <i r="1">
      <x v="227"/>
      <x v="213"/>
      <x v="1"/>
      <x v="1"/>
      <x v="1"/>
      <x v="1"/>
      <x/>
      <x/>
      <x/>
      <x/>
      <x/>
      <x/>
      <x/>
      <x/>
      <x/>
      <x/>
      <x/>
      <x/>
      <x/>
      <x/>
      <x/>
      <x/>
      <x/>
    </i>
    <i r="1">
      <x v="228"/>
      <x v="214"/>
      <x v="1"/>
      <x v="1"/>
      <x v="1"/>
      <x v="1"/>
      <x/>
      <x/>
      <x/>
      <x/>
      <x/>
      <x/>
      <x/>
      <x/>
      <x/>
      <x/>
      <x/>
      <x/>
      <x/>
      <x/>
      <x/>
      <x/>
      <x/>
    </i>
    <i r="1">
      <x v="229"/>
      <x v="215"/>
      <x v="1"/>
      <x v="1"/>
      <x v="1"/>
      <x v="1"/>
      <x/>
      <x/>
      <x/>
      <x/>
      <x/>
      <x/>
      <x/>
      <x/>
      <x/>
      <x/>
      <x/>
      <x/>
      <x/>
      <x/>
      <x/>
      <x/>
      <x/>
    </i>
    <i r="1">
      <x v="230"/>
      <x v="216"/>
      <x v="1"/>
      <x v="1"/>
      <x v="1"/>
      <x v="1"/>
      <x/>
      <x/>
      <x/>
      <x/>
      <x/>
      <x/>
      <x/>
      <x/>
      <x/>
      <x/>
      <x/>
      <x/>
      <x/>
      <x/>
      <x/>
      <x/>
      <x/>
    </i>
    <i r="1">
      <x v="231"/>
      <x v="217"/>
      <x v="1"/>
      <x v="1"/>
      <x v="1"/>
      <x v="1"/>
      <x/>
      <x/>
      <x/>
      <x/>
      <x/>
      <x/>
      <x/>
      <x/>
      <x/>
      <x/>
      <x/>
      <x/>
      <x/>
      <x/>
      <x/>
      <x/>
      <x/>
    </i>
    <i r="1">
      <x v="232"/>
      <x v="218"/>
      <x v="1"/>
      <x v="1"/>
      <x v="1"/>
      <x v="1"/>
      <x/>
      <x/>
      <x/>
      <x/>
      <x/>
      <x/>
      <x/>
      <x/>
      <x/>
      <x/>
      <x/>
      <x/>
      <x/>
      <x/>
      <x/>
      <x/>
      <x/>
    </i>
    <i r="1">
      <x v="233"/>
      <x v="219"/>
      <x v="1"/>
      <x v="1"/>
      <x v="1"/>
      <x v="1"/>
      <x/>
      <x/>
      <x/>
      <x/>
      <x/>
      <x/>
      <x/>
      <x/>
      <x/>
      <x/>
      <x/>
      <x/>
      <x/>
      <x/>
      <x/>
      <x/>
      <x/>
    </i>
    <i r="1">
      <x v="234"/>
      <x v="220"/>
      <x v="1"/>
      <x v="1"/>
      <x v="1"/>
      <x v="1"/>
      <x/>
      <x/>
      <x/>
      <x/>
      <x/>
      <x/>
      <x/>
      <x/>
      <x/>
      <x/>
      <x/>
      <x/>
      <x/>
      <x/>
      <x/>
      <x/>
      <x/>
    </i>
    <i r="1">
      <x v="235"/>
      <x v="221"/>
      <x v="1"/>
      <x v="1"/>
      <x v="1"/>
      <x v="1"/>
      <x/>
      <x/>
      <x/>
      <x/>
      <x/>
      <x/>
      <x/>
      <x/>
      <x/>
      <x/>
      <x/>
      <x/>
      <x/>
      <x/>
      <x/>
      <x/>
      <x/>
    </i>
    <i r="1">
      <x v="236"/>
      <x v="222"/>
      <x v="1"/>
      <x v="1"/>
      <x v="1"/>
      <x v="1"/>
      <x/>
      <x/>
      <x/>
      <x/>
      <x/>
      <x/>
      <x/>
      <x/>
      <x/>
      <x/>
      <x/>
      <x/>
      <x/>
      <x/>
      <x/>
      <x/>
      <x/>
    </i>
    <i r="1">
      <x v="237"/>
      <x v="223"/>
      <x v="1"/>
      <x v="1"/>
      <x v="1"/>
      <x v="1"/>
      <x/>
      <x/>
      <x/>
      <x/>
      <x/>
      <x/>
      <x/>
      <x/>
      <x/>
      <x/>
      <x/>
      <x/>
      <x/>
      <x/>
      <x/>
      <x/>
      <x/>
    </i>
    <i r="1">
      <x v="238"/>
      <x v="224"/>
      <x v="1"/>
      <x v="1"/>
      <x v="1"/>
      <x v="1"/>
      <x/>
      <x/>
      <x/>
      <x/>
      <x/>
      <x/>
      <x/>
      <x/>
      <x/>
      <x/>
      <x/>
      <x/>
      <x/>
      <x/>
      <x/>
      <x/>
      <x/>
    </i>
    <i r="1">
      <x v="239"/>
      <x v="225"/>
      <x v="1"/>
      <x v="1"/>
      <x v="1"/>
      <x v="1"/>
      <x/>
      <x/>
      <x/>
      <x/>
      <x/>
      <x/>
      <x/>
      <x/>
      <x/>
      <x/>
      <x/>
      <x/>
      <x/>
      <x/>
      <x/>
      <x/>
      <x/>
    </i>
    <i r="1">
      <x v="240"/>
      <x v="226"/>
      <x v="1"/>
      <x v="1"/>
      <x v="1"/>
      <x v="1"/>
      <x/>
      <x/>
      <x/>
      <x/>
      <x/>
      <x/>
      <x/>
      <x/>
      <x/>
      <x/>
      <x/>
      <x/>
      <x/>
      <x/>
      <x/>
      <x/>
      <x/>
    </i>
    <i r="1">
      <x v="241"/>
      <x v="227"/>
      <x v="1"/>
      <x v="1"/>
      <x v="1"/>
      <x v="1"/>
      <x/>
      <x/>
      <x/>
      <x/>
      <x/>
      <x/>
      <x/>
      <x/>
      <x/>
      <x/>
      <x/>
      <x/>
      <x/>
      <x/>
      <x/>
      <x/>
      <x/>
    </i>
    <i r="1">
      <x v="242"/>
      <x v="228"/>
      <x v="1"/>
      <x v="1"/>
      <x v="1"/>
      <x v="1"/>
      <x/>
      <x/>
      <x/>
      <x/>
      <x/>
      <x/>
      <x/>
      <x/>
      <x/>
      <x/>
      <x/>
      <x/>
      <x/>
      <x/>
      <x/>
      <x/>
      <x/>
    </i>
    <i r="1">
      <x v="243"/>
      <x v="229"/>
      <x v="1"/>
      <x v="1"/>
      <x v="1"/>
      <x v="1"/>
      <x/>
      <x/>
      <x/>
      <x/>
      <x/>
      <x/>
      <x/>
      <x/>
      <x/>
      <x/>
      <x/>
      <x/>
      <x/>
      <x/>
      <x/>
      <x/>
      <x/>
    </i>
    <i r="1">
      <x v="244"/>
      <x v="230"/>
      <x v="1"/>
      <x v="1"/>
      <x v="1"/>
      <x v="1"/>
      <x/>
      <x/>
      <x/>
      <x/>
      <x/>
      <x/>
      <x/>
      <x/>
      <x/>
      <x/>
      <x/>
      <x/>
      <x/>
      <x/>
      <x/>
      <x/>
      <x/>
    </i>
    <i r="1">
      <x v="266"/>
      <x v="257"/>
      <x v="1"/>
      <x v="1"/>
      <x v="1"/>
      <x v="1"/>
      <x/>
      <x/>
      <x/>
      <x/>
      <x/>
      <x/>
      <x/>
      <x/>
      <x/>
      <x/>
      <x/>
      <x/>
      <x/>
      <x/>
      <x/>
      <x/>
      <x/>
    </i>
    <i r="1">
      <x v="267"/>
      <x v="258"/>
      <x v="1"/>
      <x v="1"/>
      <x v="1"/>
      <x v="1"/>
      <x/>
      <x/>
      <x/>
      <x/>
      <x/>
      <x/>
      <x/>
      <x/>
      <x/>
      <x/>
      <x/>
      <x/>
      <x/>
      <x/>
      <x/>
      <x/>
      <x/>
    </i>
    <i r="1">
      <x v="268"/>
      <x v="259"/>
      <x v="1"/>
      <x v="1"/>
      <x v="1"/>
      <x v="1"/>
      <x/>
      <x/>
      <x/>
      <x/>
      <x/>
      <x/>
      <x/>
      <x/>
      <x/>
      <x/>
      <x/>
      <x/>
      <x/>
      <x/>
      <x/>
      <x/>
      <x/>
    </i>
    <i r="1">
      <x v="269"/>
      <x v="260"/>
      <x v="1"/>
      <x v="1"/>
      <x v="1"/>
      <x v="1"/>
      <x/>
      <x/>
      <x/>
      <x/>
      <x/>
      <x/>
      <x/>
      <x/>
      <x/>
      <x/>
      <x/>
      <x/>
      <x/>
      <x/>
      <x/>
      <x/>
      <x/>
    </i>
    <i r="1">
      <x v="270"/>
      <x v="261"/>
      <x v="1"/>
      <x v="1"/>
      <x v="1"/>
      <x v="1"/>
      <x/>
      <x/>
      <x/>
      <x/>
      <x/>
      <x/>
      <x/>
      <x/>
      <x/>
      <x/>
      <x/>
      <x/>
      <x/>
      <x/>
      <x/>
      <x/>
      <x/>
    </i>
    <i r="1">
      <x v="271"/>
      <x v="262"/>
      <x v="1"/>
      <x v="1"/>
      <x v="1"/>
      <x v="1"/>
      <x/>
      <x/>
      <x/>
      <x/>
      <x/>
      <x/>
      <x/>
      <x/>
      <x/>
      <x/>
      <x/>
      <x/>
      <x/>
      <x/>
      <x/>
      <x/>
      <x/>
    </i>
    <i r="1">
      <x v="272"/>
      <x v="263"/>
      <x v="1"/>
      <x v="1"/>
      <x v="1"/>
      <x v="1"/>
      <x/>
      <x/>
      <x/>
      <x/>
      <x/>
      <x/>
      <x/>
      <x/>
      <x/>
      <x/>
      <x/>
      <x/>
      <x/>
      <x/>
      <x/>
      <x/>
      <x/>
    </i>
    <i r="1">
      <x v="273"/>
      <x v="264"/>
      <x v="1"/>
      <x v="1"/>
      <x v="1"/>
      <x v="1"/>
      <x/>
      <x/>
      <x/>
      <x/>
      <x/>
      <x/>
      <x/>
      <x/>
      <x/>
      <x/>
      <x/>
      <x/>
      <x/>
      <x/>
      <x/>
      <x/>
      <x/>
    </i>
    <i r="1">
      <x v="274"/>
      <x v="265"/>
      <x v="1"/>
      <x v="1"/>
      <x v="1"/>
      <x v="1"/>
      <x/>
      <x/>
      <x/>
      <x/>
      <x/>
      <x/>
      <x/>
      <x/>
      <x/>
      <x/>
      <x/>
      <x/>
      <x/>
      <x/>
      <x/>
      <x/>
      <x/>
    </i>
    <i r="1">
      <x v="275"/>
      <x v="266"/>
      <x v="1"/>
      <x v="1"/>
      <x v="1"/>
      <x v="1"/>
      <x/>
      <x/>
      <x/>
      <x/>
      <x/>
      <x/>
      <x/>
      <x/>
      <x/>
      <x/>
      <x/>
      <x/>
      <x/>
      <x/>
      <x/>
      <x/>
      <x/>
    </i>
    <i r="1">
      <x v="276"/>
      <x v="267"/>
      <x v="1"/>
      <x v="1"/>
      <x v="1"/>
      <x v="1"/>
      <x/>
      <x/>
      <x/>
      <x/>
      <x/>
      <x/>
      <x/>
      <x/>
      <x/>
      <x/>
      <x/>
      <x/>
      <x/>
      <x/>
      <x/>
      <x/>
      <x/>
    </i>
    <i r="1">
      <x v="277"/>
      <x v="268"/>
      <x v="1"/>
      <x v="1"/>
      <x v="1"/>
      <x v="1"/>
      <x/>
      <x/>
      <x/>
      <x/>
      <x/>
      <x/>
      <x/>
      <x/>
      <x/>
      <x/>
      <x/>
      <x/>
      <x/>
      <x/>
      <x/>
      <x/>
      <x/>
    </i>
    <i r="1">
      <x v="278"/>
      <x v="269"/>
      <x v="1"/>
      <x v="1"/>
      <x v="1"/>
      <x v="1"/>
      <x/>
      <x/>
      <x/>
      <x/>
      <x/>
      <x/>
      <x/>
      <x/>
      <x/>
      <x/>
      <x/>
      <x/>
      <x/>
      <x/>
      <x/>
      <x/>
      <x/>
    </i>
    <i r="1">
      <x v="279"/>
      <x v="270"/>
      <x v="1"/>
      <x v="1"/>
      <x v="1"/>
      <x v="1"/>
      <x/>
      <x/>
      <x/>
      <x/>
      <x/>
      <x/>
      <x/>
      <x/>
      <x/>
      <x/>
      <x/>
      <x/>
      <x/>
      <x/>
      <x/>
      <x/>
      <x/>
    </i>
    <i r="1">
      <x v="280"/>
      <x v="271"/>
      <x v="1"/>
      <x v="1"/>
      <x v="1"/>
      <x v="1"/>
      <x/>
      <x/>
      <x/>
      <x/>
      <x/>
      <x/>
      <x/>
      <x/>
      <x/>
      <x/>
      <x/>
      <x/>
      <x/>
      <x/>
      <x/>
      <x/>
      <x/>
    </i>
    <i r="1">
      <x v="281"/>
      <x v="272"/>
      <x v="1"/>
      <x v="1"/>
      <x v="1"/>
      <x v="1"/>
      <x/>
      <x/>
      <x/>
      <x/>
      <x/>
      <x/>
      <x/>
      <x/>
      <x/>
      <x/>
      <x/>
      <x/>
      <x/>
      <x/>
      <x/>
      <x/>
      <x/>
    </i>
    <i r="1">
      <x v="282"/>
      <x v="273"/>
      <x v="1"/>
      <x v="1"/>
      <x v="1"/>
      <x v="1"/>
      <x/>
      <x/>
      <x/>
      <x/>
      <x/>
      <x/>
      <x/>
      <x/>
      <x/>
      <x/>
      <x/>
      <x/>
      <x/>
      <x/>
      <x/>
      <x/>
      <x/>
    </i>
    <i r="1">
      <x v="283"/>
      <x v="274"/>
      <x v="1"/>
      <x v="1"/>
      <x v="1"/>
      <x v="1"/>
      <x/>
      <x/>
      <x/>
      <x/>
      <x/>
      <x/>
      <x/>
      <x/>
      <x/>
      <x/>
      <x/>
      <x/>
      <x/>
      <x/>
      <x/>
      <x/>
      <x/>
    </i>
    <i r="1">
      <x v="284"/>
      <x v="275"/>
      <x v="1"/>
      <x v="1"/>
      <x v="1"/>
      <x v="1"/>
      <x/>
      <x/>
      <x/>
      <x/>
      <x/>
      <x/>
      <x/>
      <x/>
      <x/>
      <x/>
      <x/>
      <x/>
      <x/>
      <x/>
      <x/>
      <x/>
      <x/>
    </i>
    <i r="1">
      <x v="285"/>
      <x v="276"/>
      <x v="1"/>
      <x v="1"/>
      <x v="1"/>
      <x v="1"/>
      <x/>
      <x/>
      <x/>
      <x/>
      <x/>
      <x/>
      <x/>
      <x/>
      <x/>
      <x/>
      <x/>
      <x/>
      <x/>
      <x/>
      <x/>
      <x/>
      <x/>
    </i>
    <i r="1">
      <x v="286"/>
      <x v="277"/>
      <x v="1"/>
      <x v="1"/>
      <x v="1"/>
      <x v="1"/>
      <x/>
      <x/>
      <x/>
      <x/>
      <x/>
      <x/>
      <x/>
      <x/>
      <x/>
      <x/>
      <x/>
      <x/>
      <x/>
      <x/>
      <x/>
      <x/>
      <x/>
    </i>
    <i r="1">
      <x v="287"/>
      <x v="278"/>
      <x v="1"/>
      <x v="1"/>
      <x v="1"/>
      <x v="1"/>
      <x/>
      <x/>
      <x/>
      <x/>
      <x/>
      <x/>
      <x/>
      <x/>
      <x/>
      <x/>
      <x/>
      <x/>
      <x/>
      <x/>
      <x/>
      <x/>
      <x/>
    </i>
    <i r="1">
      <x v="288"/>
      <x v="279"/>
      <x v="1"/>
      <x v="1"/>
      <x v="1"/>
      <x v="1"/>
      <x/>
      <x/>
      <x/>
      <x/>
      <x/>
      <x/>
      <x/>
      <x/>
      <x/>
      <x/>
      <x/>
      <x/>
      <x/>
      <x/>
      <x/>
      <x/>
      <x/>
    </i>
    <i r="1">
      <x v="289"/>
      <x v="280"/>
      <x v="1"/>
      <x v="1"/>
      <x v="1"/>
      <x v="1"/>
      <x/>
      <x/>
      <x/>
      <x/>
      <x/>
      <x/>
      <x/>
      <x/>
      <x/>
      <x/>
      <x/>
      <x/>
      <x/>
      <x/>
      <x/>
      <x/>
      <x/>
    </i>
    <i r="1">
      <x v="290"/>
      <x v="281"/>
      <x v="1"/>
      <x v="1"/>
      <x v="1"/>
      <x v="1"/>
      <x/>
      <x/>
      <x/>
      <x/>
      <x/>
      <x/>
      <x/>
      <x/>
      <x/>
      <x/>
      <x/>
      <x/>
      <x/>
      <x/>
      <x/>
      <x/>
      <x/>
    </i>
    <i r="1">
      <x v="291"/>
      <x v="282"/>
      <x v="1"/>
      <x v="1"/>
      <x v="1"/>
      <x v="1"/>
      <x/>
      <x/>
      <x/>
      <x/>
      <x/>
      <x/>
      <x/>
      <x/>
      <x/>
      <x/>
      <x/>
      <x/>
      <x/>
      <x/>
      <x/>
      <x/>
      <x/>
    </i>
    <i r="1">
      <x v="292"/>
      <x v="283"/>
      <x v="1"/>
      <x v="1"/>
      <x v="1"/>
      <x v="1"/>
      <x/>
      <x/>
      <x/>
      <x/>
      <x/>
      <x/>
      <x/>
      <x/>
      <x/>
      <x/>
      <x/>
      <x/>
      <x/>
      <x/>
      <x/>
      <x/>
      <x/>
    </i>
    <i r="1">
      <x v="293"/>
      <x v="284"/>
      <x v="1"/>
      <x v="1"/>
      <x v="1"/>
      <x v="1"/>
      <x/>
      <x/>
      <x/>
      <x/>
      <x/>
      <x/>
      <x/>
      <x/>
      <x/>
      <x/>
      <x/>
      <x/>
      <x/>
      <x/>
      <x/>
      <x/>
      <x/>
    </i>
    <i r="1">
      <x v="294"/>
      <x v="285"/>
      <x v="1"/>
      <x v="1"/>
      <x v="1"/>
      <x v="1"/>
      <x/>
      <x/>
      <x/>
      <x/>
      <x/>
      <x/>
      <x/>
      <x/>
      <x/>
      <x/>
      <x/>
      <x/>
      <x/>
      <x/>
      <x/>
      <x/>
      <x/>
    </i>
    <i r="1">
      <x v="295"/>
      <x v="46"/>
      <x v="1"/>
      <x v="1"/>
      <x v="1"/>
      <x v="1"/>
      <x/>
      <x/>
      <x/>
      <x/>
      <x/>
      <x/>
      <x/>
      <x/>
      <x/>
      <x/>
      <x/>
      <x/>
      <x/>
      <x/>
      <x/>
      <x/>
      <x/>
    </i>
    <i>
      <x v="2"/>
      <x v="81"/>
      <x v="46"/>
      <x v="1"/>
      <x v="1"/>
      <x v="1"/>
      <x v="1"/>
      <x/>
      <x/>
      <x/>
      <x/>
      <x/>
      <x/>
      <x/>
      <x/>
      <x/>
      <x/>
      <x/>
      <x/>
      <x/>
      <x/>
      <x/>
      <x/>
      <x/>
    </i>
    <i r="1">
      <x v="82"/>
      <x v="50"/>
      <x v="1"/>
      <x v="1"/>
      <x v="1"/>
      <x v="1"/>
      <x/>
      <x/>
      <x/>
      <x/>
      <x/>
      <x/>
      <x/>
      <x/>
      <x/>
      <x/>
      <x/>
      <x/>
      <x/>
      <x/>
      <x/>
      <x/>
      <x/>
    </i>
    <i r="1">
      <x v="83"/>
      <x v="51"/>
      <x v="1"/>
      <x v="1"/>
      <x v="1"/>
      <x v="1"/>
      <x/>
      <x/>
      <x/>
      <x/>
      <x/>
      <x/>
      <x/>
      <x/>
      <x/>
      <x/>
      <x/>
      <x/>
      <x/>
      <x/>
      <x/>
      <x/>
      <x/>
    </i>
    <i r="1">
      <x v="84"/>
      <x v="52"/>
      <x v="1"/>
      <x v="1"/>
      <x v="1"/>
      <x v="1"/>
      <x/>
      <x/>
      <x/>
      <x/>
      <x/>
      <x/>
      <x/>
      <x/>
      <x/>
      <x/>
      <x/>
      <x/>
      <x/>
      <x/>
      <x/>
      <x/>
      <x/>
    </i>
    <i r="1">
      <x v="85"/>
      <x v="53"/>
      <x v="1"/>
      <x v="1"/>
      <x v="1"/>
      <x v="1"/>
      <x/>
      <x/>
      <x/>
      <x/>
      <x/>
      <x/>
      <x/>
      <x/>
      <x/>
      <x/>
      <x/>
      <x/>
      <x/>
      <x/>
      <x/>
      <x/>
      <x/>
    </i>
    <i r="1">
      <x v="86"/>
      <x v="2"/>
      <x v="1"/>
      <x v="1"/>
      <x v="1"/>
      <x v="1"/>
      <x/>
      <x/>
      <x/>
      <x/>
      <x/>
      <x/>
      <x/>
      <x/>
      <x/>
      <x/>
      <x/>
      <x/>
      <x/>
      <x/>
      <x/>
      <x/>
      <x/>
    </i>
    <i r="1">
      <x v="87"/>
      <x v="1"/>
      <x v="1"/>
      <x v="1"/>
      <x v="1"/>
      <x v="1"/>
      <x/>
      <x/>
      <x/>
      <x/>
      <x/>
      <x/>
      <x/>
      <x/>
      <x/>
      <x/>
      <x/>
      <x/>
      <x/>
      <x/>
      <x/>
      <x/>
      <x/>
    </i>
    <i r="1">
      <x v="88"/>
      <x v="103"/>
      <x v="1"/>
      <x v="1"/>
      <x v="1"/>
      <x v="1"/>
      <x/>
      <x/>
      <x/>
      <x/>
      <x/>
      <x/>
      <x/>
      <x/>
      <x/>
      <x/>
      <x/>
      <x/>
      <x/>
      <x/>
      <x/>
      <x/>
      <x/>
    </i>
    <i r="1">
      <x v="89"/>
      <x v="120"/>
      <x v="1"/>
      <x v="1"/>
      <x v="1"/>
      <x v="1"/>
      <x/>
      <x/>
      <x/>
      <x/>
      <x/>
      <x/>
      <x/>
      <x/>
      <x/>
      <x/>
      <x/>
      <x/>
      <x/>
      <x/>
      <x/>
      <x/>
      <x/>
    </i>
    <i r="1">
      <x v="90"/>
      <x v="18"/>
      <x v="1"/>
      <x v="1"/>
      <x v="1"/>
      <x v="1"/>
      <x/>
      <x/>
      <x/>
      <x/>
      <x/>
      <x/>
      <x/>
      <x/>
      <x/>
      <x/>
      <x/>
      <x/>
      <x/>
      <x/>
      <x/>
      <x/>
      <x/>
    </i>
    <i r="1">
      <x v="91"/>
      <x v="119"/>
      <x v="1"/>
      <x v="1"/>
      <x v="1"/>
      <x v="1"/>
      <x/>
      <x/>
      <x/>
      <x/>
      <x/>
      <x/>
      <x/>
      <x/>
      <x/>
      <x/>
      <x/>
      <x/>
      <x/>
      <x/>
      <x/>
      <x/>
      <x/>
    </i>
    <i r="1">
      <x v="92"/>
      <x v="119"/>
      <x v="1"/>
      <x v="1"/>
      <x v="1"/>
      <x v="1"/>
      <x/>
      <x/>
      <x/>
      <x/>
      <x/>
      <x/>
      <x/>
      <x/>
      <x/>
      <x/>
      <x/>
      <x/>
      <x/>
      <x/>
      <x/>
      <x/>
      <x/>
    </i>
    <i r="1">
      <x v="93"/>
      <x v="20"/>
      <x v="1"/>
      <x v="1"/>
      <x v="1"/>
      <x v="1"/>
      <x/>
      <x/>
      <x/>
      <x/>
      <x/>
      <x/>
      <x/>
      <x/>
      <x/>
      <x/>
      <x/>
      <x/>
      <x/>
      <x/>
      <x/>
      <x/>
      <x/>
    </i>
    <i r="1">
      <x v="94"/>
      <x v="132"/>
      <x v="1"/>
      <x v="1"/>
      <x v="1"/>
      <x v="1"/>
      <x/>
      <x/>
      <x/>
      <x/>
      <x/>
      <x/>
      <x/>
      <x/>
      <x/>
      <x/>
      <x/>
      <x/>
      <x/>
      <x/>
      <x/>
      <x/>
      <x/>
    </i>
    <i r="1">
      <x v="95"/>
      <x v="20"/>
      <x v="1"/>
      <x v="1"/>
      <x v="1"/>
      <x v="1"/>
      <x/>
      <x/>
      <x/>
      <x/>
      <x/>
      <x/>
      <x/>
      <x/>
      <x/>
      <x/>
      <x/>
      <x/>
      <x/>
      <x/>
      <x/>
      <x/>
      <x/>
    </i>
    <i r="1">
      <x v="96"/>
      <x v="107"/>
      <x v="1"/>
      <x v="1"/>
      <x v="1"/>
      <x v="1"/>
      <x/>
      <x/>
      <x/>
      <x/>
      <x/>
      <x/>
      <x/>
      <x/>
      <x/>
      <x/>
      <x/>
      <x/>
      <x/>
      <x/>
      <x/>
      <x/>
      <x/>
    </i>
    <i r="1">
      <x v="97"/>
      <x v="107"/>
      <x v="1"/>
      <x v="1"/>
      <x v="1"/>
      <x v="1"/>
      <x/>
      <x/>
      <x/>
      <x/>
      <x/>
      <x/>
      <x/>
      <x/>
      <x/>
      <x/>
      <x/>
      <x/>
      <x/>
      <x/>
      <x/>
      <x/>
      <x/>
    </i>
    <i r="1">
      <x v="98"/>
      <x v="35"/>
      <x v="1"/>
      <x v="1"/>
      <x v="1"/>
      <x v="1"/>
      <x/>
      <x/>
      <x/>
      <x/>
      <x/>
      <x/>
      <x/>
      <x/>
      <x/>
      <x/>
      <x/>
      <x/>
      <x/>
      <x/>
      <x/>
      <x/>
      <x/>
    </i>
    <i r="1">
      <x v="99"/>
      <x v="3"/>
      <x v="1"/>
      <x v="1"/>
      <x v="1"/>
      <x v="1"/>
      <x/>
      <x/>
      <x/>
      <x/>
      <x/>
      <x/>
      <x/>
      <x/>
      <x/>
      <x/>
      <x/>
      <x/>
      <x/>
      <x/>
      <x/>
      <x/>
      <x/>
    </i>
    <i r="1">
      <x v="100"/>
      <x v="5"/>
      <x v="1"/>
      <x v="1"/>
      <x v="1"/>
      <x v="1"/>
      <x/>
      <x/>
      <x/>
      <x/>
      <x/>
      <x/>
      <x/>
      <x/>
      <x/>
      <x/>
      <x/>
      <x/>
      <x/>
      <x/>
      <x/>
      <x/>
      <x/>
    </i>
    <i r="1">
      <x v="101"/>
      <x v="232"/>
      <x v="1"/>
      <x v="1"/>
      <x v="1"/>
      <x v="1"/>
      <x/>
      <x/>
      <x/>
      <x/>
      <x/>
      <x/>
      <x/>
      <x/>
      <x/>
      <x/>
      <x/>
      <x/>
      <x/>
      <x/>
      <x/>
      <x/>
      <x/>
    </i>
    <i r="1">
      <x v="102"/>
      <x v="16"/>
      <x v="1"/>
      <x v="1"/>
      <x v="1"/>
      <x v="1"/>
      <x/>
      <x/>
      <x/>
      <x/>
      <x/>
      <x/>
      <x/>
      <x/>
      <x/>
      <x/>
      <x/>
      <x/>
      <x/>
      <x/>
      <x/>
      <x/>
      <x/>
    </i>
    <i r="1">
      <x v="103"/>
      <x v="102"/>
      <x v="1"/>
      <x v="1"/>
      <x v="1"/>
      <x v="1"/>
      <x/>
      <x/>
      <x/>
      <x/>
      <x/>
      <x/>
      <x/>
      <x/>
      <x/>
      <x/>
      <x/>
      <x/>
      <x/>
      <x/>
      <x/>
      <x/>
      <x/>
    </i>
    <i r="1">
      <x v="104"/>
      <x v="55"/>
      <x v="1"/>
      <x v="1"/>
      <x v="1"/>
      <x v="1"/>
      <x/>
      <x/>
      <x/>
      <x/>
      <x/>
      <x/>
      <x/>
      <x/>
      <x/>
      <x/>
      <x/>
      <x/>
      <x/>
      <x/>
      <x/>
      <x/>
      <x/>
    </i>
    <i r="1">
      <x v="105"/>
      <x v="74"/>
      <x v="1"/>
      <x v="1"/>
      <x v="1"/>
      <x v="1"/>
      <x/>
      <x/>
      <x/>
      <x/>
      <x/>
      <x/>
      <x/>
      <x/>
      <x/>
      <x/>
      <x/>
      <x/>
      <x/>
      <x/>
      <x/>
      <x/>
      <x/>
    </i>
    <i r="1">
      <x v="106"/>
      <x v="87"/>
      <x v="1"/>
      <x v="1"/>
      <x v="1"/>
      <x v="1"/>
      <x/>
      <x/>
      <x/>
      <x/>
      <x/>
      <x/>
      <x/>
      <x/>
      <x/>
      <x/>
      <x/>
      <x/>
      <x/>
      <x/>
      <x/>
      <x/>
      <x/>
    </i>
    <i r="1">
      <x v="107"/>
      <x v="76"/>
      <x v="1"/>
      <x v="1"/>
      <x v="1"/>
      <x v="1"/>
      <x/>
      <x/>
      <x/>
      <x/>
      <x/>
      <x/>
      <x/>
      <x/>
      <x/>
      <x/>
      <x/>
      <x/>
      <x/>
      <x/>
      <x/>
      <x/>
      <x/>
    </i>
    <i r="1">
      <x v="108"/>
      <x/>
      <x v="1"/>
      <x v="1"/>
      <x v="1"/>
      <x v="1"/>
      <x/>
      <x/>
      <x/>
      <x/>
      <x/>
      <x/>
      <x/>
      <x/>
      <x/>
      <x/>
      <x/>
      <x/>
      <x/>
      <x/>
      <x/>
      <x/>
      <x/>
    </i>
    <i r="1">
      <x v="109"/>
      <x v="233"/>
      <x v="1"/>
      <x v="1"/>
      <x v="1"/>
      <x v="1"/>
      <x/>
      <x/>
      <x/>
      <x/>
      <x/>
      <x/>
      <x/>
      <x/>
      <x/>
      <x/>
      <x/>
      <x/>
      <x/>
      <x/>
      <x/>
      <x/>
      <x/>
    </i>
    <i r="1">
      <x v="110"/>
      <x v="233"/>
      <x v="1"/>
      <x v="1"/>
      <x v="1"/>
      <x v="1"/>
      <x/>
      <x/>
      <x/>
      <x/>
      <x/>
      <x/>
      <x/>
      <x/>
      <x/>
      <x/>
      <x/>
      <x/>
      <x/>
      <x/>
      <x/>
      <x/>
      <x/>
    </i>
    <i r="1">
      <x v="111"/>
      <x v="60"/>
      <x v="1"/>
      <x v="1"/>
      <x v="1"/>
      <x v="1"/>
      <x/>
      <x/>
      <x/>
      <x/>
      <x/>
      <x/>
      <x/>
      <x/>
      <x/>
      <x/>
      <x/>
      <x/>
      <x/>
      <x/>
      <x/>
      <x/>
      <x/>
    </i>
    <i r="1">
      <x v="112"/>
      <x v="10"/>
      <x v="1"/>
      <x v="1"/>
      <x v="1"/>
      <x v="1"/>
      <x/>
      <x/>
      <x/>
      <x/>
      <x/>
      <x/>
      <x/>
      <x/>
      <x/>
      <x/>
      <x/>
      <x/>
      <x/>
      <x/>
      <x/>
      <x/>
      <x/>
    </i>
    <i r="1">
      <x v="113"/>
      <x v="42"/>
      <x v="1"/>
      <x v="1"/>
      <x v="1"/>
      <x v="1"/>
      <x/>
      <x/>
      <x/>
      <x/>
      <x/>
      <x/>
      <x/>
      <x/>
      <x/>
      <x/>
      <x/>
      <x/>
      <x/>
      <x/>
      <x/>
      <x/>
      <x/>
    </i>
    <i r="1">
      <x v="114"/>
      <x v="45"/>
      <x v="1"/>
      <x v="1"/>
      <x v="1"/>
      <x v="1"/>
      <x/>
      <x/>
      <x/>
      <x/>
      <x/>
      <x/>
      <x/>
      <x/>
      <x/>
      <x/>
      <x/>
      <x/>
      <x/>
      <x/>
      <x/>
      <x/>
      <x/>
    </i>
    <i r="1">
      <x v="115"/>
      <x v="104"/>
      <x v="1"/>
      <x v="1"/>
      <x v="1"/>
      <x v="1"/>
      <x/>
      <x/>
      <x/>
      <x/>
      <x/>
      <x/>
      <x/>
      <x/>
      <x/>
      <x/>
      <x/>
      <x/>
      <x/>
      <x/>
      <x/>
      <x/>
      <x/>
    </i>
    <i r="1">
      <x v="116"/>
      <x v="35"/>
      <x v="1"/>
      <x v="1"/>
      <x v="1"/>
      <x v="1"/>
      <x/>
      <x/>
      <x/>
      <x/>
      <x/>
      <x/>
      <x/>
      <x/>
      <x/>
      <x/>
      <x/>
      <x/>
      <x/>
      <x/>
      <x/>
      <x/>
      <x/>
    </i>
    <i r="1">
      <x v="117"/>
      <x v="14"/>
      <x v="1"/>
      <x v="1"/>
      <x v="1"/>
      <x v="1"/>
      <x/>
      <x/>
      <x/>
      <x/>
      <x/>
      <x/>
      <x/>
      <x/>
      <x/>
      <x/>
      <x/>
      <x/>
      <x/>
      <x/>
      <x/>
      <x/>
      <x/>
    </i>
    <i r="1">
      <x v="118"/>
      <x v="72"/>
      <x v="1"/>
      <x v="1"/>
      <x v="1"/>
      <x v="1"/>
      <x/>
      <x/>
      <x/>
      <x/>
      <x/>
      <x/>
      <x/>
      <x/>
      <x/>
      <x/>
      <x/>
      <x/>
      <x/>
      <x/>
      <x/>
      <x/>
      <x/>
    </i>
    <i r="1">
      <x v="119"/>
      <x v="72"/>
      <x v="1"/>
      <x v="1"/>
      <x v="1"/>
      <x v="1"/>
      <x/>
      <x/>
      <x/>
      <x/>
      <x/>
      <x/>
      <x/>
      <x/>
      <x/>
      <x/>
      <x/>
      <x/>
      <x/>
      <x/>
      <x/>
      <x/>
      <x/>
    </i>
    <i r="1">
      <x v="120"/>
      <x v="82"/>
      <x v="1"/>
      <x v="1"/>
      <x v="1"/>
      <x v="1"/>
      <x/>
      <x/>
      <x/>
      <x/>
      <x/>
      <x/>
      <x/>
      <x/>
      <x/>
      <x/>
      <x/>
      <x/>
      <x/>
      <x/>
      <x/>
      <x/>
      <x/>
    </i>
    <i r="1">
      <x v="121"/>
      <x v="39"/>
      <x v="1"/>
      <x v="1"/>
      <x v="1"/>
      <x v="1"/>
      <x/>
      <x/>
      <x/>
      <x/>
      <x/>
      <x/>
      <x/>
      <x/>
      <x/>
      <x/>
      <x/>
      <x/>
      <x/>
      <x/>
      <x/>
      <x/>
      <x/>
    </i>
    <i r="1">
      <x v="122"/>
      <x v="38"/>
      <x v="1"/>
      <x v="1"/>
      <x v="1"/>
      <x v="1"/>
      <x/>
      <x/>
      <x/>
      <x/>
      <x/>
      <x/>
      <x/>
      <x/>
      <x/>
      <x/>
      <x/>
      <x/>
      <x/>
      <x/>
      <x/>
      <x/>
      <x/>
    </i>
    <i r="1">
      <x v="123"/>
      <x v="81"/>
      <x v="1"/>
      <x v="1"/>
      <x v="1"/>
      <x v="1"/>
      <x/>
      <x/>
      <x/>
      <x/>
      <x/>
      <x/>
      <x/>
      <x/>
      <x/>
      <x/>
      <x/>
      <x/>
      <x/>
      <x/>
      <x/>
      <x/>
      <x/>
    </i>
    <i r="1">
      <x v="124"/>
      <x v="30"/>
      <x v="1"/>
      <x v="1"/>
      <x v="1"/>
      <x v="1"/>
      <x/>
      <x/>
      <x/>
      <x/>
      <x/>
      <x/>
      <x/>
      <x/>
      <x/>
      <x/>
      <x/>
      <x/>
      <x/>
      <x/>
      <x/>
      <x/>
      <x/>
    </i>
    <i r="1">
      <x v="125"/>
      <x v="31"/>
      <x v="1"/>
      <x v="1"/>
      <x v="1"/>
      <x v="1"/>
      <x/>
      <x/>
      <x/>
      <x/>
      <x/>
      <x/>
      <x/>
      <x/>
      <x/>
      <x/>
      <x/>
      <x/>
      <x/>
      <x/>
      <x/>
      <x/>
      <x/>
    </i>
    <i r="1">
      <x v="126"/>
      <x v="40"/>
      <x v="1"/>
      <x v="1"/>
      <x v="1"/>
      <x v="1"/>
      <x/>
      <x/>
      <x/>
      <x/>
      <x/>
      <x/>
      <x/>
      <x/>
      <x/>
      <x/>
      <x/>
      <x/>
      <x/>
      <x/>
      <x/>
      <x/>
      <x/>
    </i>
    <i r="1">
      <x v="127"/>
      <x v="85"/>
      <x v="1"/>
      <x v="1"/>
      <x v="1"/>
      <x v="1"/>
      <x/>
      <x/>
      <x/>
      <x/>
      <x/>
      <x/>
      <x/>
      <x/>
      <x/>
      <x/>
      <x/>
      <x/>
      <x/>
      <x/>
      <x/>
      <x/>
      <x/>
    </i>
    <i r="1">
      <x v="128"/>
      <x v="90"/>
      <x v="1"/>
      <x v="1"/>
      <x v="1"/>
      <x v="1"/>
      <x/>
      <x/>
      <x/>
      <x/>
      <x/>
      <x/>
      <x/>
      <x/>
      <x/>
      <x/>
      <x/>
      <x/>
      <x/>
      <x/>
      <x/>
      <x/>
      <x/>
    </i>
    <i r="1">
      <x v="134"/>
      <x v="126"/>
      <x v="1"/>
      <x v="1"/>
      <x v="1"/>
      <x v="1"/>
      <x/>
      <x/>
      <x/>
      <x/>
      <x/>
      <x/>
      <x/>
      <x/>
      <x/>
      <x/>
      <x/>
      <x/>
      <x/>
      <x/>
      <x/>
      <x/>
      <x/>
    </i>
    <i r="1">
      <x v="137"/>
      <x v="128"/>
      <x v="1"/>
      <x v="1"/>
      <x v="1"/>
      <x v="1"/>
      <x/>
      <x/>
      <x/>
      <x/>
      <x/>
      <x/>
      <x/>
      <x/>
      <x/>
      <x/>
      <x/>
      <x/>
      <x/>
      <x/>
      <x/>
      <x/>
      <x/>
    </i>
    <i r="1">
      <x v="138"/>
      <x v="285"/>
      <x v="1"/>
      <x v="1"/>
      <x v="1"/>
      <x v="1"/>
      <x/>
      <x/>
      <x/>
      <x/>
      <x/>
      <x/>
      <x/>
      <x/>
      <x/>
      <x/>
      <x/>
      <x/>
      <x/>
      <x/>
      <x/>
      <x/>
      <x/>
    </i>
    <i r="2">
      <x v="287"/>
      <x v="1"/>
      <x v="1"/>
      <x v="1"/>
      <x v="1"/>
      <x/>
      <x/>
      <x/>
      <x/>
      <x/>
      <x/>
      <x/>
      <x/>
      <x/>
      <x/>
      <x/>
      <x/>
      <x/>
      <x/>
      <x/>
      <x/>
      <x/>
    </i>
    <i r="2">
      <x v="288"/>
      <x v="1"/>
      <x v="1"/>
      <x v="1"/>
      <x v="1"/>
      <x/>
      <x/>
      <x/>
      <x/>
      <x/>
      <x/>
      <x/>
      <x/>
      <x/>
      <x/>
      <x/>
      <x/>
      <x/>
      <x/>
      <x/>
      <x/>
      <x/>
    </i>
    <i r="1">
      <x v="245"/>
      <x v="234"/>
      <x v="1"/>
      <x v="1"/>
      <x v="1"/>
      <x v="1"/>
      <x/>
      <x/>
      <x/>
      <x/>
      <x/>
      <x/>
      <x/>
      <x/>
      <x/>
      <x/>
      <x/>
      <x/>
      <x/>
      <x/>
      <x/>
      <x/>
      <x/>
    </i>
    <i r="1">
      <x v="246"/>
      <x v="235"/>
      <x v="1"/>
      <x v="1"/>
      <x v="1"/>
      <x v="1"/>
      <x/>
      <x/>
      <x/>
      <x/>
      <x/>
      <x/>
      <x/>
      <x/>
      <x/>
      <x/>
      <x/>
      <x/>
      <x/>
      <x/>
      <x/>
      <x/>
      <x/>
    </i>
    <i r="1">
      <x v="247"/>
      <x v="236"/>
      <x v="1"/>
      <x v="1"/>
      <x v="1"/>
      <x v="1"/>
      <x/>
      <x/>
      <x/>
      <x/>
      <x/>
      <x/>
      <x/>
      <x/>
      <x/>
      <x/>
      <x/>
      <x/>
      <x/>
      <x/>
      <x/>
      <x/>
      <x/>
    </i>
    <i r="1">
      <x v="248"/>
      <x v="237"/>
      <x v="1"/>
      <x v="1"/>
      <x v="1"/>
      <x v="1"/>
      <x/>
      <x/>
      <x/>
      <x/>
      <x/>
      <x/>
      <x/>
      <x/>
      <x/>
      <x/>
      <x/>
      <x/>
      <x/>
      <x/>
      <x/>
      <x/>
      <x/>
    </i>
    <i r="1">
      <x v="249"/>
      <x v="238"/>
      <x v="1"/>
      <x v="1"/>
      <x v="1"/>
      <x v="1"/>
      <x/>
      <x/>
      <x/>
      <x/>
      <x/>
      <x/>
      <x/>
      <x/>
      <x/>
      <x/>
      <x/>
      <x/>
      <x/>
      <x/>
      <x/>
      <x/>
      <x/>
    </i>
    <i r="1">
      <x v="250"/>
      <x v="239"/>
      <x v="1"/>
      <x v="1"/>
      <x v="1"/>
      <x v="1"/>
      <x/>
      <x/>
      <x/>
      <x/>
      <x/>
      <x/>
      <x/>
      <x/>
      <x/>
      <x/>
      <x/>
      <x/>
      <x/>
      <x/>
      <x/>
      <x/>
      <x/>
    </i>
    <i r="1">
      <x v="251"/>
      <x v="240"/>
      <x v="1"/>
      <x v="1"/>
      <x v="1"/>
      <x v="1"/>
      <x/>
      <x/>
      <x/>
      <x/>
      <x/>
      <x/>
      <x/>
      <x/>
      <x/>
      <x/>
      <x/>
      <x/>
      <x/>
      <x/>
      <x/>
      <x/>
      <x/>
    </i>
    <i r="1">
      <x v="252"/>
      <x v="241"/>
      <x v="1"/>
      <x v="1"/>
      <x v="1"/>
      <x v="1"/>
      <x/>
      <x/>
      <x/>
      <x/>
      <x/>
      <x/>
      <x/>
      <x/>
      <x/>
      <x/>
      <x/>
      <x/>
      <x/>
      <x/>
      <x/>
      <x/>
      <x/>
    </i>
    <i r="1">
      <x v="253"/>
      <x v="242"/>
      <x v="1"/>
      <x v="1"/>
      <x v="1"/>
      <x v="1"/>
      <x/>
      <x/>
      <x/>
      <x/>
      <x/>
      <x/>
      <x/>
      <x/>
      <x/>
      <x/>
      <x/>
      <x/>
      <x/>
      <x/>
      <x/>
      <x/>
      <x/>
    </i>
    <i>
      <x v="3"/>
      <x v="129"/>
      <x v="243"/>
      <x v="1"/>
      <x v="1"/>
      <x v="1"/>
      <x v="1"/>
      <x/>
      <x/>
      <x/>
      <x/>
      <x/>
      <x/>
      <x/>
      <x/>
      <x/>
      <x/>
      <x/>
      <x/>
      <x/>
      <x/>
      <x/>
      <x/>
      <x/>
    </i>
    <i r="1">
      <x v="130"/>
      <x v="244"/>
      <x v="1"/>
      <x v="1"/>
      <x v="1"/>
      <x v="1"/>
      <x/>
      <x/>
      <x/>
      <x/>
      <x/>
      <x/>
      <x/>
      <x/>
      <x/>
      <x/>
      <x/>
      <x/>
      <x/>
      <x/>
      <x/>
      <x/>
      <x/>
    </i>
    <i r="1">
      <x v="131"/>
      <x v="86"/>
      <x v="1"/>
      <x v="1"/>
      <x v="1"/>
      <x v="1"/>
      <x/>
      <x/>
      <x/>
      <x/>
      <x/>
      <x/>
      <x/>
      <x/>
      <x/>
      <x/>
      <x/>
      <x/>
      <x/>
      <x/>
      <x/>
      <x/>
      <x/>
    </i>
    <i r="1">
      <x v="132"/>
      <x v="85"/>
      <x v="1"/>
      <x v="1"/>
      <x v="1"/>
      <x v="1"/>
      <x/>
      <x/>
      <x/>
      <x/>
      <x/>
      <x/>
      <x/>
      <x/>
      <x/>
      <x/>
      <x/>
      <x/>
      <x/>
      <x/>
      <x/>
      <x/>
      <x/>
    </i>
    <i r="1">
      <x v="254"/>
      <x v="245"/>
      <x v="1"/>
      <x v="1"/>
      <x v="1"/>
      <x v="1"/>
      <x/>
      <x/>
      <x/>
      <x/>
      <x/>
      <x/>
      <x/>
      <x/>
      <x/>
      <x/>
      <x/>
      <x/>
      <x/>
      <x/>
      <x/>
      <x/>
      <x/>
    </i>
    <i r="1">
      <x v="255"/>
      <x v="246"/>
      <x v="1"/>
      <x v="1"/>
      <x v="1"/>
      <x v="1"/>
      <x/>
      <x/>
      <x/>
      <x/>
      <x/>
      <x/>
      <x/>
      <x/>
      <x/>
      <x/>
      <x/>
      <x/>
      <x/>
      <x/>
      <x/>
      <x/>
      <x/>
    </i>
    <i r="1">
      <x v="256"/>
      <x v="247"/>
      <x v="1"/>
      <x v="1"/>
      <x v="1"/>
      <x v="1"/>
      <x/>
      <x/>
      <x/>
      <x/>
      <x/>
      <x/>
      <x/>
      <x/>
      <x/>
      <x/>
      <x/>
      <x/>
      <x/>
      <x/>
      <x/>
      <x/>
      <x/>
    </i>
    <i r="1">
      <x v="257"/>
      <x v="248"/>
      <x v="1"/>
      <x v="1"/>
      <x v="1"/>
      <x v="1"/>
      <x/>
      <x/>
      <x/>
      <x/>
      <x/>
      <x/>
      <x/>
      <x/>
      <x/>
      <x/>
      <x/>
      <x/>
      <x/>
      <x/>
      <x/>
      <x/>
      <x/>
    </i>
    <i r="1">
      <x v="258"/>
      <x v="249"/>
      <x v="1"/>
      <x v="1"/>
      <x v="1"/>
      <x v="1"/>
      <x/>
      <x/>
      <x/>
      <x/>
      <x/>
      <x/>
      <x/>
      <x/>
      <x/>
      <x/>
      <x/>
      <x/>
      <x/>
      <x/>
      <x/>
      <x/>
      <x/>
    </i>
    <i r="1">
      <x v="259"/>
      <x v="250"/>
      <x v="1"/>
      <x v="1"/>
      <x v="1"/>
      <x v="1"/>
      <x/>
      <x/>
      <x/>
      <x/>
      <x/>
      <x/>
      <x/>
      <x/>
      <x/>
      <x/>
      <x/>
      <x/>
      <x/>
      <x/>
      <x/>
      <x/>
      <x/>
    </i>
    <i r="1">
      <x v="260"/>
      <x v="251"/>
      <x v="1"/>
      <x v="1"/>
      <x v="1"/>
      <x v="1"/>
      <x/>
      <x/>
      <x/>
      <x/>
      <x/>
      <x/>
      <x/>
      <x/>
      <x/>
      <x/>
      <x/>
      <x/>
      <x/>
      <x/>
      <x/>
      <x/>
      <x/>
    </i>
    <i r="1">
      <x v="261"/>
      <x v="252"/>
      <x v="1"/>
      <x v="1"/>
      <x v="1"/>
      <x v="1"/>
      <x/>
      <x/>
      <x/>
      <x/>
      <x/>
      <x/>
      <x/>
      <x/>
      <x/>
      <x/>
      <x/>
      <x/>
      <x/>
      <x/>
      <x/>
      <x/>
      <x/>
    </i>
    <i r="1">
      <x v="262"/>
      <x v="253"/>
      <x v="1"/>
      <x v="1"/>
      <x v="1"/>
      <x v="1"/>
      <x/>
      <x/>
      <x/>
      <x/>
      <x/>
      <x/>
      <x/>
      <x/>
      <x/>
      <x/>
      <x/>
      <x/>
      <x/>
      <x/>
      <x/>
      <x/>
      <x/>
    </i>
    <i r="1">
      <x v="263"/>
      <x v="254"/>
      <x v="1"/>
      <x v="1"/>
      <x v="1"/>
      <x v="1"/>
      <x/>
      <x/>
      <x/>
      <x/>
      <x/>
      <x/>
      <x/>
      <x/>
      <x/>
      <x/>
      <x/>
      <x/>
      <x/>
      <x/>
      <x/>
      <x/>
      <x/>
    </i>
    <i r="1">
      <x v="264"/>
      <x v="255"/>
      <x v="1"/>
      <x v="1"/>
      <x v="1"/>
      <x v="1"/>
      <x/>
      <x/>
      <x/>
      <x/>
      <x/>
      <x/>
      <x/>
      <x/>
      <x/>
      <x/>
      <x/>
      <x/>
      <x/>
      <x/>
      <x/>
      <x/>
      <x/>
    </i>
    <i r="1">
      <x v="265"/>
      <x v="256"/>
      <x v="1"/>
      <x v="1"/>
      <x v="1"/>
      <x v="1"/>
      <x/>
      <x/>
      <x/>
      <x/>
      <x/>
      <x/>
      <x/>
      <x/>
      <x/>
      <x/>
      <x/>
      <x/>
      <x/>
      <x/>
      <x/>
      <x/>
      <x/>
    </i>
    <i>
      <x v="4"/>
      <x v="7"/>
      <x v="23"/>
      <x v="1"/>
      <x v="1"/>
      <x v="1"/>
      <x v="1"/>
      <x/>
      <x/>
      <x/>
      <x/>
      <x/>
      <x/>
      <x/>
      <x/>
      <x/>
      <x/>
      <x/>
      <x/>
      <x/>
      <x/>
      <x/>
      <x/>
      <x/>
    </i>
    <i r="1">
      <x v="138"/>
      <x v="129"/>
      <x v="1"/>
      <x v="1"/>
      <x v="1"/>
      <x v="1"/>
      <x/>
      <x/>
      <x/>
      <x/>
      <x/>
      <x/>
      <x/>
      <x/>
      <x/>
      <x/>
      <x/>
      <x/>
      <x/>
      <x/>
      <x/>
      <x/>
      <x/>
    </i>
    <i r="2">
      <x v="130"/>
      <x v="1"/>
      <x v="1"/>
      <x v="1"/>
      <x v="1"/>
      <x/>
      <x/>
      <x/>
      <x/>
      <x/>
      <x/>
      <x/>
      <x/>
      <x/>
      <x/>
      <x/>
      <x/>
      <x/>
      <x/>
      <x/>
      <x/>
      <x/>
    </i>
    <i r="1">
      <x v="151"/>
      <x v="140"/>
      <x v="1"/>
      <x v="1"/>
      <x v="1"/>
      <x v="1"/>
      <x/>
      <x/>
      <x/>
      <x/>
      <x/>
      <x/>
      <x/>
      <x/>
      <x/>
      <x/>
      <x/>
      <x/>
      <x/>
      <x/>
      <x/>
      <x/>
      <x/>
    </i>
    <i>
      <x v="5"/>
      <x v="139"/>
      <x v="145"/>
      <x v="1"/>
      <x v="1"/>
      <x v="1"/>
      <x v="1"/>
      <x/>
      <x/>
      <x/>
      <x/>
      <x/>
      <x/>
      <x/>
      <x/>
      <x/>
      <x/>
      <x/>
      <x/>
      <x/>
      <x/>
      <x/>
      <x/>
      <x/>
    </i>
    <i r="1">
      <x v="140"/>
      <x v="146"/>
      <x v="1"/>
      <x v="1"/>
      <x v="1"/>
      <x v="1"/>
      <x/>
      <x/>
      <x/>
      <x/>
      <x/>
      <x/>
      <x/>
      <x/>
      <x/>
      <x/>
      <x/>
      <x/>
      <x/>
      <x/>
      <x/>
      <x/>
      <x/>
    </i>
    <i r="1">
      <x v="141"/>
      <x v="131"/>
      <x v="1"/>
      <x v="1"/>
      <x v="1"/>
      <x v="1"/>
      <x/>
      <x/>
      <x/>
      <x/>
      <x/>
      <x/>
      <x/>
      <x/>
      <x/>
      <x/>
      <x/>
      <x/>
      <x/>
      <x/>
      <x/>
      <x/>
      <x/>
    </i>
    <i r="1">
      <x v="142"/>
      <x v="132"/>
      <x v="1"/>
      <x v="1"/>
      <x v="1"/>
      <x v="1"/>
      <x/>
      <x/>
      <x/>
      <x/>
      <x/>
      <x/>
      <x/>
      <x/>
      <x/>
      <x/>
      <x/>
      <x/>
      <x/>
      <x/>
      <x/>
      <x/>
      <x/>
    </i>
    <i r="1">
      <x v="143"/>
      <x v="20"/>
      <x v="1"/>
      <x v="1"/>
      <x v="1"/>
      <x v="1"/>
      <x/>
      <x/>
      <x/>
      <x/>
      <x/>
      <x/>
      <x/>
      <x/>
      <x/>
      <x/>
      <x/>
      <x/>
      <x/>
      <x/>
      <x/>
      <x/>
      <x/>
    </i>
    <i r="1">
      <x v="144"/>
      <x v="134"/>
      <x v="1"/>
      <x v="1"/>
      <x v="1"/>
      <x v="1"/>
      <x/>
      <x/>
      <x/>
      <x/>
      <x/>
      <x/>
      <x/>
      <x/>
      <x/>
      <x/>
      <x/>
      <x/>
      <x/>
      <x/>
      <x/>
      <x/>
      <x/>
    </i>
    <i r="1">
      <x v="145"/>
      <x v="135"/>
      <x v="1"/>
      <x v="1"/>
      <x v="1"/>
      <x v="1"/>
      <x/>
      <x/>
      <x/>
      <x/>
      <x/>
      <x/>
      <x/>
      <x/>
      <x/>
      <x/>
      <x/>
      <x/>
      <x/>
      <x/>
      <x/>
      <x/>
      <x/>
    </i>
    <i r="1">
      <x v="146"/>
      <x v="136"/>
      <x v="1"/>
      <x v="1"/>
      <x v="1"/>
      <x v="1"/>
      <x/>
      <x/>
      <x/>
      <x/>
      <x/>
      <x/>
      <x/>
      <x/>
      <x/>
      <x/>
      <x/>
      <x/>
      <x/>
      <x/>
      <x/>
      <x/>
      <x/>
    </i>
    <i r="1">
      <x v="147"/>
      <x v="137"/>
      <x v="1"/>
      <x v="1"/>
      <x v="1"/>
      <x v="1"/>
      <x/>
      <x/>
      <x/>
      <x/>
      <x/>
      <x/>
      <x/>
      <x/>
      <x/>
      <x/>
      <x/>
      <x/>
      <x/>
      <x/>
      <x/>
      <x/>
      <x/>
    </i>
    <i r="1">
      <x v="148"/>
      <x v="119"/>
      <x v="1"/>
      <x v="1"/>
      <x v="1"/>
      <x v="1"/>
      <x/>
      <x/>
      <x/>
      <x/>
      <x/>
      <x/>
      <x/>
      <x/>
      <x/>
      <x/>
      <x/>
      <x/>
      <x/>
      <x/>
      <x/>
      <x/>
      <x/>
    </i>
    <i r="1">
      <x v="149"/>
      <x v="138"/>
      <x v="1"/>
      <x v="1"/>
      <x v="1"/>
      <x v="1"/>
      <x/>
      <x/>
      <x/>
      <x/>
      <x/>
      <x/>
      <x/>
      <x/>
      <x/>
      <x/>
      <x/>
      <x/>
      <x/>
      <x/>
      <x/>
      <x/>
      <x/>
    </i>
    <i r="1">
      <x v="150"/>
      <x v="139"/>
      <x v="1"/>
      <x v="1"/>
      <x v="1"/>
      <x v="1"/>
      <x/>
      <x/>
      <x/>
      <x/>
      <x/>
      <x/>
      <x/>
      <x/>
      <x/>
      <x/>
      <x/>
      <x/>
      <x/>
      <x/>
      <x/>
      <x/>
      <x/>
    </i>
    <i r="1">
      <x v="152"/>
      <x v="141"/>
      <x v="1"/>
      <x v="1"/>
      <x v="1"/>
      <x v="1"/>
      <x/>
      <x/>
      <x/>
      <x/>
      <x/>
      <x/>
      <x/>
      <x/>
      <x/>
      <x/>
      <x/>
      <x/>
      <x/>
      <x/>
      <x/>
      <x/>
      <x/>
    </i>
    <i r="1">
      <x v="153"/>
      <x v="142"/>
      <x v="1"/>
      <x v="1"/>
      <x v="1"/>
      <x v="1"/>
      <x/>
      <x/>
      <x/>
      <x/>
      <x/>
      <x/>
      <x/>
      <x/>
      <x/>
      <x/>
      <x/>
      <x/>
      <x/>
      <x/>
      <x/>
      <x/>
      <x/>
    </i>
    <i r="1">
      <x v="154"/>
      <x v="143"/>
      <x v="1"/>
      <x v="1"/>
      <x v="1"/>
      <x v="1"/>
      <x/>
      <x/>
      <x/>
      <x/>
      <x/>
      <x/>
      <x/>
      <x/>
      <x/>
      <x/>
      <x/>
      <x/>
      <x/>
      <x/>
      <x/>
      <x/>
      <x/>
    </i>
    <i r="1">
      <x v="155"/>
      <x v="45"/>
      <x v="1"/>
      <x v="1"/>
      <x v="1"/>
      <x v="1"/>
      <x/>
      <x/>
      <x/>
      <x/>
      <x/>
      <x/>
      <x/>
      <x/>
      <x/>
      <x/>
      <x/>
      <x/>
      <x/>
      <x/>
      <x/>
      <x/>
      <x/>
    </i>
    <i r="1">
      <x v="156"/>
      <x v="147"/>
      <x v="1"/>
      <x v="1"/>
      <x v="1"/>
      <x v="1"/>
      <x/>
      <x/>
      <x/>
      <x/>
      <x/>
      <x/>
      <x/>
      <x/>
      <x/>
      <x/>
      <x/>
      <x/>
      <x/>
      <x/>
      <x/>
      <x/>
      <x/>
    </i>
    <i r="1">
      <x v="157"/>
      <x v="148"/>
      <x v="1"/>
      <x v="1"/>
      <x v="1"/>
      <x v="1"/>
      <x/>
      <x/>
      <x/>
      <x/>
      <x/>
      <x/>
      <x/>
      <x/>
      <x/>
      <x/>
      <x/>
      <x/>
      <x/>
      <x/>
      <x/>
      <x/>
      <x/>
    </i>
  </rowItems>
  <colItems count="1">
    <i/>
  </colItems>
  <formats count="207">
    <format dxfId="343">
      <pivotArea type="all" dataOnly="0" outline="0" fieldPosition="0"/>
    </format>
    <format dxfId="344">
      <pivotArea field="6" type="button" dataOnly="0" labelOnly="1" outline="0" axis="axisRow" fieldPosition="0"/>
    </format>
    <format dxfId="345">
      <pivotArea field="7" type="button" dataOnly="0" labelOnly="1" outline="0" axis="axisRow" fieldPosition="1"/>
    </format>
    <format dxfId="346">
      <pivotArea field="12" type="button" dataOnly="0" labelOnly="1" outline="0" axis="axisRow" fieldPosition="2"/>
    </format>
    <format dxfId="347">
      <pivotArea field="44" type="button" dataOnly="0" labelOnly="1" outline="0" axis="axisRow" fieldPosition="3"/>
    </format>
    <format dxfId="348">
      <pivotArea field="45" type="button" dataOnly="0" labelOnly="1" outline="0" axis="axisRow" fieldPosition="4"/>
    </format>
    <format dxfId="349">
      <pivotArea field="46" type="button" dataOnly="0" labelOnly="1" outline="0" axis="axisRow" fieldPosition="5"/>
    </format>
    <format dxfId="350">
      <pivotArea field="47" type="button" dataOnly="0" labelOnly="1" outline="0" axis="axisRow" fieldPosition="6"/>
    </format>
    <format dxfId="351">
      <pivotArea field="48" type="button" dataOnly="0" labelOnly="1" outline="0" axis="axisRow" fieldPosition="7"/>
    </format>
    <format dxfId="352">
      <pivotArea field="49" type="button" dataOnly="0" labelOnly="1" outline="0" axis="axisRow" fieldPosition="8"/>
    </format>
    <format dxfId="353">
      <pivotArea field="50" type="button" dataOnly="0" labelOnly="1" outline="0" axis="axisRow" fieldPosition="9"/>
    </format>
    <format dxfId="354">
      <pivotArea field="51" type="button" dataOnly="0" labelOnly="1" outline="0" axis="axisRow" fieldPosition="10"/>
    </format>
    <format dxfId="355">
      <pivotArea field="52" type="button" dataOnly="0" labelOnly="1" outline="0" axis="axisRow" fieldPosition="11"/>
    </format>
    <format dxfId="356">
      <pivotArea field="53" type="button" dataOnly="0" labelOnly="1" outline="0" axis="axisRow" fieldPosition="12"/>
    </format>
    <format dxfId="357">
      <pivotArea field="54" type="button" dataOnly="0" labelOnly="1" outline="0" axis="axisRow" fieldPosition="13"/>
    </format>
    <format dxfId="358">
      <pivotArea field="55" type="button" dataOnly="0" labelOnly="1" outline="0" axis="axisRow" fieldPosition="14"/>
    </format>
    <format dxfId="359">
      <pivotArea field="56" type="button" dataOnly="0" labelOnly="1" outline="0" axis="axisRow" fieldPosition="15"/>
    </format>
    <format dxfId="360">
      <pivotArea field="57" type="button" dataOnly="0" labelOnly="1" outline="0" axis="axisRow" fieldPosition="16"/>
    </format>
    <format dxfId="361">
      <pivotArea field="58" type="button" dataOnly="0" labelOnly="1" outline="0" axis="axisRow" fieldPosition="17"/>
    </format>
    <format dxfId="362">
      <pivotArea field="59" type="button" dataOnly="0" labelOnly="1" outline="0" axis="axisRow" fieldPosition="18"/>
    </format>
    <format dxfId="363">
      <pivotArea field="60" type="button" dataOnly="0" labelOnly="1" outline="0" axis="axisRow" fieldPosition="19"/>
    </format>
    <format dxfId="364">
      <pivotArea field="61" type="button" dataOnly="0" labelOnly="1" outline="0" axis="axisRow" fieldPosition="20"/>
    </format>
    <format dxfId="365">
      <pivotArea field="62" type="button" dataOnly="0" labelOnly="1" outline="0" axis="axisRow" fieldPosition="21"/>
    </format>
    <format dxfId="366">
      <pivotArea field="63" type="button" dataOnly="0" labelOnly="1" outline="0" axis="axisRow" fieldPosition="22"/>
    </format>
    <format dxfId="367">
      <pivotArea field="64" type="button" dataOnly="0" labelOnly="1" outline="0" axis="axisRow" fieldPosition="23"/>
    </format>
    <format dxfId="368">
      <pivotArea dataOnly="0" labelOnly="1" outline="0" fieldPosition="0">
        <references count="1">
          <reference field="6" count="0"/>
        </references>
      </pivotArea>
    </format>
    <format dxfId="369">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370">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371">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372">
      <pivotArea dataOnly="0" labelOnly="1" outline="0" fieldPosition="0">
        <references count="2">
          <reference field="6" count="1" selected="0">
            <x v="3"/>
          </reference>
          <reference field="7" count="4">
            <x v="129"/>
            <x v="130"/>
            <x v="131"/>
            <x v="132"/>
          </reference>
        </references>
      </pivotArea>
    </format>
    <format dxfId="373">
      <pivotArea dataOnly="0" labelOnly="1" outline="0" fieldPosition="0">
        <references count="2">
          <reference field="6" count="1" selected="0">
            <x v="4"/>
          </reference>
          <reference field="7" count="5">
            <x v="7"/>
            <x v="29"/>
            <x v="30"/>
            <x v="31"/>
            <x v="51"/>
          </reference>
        </references>
      </pivotArea>
    </format>
    <format dxfId="374">
      <pivotArea field="44" type="button" dataOnly="0" labelOnly="1" outline="0" axis="axisRow" fieldPosition="3"/>
    </format>
    <format dxfId="375">
      <pivotArea field="45" type="button" dataOnly="0" labelOnly="1" outline="0" axis="axisRow" fieldPosition="4"/>
    </format>
    <format dxfId="376">
      <pivotArea field="46" type="button" dataOnly="0" labelOnly="1" outline="0" axis="axisRow" fieldPosition="5"/>
    </format>
    <format dxfId="377">
      <pivotArea field="47" type="button" dataOnly="0" labelOnly="1" outline="0" axis="axisRow" fieldPosition="6"/>
    </format>
    <format dxfId="378">
      <pivotArea field="48" type="button" dataOnly="0" labelOnly="1" outline="0" axis="axisRow" fieldPosition="7"/>
    </format>
    <format dxfId="379">
      <pivotArea field="49" type="button" dataOnly="0" labelOnly="1" outline="0" axis="axisRow" fieldPosition="8"/>
    </format>
    <format dxfId="380">
      <pivotArea field="50" type="button" dataOnly="0" labelOnly="1" outline="0" axis="axisRow" fieldPosition="9"/>
    </format>
    <format dxfId="381">
      <pivotArea field="51" type="button" dataOnly="0" labelOnly="1" outline="0" axis="axisRow" fieldPosition="10"/>
    </format>
    <format dxfId="382">
      <pivotArea field="52" type="button" dataOnly="0" labelOnly="1" outline="0" axis="axisRow" fieldPosition="11"/>
    </format>
    <format dxfId="383">
      <pivotArea field="53" type="button" dataOnly="0" labelOnly="1" outline="0" axis="axisRow" fieldPosition="12"/>
    </format>
    <format dxfId="384">
      <pivotArea field="54" type="button" dataOnly="0" labelOnly="1" outline="0" axis="axisRow" fieldPosition="13"/>
    </format>
    <format dxfId="385">
      <pivotArea field="55" type="button" dataOnly="0" labelOnly="1" outline="0" axis="axisRow" fieldPosition="14"/>
    </format>
    <format dxfId="386">
      <pivotArea field="56" type="button" dataOnly="0" labelOnly="1" outline="0" axis="axisRow" fieldPosition="15"/>
    </format>
    <format dxfId="387">
      <pivotArea field="57" type="button" dataOnly="0" labelOnly="1" outline="0" axis="axisRow" fieldPosition="16"/>
    </format>
    <format dxfId="388">
      <pivotArea field="58" type="button" dataOnly="0" labelOnly="1" outline="0" axis="axisRow" fieldPosition="17"/>
    </format>
    <format dxfId="389">
      <pivotArea field="59" type="button" dataOnly="0" labelOnly="1" outline="0" axis="axisRow" fieldPosition="18"/>
    </format>
    <format dxfId="390">
      <pivotArea field="60" type="button" dataOnly="0" labelOnly="1" outline="0" axis="axisRow" fieldPosition="19"/>
    </format>
    <format dxfId="391">
      <pivotArea field="61" type="button" dataOnly="0" labelOnly="1" outline="0" axis="axisRow" fieldPosition="20"/>
    </format>
    <format dxfId="392">
      <pivotArea field="62" type="button" dataOnly="0" labelOnly="1" outline="0" axis="axisRow" fieldPosition="21"/>
    </format>
    <format dxfId="393">
      <pivotArea field="63" type="button" dataOnly="0" labelOnly="1" outline="0" axis="axisRow" fieldPosition="22"/>
    </format>
    <format dxfId="394">
      <pivotArea field="64" type="button" dataOnly="0" labelOnly="1" outline="0" axis="axisRow" fieldPosition="23"/>
    </format>
    <format dxfId="395">
      <pivotArea field="44" type="button" dataOnly="0" labelOnly="1" outline="0" axis="axisRow" fieldPosition="3"/>
    </format>
    <format dxfId="396">
      <pivotArea field="45" type="button" dataOnly="0" labelOnly="1" outline="0" axis="axisRow" fieldPosition="4"/>
    </format>
    <format dxfId="397">
      <pivotArea field="46" type="button" dataOnly="0" labelOnly="1" outline="0" axis="axisRow" fieldPosition="5"/>
    </format>
    <format dxfId="398">
      <pivotArea field="47" type="button" dataOnly="0" labelOnly="1" outline="0" axis="axisRow" fieldPosition="6"/>
    </format>
    <format dxfId="399">
      <pivotArea field="48" type="button" dataOnly="0" labelOnly="1" outline="0" axis="axisRow" fieldPosition="7"/>
    </format>
    <format dxfId="400">
      <pivotArea field="49" type="button" dataOnly="0" labelOnly="1" outline="0" axis="axisRow" fieldPosition="8"/>
    </format>
    <format dxfId="401">
      <pivotArea field="50" type="button" dataOnly="0" labelOnly="1" outline="0" axis="axisRow" fieldPosition="9"/>
    </format>
    <format dxfId="402">
      <pivotArea field="51" type="button" dataOnly="0" labelOnly="1" outline="0" axis="axisRow" fieldPosition="10"/>
    </format>
    <format dxfId="403">
      <pivotArea field="52" type="button" dataOnly="0" labelOnly="1" outline="0" axis="axisRow" fieldPosition="11"/>
    </format>
    <format dxfId="404">
      <pivotArea field="53" type="button" dataOnly="0" labelOnly="1" outline="0" axis="axisRow" fieldPosition="12"/>
    </format>
    <format dxfId="405">
      <pivotArea field="54" type="button" dataOnly="0" labelOnly="1" outline="0" axis="axisRow" fieldPosition="13"/>
    </format>
    <format dxfId="406">
      <pivotArea field="55" type="button" dataOnly="0" labelOnly="1" outline="0" axis="axisRow" fieldPosition="14"/>
    </format>
    <format dxfId="407">
      <pivotArea field="56" type="button" dataOnly="0" labelOnly="1" outline="0" axis="axisRow" fieldPosition="15"/>
    </format>
    <format dxfId="408">
      <pivotArea field="57" type="button" dataOnly="0" labelOnly="1" outline="0" axis="axisRow" fieldPosition="16"/>
    </format>
    <format dxfId="409">
      <pivotArea field="58" type="button" dataOnly="0" labelOnly="1" outline="0" axis="axisRow" fieldPosition="17"/>
    </format>
    <format dxfId="410">
      <pivotArea field="59" type="button" dataOnly="0" labelOnly="1" outline="0" axis="axisRow" fieldPosition="18"/>
    </format>
    <format dxfId="411">
      <pivotArea field="60" type="button" dataOnly="0" labelOnly="1" outline="0" axis="axisRow" fieldPosition="19"/>
    </format>
    <format dxfId="412">
      <pivotArea field="61" type="button" dataOnly="0" labelOnly="1" outline="0" axis="axisRow" fieldPosition="20"/>
    </format>
    <format dxfId="413">
      <pivotArea field="62" type="button" dataOnly="0" labelOnly="1" outline="0" axis="axisRow" fieldPosition="21"/>
    </format>
    <format dxfId="414">
      <pivotArea field="63" type="button" dataOnly="0" labelOnly="1" outline="0" axis="axisRow" fieldPosition="22"/>
    </format>
    <format dxfId="415">
      <pivotArea field="64" type="button" dataOnly="0" labelOnly="1" outline="0" axis="axisRow" fieldPosition="23"/>
    </format>
    <format dxfId="416">
      <pivotArea field="44" type="button" dataOnly="0" labelOnly="1" outline="0" axis="axisRow" fieldPosition="3"/>
    </format>
    <format dxfId="417">
      <pivotArea field="45" type="button" dataOnly="0" labelOnly="1" outline="0" axis="axisRow" fieldPosition="4"/>
    </format>
    <format dxfId="418">
      <pivotArea field="46" type="button" dataOnly="0" labelOnly="1" outline="0" axis="axisRow" fieldPosition="5"/>
    </format>
    <format dxfId="419">
      <pivotArea field="47" type="button" dataOnly="0" labelOnly="1" outline="0" axis="axisRow" fieldPosition="6"/>
    </format>
    <format dxfId="420">
      <pivotArea field="48" type="button" dataOnly="0" labelOnly="1" outline="0" axis="axisRow" fieldPosition="7"/>
    </format>
    <format dxfId="421">
      <pivotArea field="49" type="button" dataOnly="0" labelOnly="1" outline="0" axis="axisRow" fieldPosition="8"/>
    </format>
    <format dxfId="422">
      <pivotArea field="50" type="button" dataOnly="0" labelOnly="1" outline="0" axis="axisRow" fieldPosition="9"/>
    </format>
    <format dxfId="423">
      <pivotArea field="51" type="button" dataOnly="0" labelOnly="1" outline="0" axis="axisRow" fieldPosition="10"/>
    </format>
    <format dxfId="424">
      <pivotArea field="52" type="button" dataOnly="0" labelOnly="1" outline="0" axis="axisRow" fieldPosition="11"/>
    </format>
    <format dxfId="425">
      <pivotArea field="53" type="button" dataOnly="0" labelOnly="1" outline="0" axis="axisRow" fieldPosition="12"/>
    </format>
    <format dxfId="426">
      <pivotArea field="54" type="button" dataOnly="0" labelOnly="1" outline="0" axis="axisRow" fieldPosition="13"/>
    </format>
    <format dxfId="427">
      <pivotArea field="55" type="button" dataOnly="0" labelOnly="1" outline="0" axis="axisRow" fieldPosition="14"/>
    </format>
    <format dxfId="428">
      <pivotArea field="56" type="button" dataOnly="0" labelOnly="1" outline="0" axis="axisRow" fieldPosition="15"/>
    </format>
    <format dxfId="429">
      <pivotArea field="57" type="button" dataOnly="0" labelOnly="1" outline="0" axis="axisRow" fieldPosition="16"/>
    </format>
    <format dxfId="430">
      <pivotArea field="58" type="button" dataOnly="0" labelOnly="1" outline="0" axis="axisRow" fieldPosition="17"/>
    </format>
    <format dxfId="431">
      <pivotArea field="59" type="button" dataOnly="0" labelOnly="1" outline="0" axis="axisRow" fieldPosition="18"/>
    </format>
    <format dxfId="432">
      <pivotArea field="60" type="button" dataOnly="0" labelOnly="1" outline="0" axis="axisRow" fieldPosition="19"/>
    </format>
    <format dxfId="433">
      <pivotArea field="61" type="button" dataOnly="0" labelOnly="1" outline="0" axis="axisRow" fieldPosition="20"/>
    </format>
    <format dxfId="434">
      <pivotArea field="62" type="button" dataOnly="0" labelOnly="1" outline="0" axis="axisRow" fieldPosition="21"/>
    </format>
    <format dxfId="435">
      <pivotArea field="63" type="button" dataOnly="0" labelOnly="1" outline="0" axis="axisRow" fieldPosition="22"/>
    </format>
    <format dxfId="436">
      <pivotArea field="64" type="button" dataOnly="0" labelOnly="1" outline="0" axis="axisRow" fieldPosition="23"/>
    </format>
    <format dxfId="437">
      <pivotArea field="44" type="button" dataOnly="0" labelOnly="1" outline="0" axis="axisRow" fieldPosition="3"/>
    </format>
    <format dxfId="438">
      <pivotArea field="45" type="button" dataOnly="0" labelOnly="1" outline="0" axis="axisRow" fieldPosition="4"/>
    </format>
    <format dxfId="439">
      <pivotArea field="46" type="button" dataOnly="0" labelOnly="1" outline="0" axis="axisRow" fieldPosition="5"/>
    </format>
    <format dxfId="440">
      <pivotArea field="47" type="button" dataOnly="0" labelOnly="1" outline="0" axis="axisRow" fieldPosition="6"/>
    </format>
    <format dxfId="441">
      <pivotArea field="48" type="button" dataOnly="0" labelOnly="1" outline="0" axis="axisRow" fieldPosition="7"/>
    </format>
    <format dxfId="442">
      <pivotArea field="49" type="button" dataOnly="0" labelOnly="1" outline="0" axis="axisRow" fieldPosition="8"/>
    </format>
    <format dxfId="443">
      <pivotArea field="50" type="button" dataOnly="0" labelOnly="1" outline="0" axis="axisRow" fieldPosition="9"/>
    </format>
    <format dxfId="444">
      <pivotArea field="51" type="button" dataOnly="0" labelOnly="1" outline="0" axis="axisRow" fieldPosition="10"/>
    </format>
    <format dxfId="445">
      <pivotArea field="52" type="button" dataOnly="0" labelOnly="1" outline="0" axis="axisRow" fieldPosition="11"/>
    </format>
    <format dxfId="446">
      <pivotArea field="53" type="button" dataOnly="0" labelOnly="1" outline="0" axis="axisRow" fieldPosition="12"/>
    </format>
    <format dxfId="447">
      <pivotArea field="54" type="button" dataOnly="0" labelOnly="1" outline="0" axis="axisRow" fieldPosition="13"/>
    </format>
    <format dxfId="448">
      <pivotArea field="55" type="button" dataOnly="0" labelOnly="1" outline="0" axis="axisRow" fieldPosition="14"/>
    </format>
    <format dxfId="449">
      <pivotArea field="56" type="button" dataOnly="0" labelOnly="1" outline="0" axis="axisRow" fieldPosition="15"/>
    </format>
    <format dxfId="450">
      <pivotArea field="57" type="button" dataOnly="0" labelOnly="1" outline="0" axis="axisRow" fieldPosition="16"/>
    </format>
    <format dxfId="451">
      <pivotArea field="58" type="button" dataOnly="0" labelOnly="1" outline="0" axis="axisRow" fieldPosition="17"/>
    </format>
    <format dxfId="452">
      <pivotArea field="59" type="button" dataOnly="0" labelOnly="1" outline="0" axis="axisRow" fieldPosition="18"/>
    </format>
    <format dxfId="453">
      <pivotArea field="60" type="button" dataOnly="0" labelOnly="1" outline="0" axis="axisRow" fieldPosition="19"/>
    </format>
    <format dxfId="454">
      <pivotArea field="61" type="button" dataOnly="0" labelOnly="1" outline="0" axis="axisRow" fieldPosition="20"/>
    </format>
    <format dxfId="455">
      <pivotArea field="62" type="button" dataOnly="0" labelOnly="1" outline="0" axis="axisRow" fieldPosition="21"/>
    </format>
    <format dxfId="456">
      <pivotArea field="63" type="button" dataOnly="0" labelOnly="1" outline="0" axis="axisRow" fieldPosition="22"/>
    </format>
    <format dxfId="457">
      <pivotArea field="64" type="button" dataOnly="0" labelOnly="1" outline="0" axis="axisRow" fieldPosition="23"/>
    </format>
    <format dxfId="458">
      <pivotArea field="44" type="button" dataOnly="0" labelOnly="1" outline="0" axis="axisRow" fieldPosition="3"/>
    </format>
    <format dxfId="459">
      <pivotArea field="45" type="button" dataOnly="0" labelOnly="1" outline="0" axis="axisRow" fieldPosition="4"/>
    </format>
    <format dxfId="460">
      <pivotArea field="46" type="button" dataOnly="0" labelOnly="1" outline="0" axis="axisRow" fieldPosition="5"/>
    </format>
    <format dxfId="461">
      <pivotArea field="47" type="button" dataOnly="0" labelOnly="1" outline="0" axis="axisRow" fieldPosition="6"/>
    </format>
    <format dxfId="462">
      <pivotArea field="48" type="button" dataOnly="0" labelOnly="1" outline="0" axis="axisRow" fieldPosition="7"/>
    </format>
    <format dxfId="463">
      <pivotArea field="49" type="button" dataOnly="0" labelOnly="1" outline="0" axis="axisRow" fieldPosition="8"/>
    </format>
    <format dxfId="464">
      <pivotArea field="50" type="button" dataOnly="0" labelOnly="1" outline="0" axis="axisRow" fieldPosition="9"/>
    </format>
    <format dxfId="465">
      <pivotArea field="51" type="button" dataOnly="0" labelOnly="1" outline="0" axis="axisRow" fieldPosition="10"/>
    </format>
    <format dxfId="466">
      <pivotArea field="52" type="button" dataOnly="0" labelOnly="1" outline="0" axis="axisRow" fieldPosition="11"/>
    </format>
    <format dxfId="467">
      <pivotArea field="53" type="button" dataOnly="0" labelOnly="1" outline="0" axis="axisRow" fieldPosition="12"/>
    </format>
    <format dxfId="468">
      <pivotArea field="54" type="button" dataOnly="0" labelOnly="1" outline="0" axis="axisRow" fieldPosition="13"/>
    </format>
    <format dxfId="469">
      <pivotArea field="55" type="button" dataOnly="0" labelOnly="1" outline="0" axis="axisRow" fieldPosition="14"/>
    </format>
    <format dxfId="470">
      <pivotArea field="56" type="button" dataOnly="0" labelOnly="1" outline="0" axis="axisRow" fieldPosition="15"/>
    </format>
    <format dxfId="471">
      <pivotArea field="57" type="button" dataOnly="0" labelOnly="1" outline="0" axis="axisRow" fieldPosition="16"/>
    </format>
    <format dxfId="472">
      <pivotArea field="58" type="button" dataOnly="0" labelOnly="1" outline="0" axis="axisRow" fieldPosition="17"/>
    </format>
    <format dxfId="473">
      <pivotArea field="59" type="button" dataOnly="0" labelOnly="1" outline="0" axis="axisRow" fieldPosition="18"/>
    </format>
    <format dxfId="474">
      <pivotArea field="60" type="button" dataOnly="0" labelOnly="1" outline="0" axis="axisRow" fieldPosition="19"/>
    </format>
    <format dxfId="475">
      <pivotArea field="61" type="button" dataOnly="0" labelOnly="1" outline="0" axis="axisRow" fieldPosition="20"/>
    </format>
    <format dxfId="476">
      <pivotArea field="62" type="button" dataOnly="0" labelOnly="1" outline="0" axis="axisRow" fieldPosition="21"/>
    </format>
    <format dxfId="477">
      <pivotArea field="63" type="button" dataOnly="0" labelOnly="1" outline="0" axis="axisRow" fieldPosition="22"/>
    </format>
    <format dxfId="478">
      <pivotArea field="64" type="button" dataOnly="0" labelOnly="1" outline="0" axis="axisRow" fieldPosition="23"/>
    </format>
    <format dxfId="479">
      <pivotArea field="44" type="button" dataOnly="0" labelOnly="1" outline="0" axis="axisRow" fieldPosition="3"/>
    </format>
    <format dxfId="480">
      <pivotArea field="45" type="button" dataOnly="0" labelOnly="1" outline="0" axis="axisRow" fieldPosition="4"/>
    </format>
    <format dxfId="481">
      <pivotArea field="46" type="button" dataOnly="0" labelOnly="1" outline="0" axis="axisRow" fieldPosition="5"/>
    </format>
    <format dxfId="482">
      <pivotArea field="47" type="button" dataOnly="0" labelOnly="1" outline="0" axis="axisRow" fieldPosition="6"/>
    </format>
    <format dxfId="483">
      <pivotArea field="48" type="button" dataOnly="0" labelOnly="1" outline="0" axis="axisRow" fieldPosition="7"/>
    </format>
    <format dxfId="484">
      <pivotArea field="49" type="button" dataOnly="0" labelOnly="1" outline="0" axis="axisRow" fieldPosition="8"/>
    </format>
    <format dxfId="485">
      <pivotArea field="50" type="button" dataOnly="0" labelOnly="1" outline="0" axis="axisRow" fieldPosition="9"/>
    </format>
    <format dxfId="486">
      <pivotArea field="51" type="button" dataOnly="0" labelOnly="1" outline="0" axis="axisRow" fieldPosition="10"/>
    </format>
    <format dxfId="487">
      <pivotArea field="52" type="button" dataOnly="0" labelOnly="1" outline="0" axis="axisRow" fieldPosition="11"/>
    </format>
    <format dxfId="488">
      <pivotArea field="53" type="button" dataOnly="0" labelOnly="1" outline="0" axis="axisRow" fieldPosition="12"/>
    </format>
    <format dxfId="489">
      <pivotArea field="54" type="button" dataOnly="0" labelOnly="1" outline="0" axis="axisRow" fieldPosition="13"/>
    </format>
    <format dxfId="490">
      <pivotArea field="55" type="button" dataOnly="0" labelOnly="1" outline="0" axis="axisRow" fieldPosition="14"/>
    </format>
    <format dxfId="491">
      <pivotArea field="56" type="button" dataOnly="0" labelOnly="1" outline="0" axis="axisRow" fieldPosition="15"/>
    </format>
    <format dxfId="492">
      <pivotArea field="57" type="button" dataOnly="0" labelOnly="1" outline="0" axis="axisRow" fieldPosition="16"/>
    </format>
    <format dxfId="493">
      <pivotArea field="58" type="button" dataOnly="0" labelOnly="1" outline="0" axis="axisRow" fieldPosition="17"/>
    </format>
    <format dxfId="494">
      <pivotArea field="59" type="button" dataOnly="0" labelOnly="1" outline="0" axis="axisRow" fieldPosition="18"/>
    </format>
    <format dxfId="495">
      <pivotArea field="60" type="button" dataOnly="0" labelOnly="1" outline="0" axis="axisRow" fieldPosition="19"/>
    </format>
    <format dxfId="496">
      <pivotArea field="61" type="button" dataOnly="0" labelOnly="1" outline="0" axis="axisRow" fieldPosition="20"/>
    </format>
    <format dxfId="497">
      <pivotArea field="62" type="button" dataOnly="0" labelOnly="1" outline="0" axis="axisRow" fieldPosition="21"/>
    </format>
    <format dxfId="498">
      <pivotArea field="63" type="button" dataOnly="0" labelOnly="1" outline="0" axis="axisRow" fieldPosition="22"/>
    </format>
    <format dxfId="499">
      <pivotArea field="64" type="button" dataOnly="0" labelOnly="1" outline="0" axis="axisRow" fieldPosition="23"/>
    </format>
    <format dxfId="500">
      <pivotArea field="44" type="button" dataOnly="0" labelOnly="1" outline="0" axis="axisRow" fieldPosition="3"/>
    </format>
    <format dxfId="501">
      <pivotArea field="45" type="button" dataOnly="0" labelOnly="1" outline="0" axis="axisRow" fieldPosition="4"/>
    </format>
    <format dxfId="502">
      <pivotArea field="46" type="button" dataOnly="0" labelOnly="1" outline="0" axis="axisRow" fieldPosition="5"/>
    </format>
    <format dxfId="503">
      <pivotArea field="47" type="button" dataOnly="0" labelOnly="1" outline="0" axis="axisRow" fieldPosition="6"/>
    </format>
    <format dxfId="504">
      <pivotArea field="48" type="button" dataOnly="0" labelOnly="1" outline="0" axis="axisRow" fieldPosition="7"/>
    </format>
    <format dxfId="505">
      <pivotArea field="49" type="button" dataOnly="0" labelOnly="1" outline="0" axis="axisRow" fieldPosition="8"/>
    </format>
    <format dxfId="506">
      <pivotArea field="50" type="button" dataOnly="0" labelOnly="1" outline="0" axis="axisRow" fieldPosition="9"/>
    </format>
    <format dxfId="507">
      <pivotArea field="51" type="button" dataOnly="0" labelOnly="1" outline="0" axis="axisRow" fieldPosition="10"/>
    </format>
    <format dxfId="508">
      <pivotArea field="52" type="button" dataOnly="0" labelOnly="1" outline="0" axis="axisRow" fieldPosition="11"/>
    </format>
    <format dxfId="509">
      <pivotArea field="53" type="button" dataOnly="0" labelOnly="1" outline="0" axis="axisRow" fieldPosition="12"/>
    </format>
    <format dxfId="510">
      <pivotArea field="54" type="button" dataOnly="0" labelOnly="1" outline="0" axis="axisRow" fieldPosition="13"/>
    </format>
    <format dxfId="511">
      <pivotArea field="55" type="button" dataOnly="0" labelOnly="1" outline="0" axis="axisRow" fieldPosition="14"/>
    </format>
    <format dxfId="512">
      <pivotArea field="56" type="button" dataOnly="0" labelOnly="1" outline="0" axis="axisRow" fieldPosition="15"/>
    </format>
    <format dxfId="513">
      <pivotArea field="57" type="button" dataOnly="0" labelOnly="1" outline="0" axis="axisRow" fieldPosition="16"/>
    </format>
    <format dxfId="514">
      <pivotArea field="58" type="button" dataOnly="0" labelOnly="1" outline="0" axis="axisRow" fieldPosition="17"/>
    </format>
    <format dxfId="515">
      <pivotArea field="59" type="button" dataOnly="0" labelOnly="1" outline="0" axis="axisRow" fieldPosition="18"/>
    </format>
    <format dxfId="516">
      <pivotArea field="60" type="button" dataOnly="0" labelOnly="1" outline="0" axis="axisRow" fieldPosition="19"/>
    </format>
    <format dxfId="517">
      <pivotArea field="61" type="button" dataOnly="0" labelOnly="1" outline="0" axis="axisRow" fieldPosition="20"/>
    </format>
    <format dxfId="518">
      <pivotArea field="62" type="button" dataOnly="0" labelOnly="1" outline="0" axis="axisRow" fieldPosition="21"/>
    </format>
    <format dxfId="519">
      <pivotArea field="63" type="button" dataOnly="0" labelOnly="1" outline="0" axis="axisRow" fieldPosition="22"/>
    </format>
    <format dxfId="520">
      <pivotArea field="64" type="button" dataOnly="0" labelOnly="1" outline="0" axis="axisRow" fieldPosition="23"/>
    </format>
    <format dxfId="521">
      <pivotArea field="44" type="button" dataOnly="0" labelOnly="1" outline="0" axis="axisRow" fieldPosition="3"/>
    </format>
    <format dxfId="522">
      <pivotArea field="45" type="button" dataOnly="0" labelOnly="1" outline="0" axis="axisRow" fieldPosition="4"/>
    </format>
    <format dxfId="523">
      <pivotArea field="46" type="button" dataOnly="0" labelOnly="1" outline="0" axis="axisRow" fieldPosition="5"/>
    </format>
    <format dxfId="524">
      <pivotArea field="47" type="button" dataOnly="0" labelOnly="1" outline="0" axis="axisRow" fieldPosition="6"/>
    </format>
    <format dxfId="525">
      <pivotArea field="48" type="button" dataOnly="0" labelOnly="1" outline="0" axis="axisRow" fieldPosition="7"/>
    </format>
    <format dxfId="526">
      <pivotArea field="49" type="button" dataOnly="0" labelOnly="1" outline="0" axis="axisRow" fieldPosition="8"/>
    </format>
    <format dxfId="527">
      <pivotArea field="50" type="button" dataOnly="0" labelOnly="1" outline="0" axis="axisRow" fieldPosition="9"/>
    </format>
    <format dxfId="528">
      <pivotArea field="51" type="button" dataOnly="0" labelOnly="1" outline="0" axis="axisRow" fieldPosition="10"/>
    </format>
    <format dxfId="529">
      <pivotArea field="52" type="button" dataOnly="0" labelOnly="1" outline="0" axis="axisRow" fieldPosition="11"/>
    </format>
    <format dxfId="530">
      <pivotArea field="53" type="button" dataOnly="0" labelOnly="1" outline="0" axis="axisRow" fieldPosition="12"/>
    </format>
    <format dxfId="531">
      <pivotArea field="54" type="button" dataOnly="0" labelOnly="1" outline="0" axis="axisRow" fieldPosition="13"/>
    </format>
    <format dxfId="532">
      <pivotArea field="55" type="button" dataOnly="0" labelOnly="1" outline="0" axis="axisRow" fieldPosition="14"/>
    </format>
    <format dxfId="533">
      <pivotArea field="56" type="button" dataOnly="0" labelOnly="1" outline="0" axis="axisRow" fieldPosition="15"/>
    </format>
    <format dxfId="534">
      <pivotArea field="57" type="button" dataOnly="0" labelOnly="1" outline="0" axis="axisRow" fieldPosition="16"/>
    </format>
    <format dxfId="535">
      <pivotArea field="58" type="button" dataOnly="0" labelOnly="1" outline="0" axis="axisRow" fieldPosition="17"/>
    </format>
    <format dxfId="536">
      <pivotArea field="59" type="button" dataOnly="0" labelOnly="1" outline="0" axis="axisRow" fieldPosition="18"/>
    </format>
    <format dxfId="537">
      <pivotArea field="60" type="button" dataOnly="0" labelOnly="1" outline="0" axis="axisRow" fieldPosition="19"/>
    </format>
    <format dxfId="538">
      <pivotArea field="61" type="button" dataOnly="0" labelOnly="1" outline="0" axis="axisRow" fieldPosition="20"/>
    </format>
    <format dxfId="539">
      <pivotArea field="62" type="button" dataOnly="0" labelOnly="1" outline="0" axis="axisRow" fieldPosition="21"/>
    </format>
    <format dxfId="540">
      <pivotArea field="63" type="button" dataOnly="0" labelOnly="1" outline="0" axis="axisRow" fieldPosition="22"/>
    </format>
    <format dxfId="541">
      <pivotArea field="64" type="button" dataOnly="0" labelOnly="1" outline="0" axis="axisRow" fieldPosition="23"/>
    </format>
    <format dxfId="542">
      <pivotArea field="6" type="button" dataOnly="0" labelOnly="1" outline="0" axis="axisRow" fieldPosition="0"/>
    </format>
    <format dxfId="543">
      <pivotArea field="7" type="button" dataOnly="0" labelOnly="1" outline="0" axis="axisRow" fieldPosition="1"/>
    </format>
    <format dxfId="544">
      <pivotArea dataOnly="0" labelOnly="1" outline="0" fieldPosition="0">
        <references count="1">
          <reference field="6" count="0"/>
        </references>
      </pivotArea>
    </format>
    <format dxfId="545">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546">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547">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548">
      <pivotArea dataOnly="0" labelOnly="1" outline="0" fieldPosition="0">
        <references count="2">
          <reference field="6" count="1" selected="0">
            <x v="3"/>
          </reference>
          <reference field="7" count="4">
            <x v="129"/>
            <x v="130"/>
            <x v="131"/>
            <x v="132"/>
          </reference>
        </references>
      </pivotArea>
    </format>
    <format dxfId="549">
      <pivotArea dataOnly="0" labelOnly="1" outline="0" fieldPosition="0">
        <references count="2">
          <reference field="6" count="1" selected="0">
            <x v="4"/>
          </reference>
          <reference field="7" count="5">
            <x v="7"/>
            <x v="29"/>
            <x v="30"/>
            <x v="3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72715-2C18-407D-A2C4-CEC7BD822D52}" name="PivotTable4" cacheId="69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0:E43" firstHeaderRow="1" firstDataRow="1" firstDataCol="5"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195"/>
      </items>
    </pivotField>
    <pivotField compact="0" outline="0" showAll="0" defaultSubtotal="0"/>
    <pivotField compact="0" outline="0" showAll="0" defaultSubtotal="0"/>
    <pivotField axis="axisPage" compact="0" outline="0" multipleItemSelectionAllowed="1" showAll="0" defaultSubtotal="0">
      <items count="12">
        <item h="1" x="2"/>
        <item h="1" x="6"/>
        <item h="1" x="7"/>
        <item h="1" x="8"/>
        <item h="1" x="5"/>
        <item x="9"/>
        <item h="1" x="3"/>
        <item h="1" x="4"/>
        <item h="1" x="10"/>
        <item h="1" x="11"/>
        <item h="1" x="1"/>
        <item h="1"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n="CRI8"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5"/>
    <field x="27"/>
  </rowFields>
  <rowItems count="13">
    <i>
      <x v="263"/>
      <x v="145"/>
      <x v="84"/>
      <x v="53"/>
      <x v="1"/>
    </i>
    <i>
      <x v="264"/>
      <x v="146"/>
      <x v="56"/>
      <x v="71"/>
      <x v="1"/>
    </i>
    <i>
      <x v="265"/>
      <x v="78"/>
      <x v="100"/>
      <x/>
      <x v="1"/>
    </i>
    <i>
      <x v="266"/>
      <x v="27"/>
      <x v="100"/>
      <x/>
      <x v="1"/>
    </i>
    <i>
      <x v="267"/>
      <x v="109"/>
      <x v="59"/>
      <x v="82"/>
      <x v="1"/>
    </i>
    <i>
      <x v="268"/>
      <x v="289"/>
      <x v="58"/>
      <x v="83"/>
      <x v="1"/>
    </i>
    <i>
      <x v="269"/>
      <x v="290"/>
      <x v="11"/>
      <x/>
      <x v="1"/>
    </i>
    <i>
      <x v="270"/>
      <x v="153"/>
      <x v="57"/>
      <x v="84"/>
      <x v="1"/>
    </i>
    <i>
      <x v="271"/>
      <x v="291"/>
      <x v="40"/>
      <x v="85"/>
      <x v="1"/>
    </i>
    <i>
      <x v="272"/>
      <x v="292"/>
      <x v="13"/>
      <x v="86"/>
      <x v="1"/>
    </i>
    <i>
      <x v="273"/>
      <x v="156"/>
      <x v="12"/>
      <x v="87"/>
      <x v="1"/>
    </i>
    <i>
      <x v="274"/>
      <x v="157"/>
      <x v="100"/>
      <x/>
      <x v="1"/>
    </i>
    <i>
      <x v="275"/>
      <x v="158"/>
      <x v="100"/>
      <x/>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F44A0-8174-4E30-944E-A3923FFF234E}" name="PivotTable3" cacheId="69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E23" firstHeaderRow="1" firstDataRow="1" firstDataCol="5" rowPageCount="1" colPageCount="1"/>
  <pivotFields count="6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195"/>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pivotField>
    <pivotField compact="0" outline="0" showAll="0" defaultSubtotal="0"/>
    <pivotField compact="0" outline="0" showAll="0" defaultSubtotal="0"/>
    <pivotField axis="axisPage" compact="0" outline="0" multipleItemSelectionAllowed="1" showAll="0" defaultSubtotal="0">
      <items count="12">
        <item h="1" x="2"/>
        <item h="1" x="6"/>
        <item x="7"/>
        <item h="1" x="8"/>
        <item h="1" x="5"/>
        <item h="1" x="9"/>
        <item h="1" x="3"/>
        <item h="1" x="4"/>
        <item h="1" x="10"/>
        <item h="1" x="11"/>
        <item h="1" x="1"/>
        <item h="1" x="0"/>
      </items>
    </pivotField>
    <pivotField compact="0" outline="0" showAll="0" defaultSubtotal="0"/>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5"/>
    <field x="27"/>
  </rowFields>
  <rowItems count="20">
    <i>
      <x v="95"/>
      <x v="78"/>
      <x v="14"/>
      <x v="13"/>
      <x v="1"/>
    </i>
    <i>
      <x v="139"/>
      <x v="145"/>
      <x v="84"/>
      <x v="53"/>
      <x v="1"/>
    </i>
    <i>
      <x v="140"/>
      <x v="146"/>
      <x v="56"/>
      <x v="71"/>
      <x v="1"/>
    </i>
    <i>
      <x v="141"/>
      <x v="113"/>
      <x v="84"/>
      <x v="53"/>
      <x v="1"/>
    </i>
    <i>
      <x v="142"/>
      <x v="78"/>
      <x v="55"/>
      <x/>
      <x v="1"/>
    </i>
    <i>
      <x v="143"/>
      <x v="27"/>
      <x v="53"/>
      <x v="70"/>
      <x v="1"/>
    </i>
    <i>
      <x v="144"/>
      <x v="127"/>
      <x v="81"/>
      <x v="37"/>
      <x v="1"/>
    </i>
    <i>
      <x v="145"/>
      <x v="51"/>
      <x v="15"/>
      <x v="78"/>
      <x v="1"/>
    </i>
    <i>
      <x v="146"/>
      <x v="76"/>
      <x v="50"/>
      <x v="36"/>
      <x v="1"/>
    </i>
    <i>
      <x v="147"/>
      <x v="77"/>
      <x v="46"/>
      <x v="38"/>
      <x v="1"/>
    </i>
    <i>
      <x v="148"/>
      <x v="142"/>
      <x v="76"/>
      <x v="72"/>
      <x v="1"/>
    </i>
    <i>
      <x v="149"/>
      <x v="112"/>
      <x v="61"/>
      <x v="52"/>
      <x v="1"/>
    </i>
    <i>
      <x v="150"/>
      <x v="111"/>
      <x v="60"/>
      <x v="51"/>
      <x v="1"/>
    </i>
    <i>
      <x v="151"/>
      <x v="13"/>
      <x v="10"/>
      <x v="79"/>
      <x v="1"/>
    </i>
    <i>
      <x v="152"/>
      <x v="11"/>
      <x v="9"/>
      <x v="7"/>
      <x v="1"/>
    </i>
    <i>
      <x v="153"/>
      <x v="3"/>
      <x v="8"/>
      <x v="80"/>
      <x v="1"/>
    </i>
    <i>
      <x v="154"/>
      <x v="2"/>
      <x v="7"/>
      <x v="81"/>
      <x v="1"/>
    </i>
    <i>
      <x v="155"/>
      <x v="55"/>
      <x v="80"/>
      <x v="18"/>
      <x v="1"/>
    </i>
    <i>
      <x v="156"/>
      <x v="147"/>
      <x v="51"/>
      <x v="76"/>
      <x v="1"/>
    </i>
    <i>
      <x v="157"/>
      <x v="148"/>
      <x v="75"/>
      <x v="77"/>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D2234-B92C-4404-940E-B2D8F9517E9B}" name="PivotTable1" cacheId="69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I12" firstHeaderRow="1" firstDataRow="1" firstDataCol="9"/>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m="1" x="293"/>
        <item m="1" x="294"/>
        <item x="202"/>
        <item x="203"/>
        <item x="204"/>
        <item x="205"/>
        <item x="215"/>
        <item x="216"/>
        <item x="217"/>
        <item x="218"/>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6"/>
        <item x="207"/>
        <item x="208"/>
        <item x="209"/>
        <item x="210"/>
        <item x="211"/>
        <item x="212"/>
        <item x="213"/>
        <item x="214"/>
        <item x="219"/>
        <item x="220"/>
        <item x="221"/>
        <item x="222"/>
        <item x="223"/>
        <item x="224"/>
        <item x="225"/>
        <item x="226"/>
        <item x="227"/>
        <item x="228"/>
        <item x="229"/>
        <item x="230"/>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19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2"/>
        <item x="6"/>
        <item x="7"/>
        <item x="10"/>
        <item x="11"/>
        <item x="3"/>
        <item x="4"/>
        <item x="9"/>
        <item x="1"/>
        <item x="0"/>
        <item x="5"/>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3">
        <item x="252"/>
        <item m="1" x="274"/>
        <item x="91"/>
        <item x="168"/>
        <item x="239"/>
        <item x="238"/>
        <item x="254"/>
        <item x="227"/>
        <item x="226"/>
        <item x="121"/>
        <item x="152"/>
        <item x="151"/>
        <item x="263"/>
        <item x="158"/>
        <item x="160"/>
        <item m="1" x="281"/>
        <item x="159"/>
        <item x="169"/>
        <item x="62"/>
        <item x="52"/>
        <item x="124"/>
        <item x="189"/>
        <item x="18"/>
        <item x="225"/>
        <item x="98"/>
        <item x="224"/>
        <item x="56"/>
        <item x="27"/>
        <item x="171"/>
        <item x="39"/>
        <item m="1" x="288"/>
        <item x="96"/>
        <item x="51"/>
        <item x="126"/>
        <item x="250"/>
        <item x="174"/>
        <item x="119"/>
        <item x="132"/>
        <item x="133"/>
        <item x="131"/>
        <item x="130"/>
        <item x="134"/>
        <item x="135"/>
        <item x="74"/>
        <item x="249"/>
        <item x="235"/>
        <item x="236"/>
        <item x="265"/>
        <item x="214"/>
        <item x="50"/>
        <item x="161"/>
        <item x="10"/>
        <item x="154"/>
        <item x="23"/>
        <item x="156"/>
        <item x="70"/>
        <item x="71"/>
        <item x="9"/>
        <item x="5"/>
        <item x="8"/>
        <item x="12"/>
        <item x="6"/>
        <item x="107"/>
        <item x="109"/>
        <item x="4"/>
        <item x="228"/>
        <item x="166"/>
        <item x="72"/>
        <item x="106"/>
        <item x="246"/>
        <item x="123"/>
        <item x="46"/>
        <item x="176"/>
        <item x="183"/>
        <item x="184"/>
        <item m="1" x="282"/>
        <item m="1" x="276"/>
        <item m="1" x="275"/>
        <item x="157"/>
        <item x="191"/>
        <item m="1" x="292"/>
        <item m="1" x="280"/>
        <item m="1" x="277"/>
        <item x="65"/>
        <item x="181"/>
        <item x="180"/>
        <item x="185"/>
        <item x="61"/>
        <item x="30"/>
        <item x="219"/>
        <item x="28"/>
        <item x="31"/>
        <item x="129"/>
        <item x="117"/>
        <item x="53"/>
        <item x="242"/>
        <item x="243"/>
        <item x="172"/>
        <item x="150"/>
        <item x="20"/>
        <item x="108"/>
        <item x="110"/>
        <item x="253"/>
        <item x="247"/>
        <item x="115"/>
        <item x="92"/>
        <item x="93"/>
        <item x="94"/>
        <item x="95"/>
        <item x="41"/>
        <item x="163"/>
        <item x="66"/>
        <item x="67"/>
        <item x="68"/>
        <item x="69"/>
        <item m="1" x="266"/>
        <item x="19"/>
        <item x="7"/>
        <item x="38"/>
        <item x="170"/>
        <item x="97"/>
        <item x="259"/>
        <item x="261"/>
        <item x="260"/>
        <item x="196"/>
        <item x="197"/>
        <item x="213"/>
        <item x="186"/>
        <item x="194"/>
        <item x="195"/>
        <item x="237"/>
        <item x="240"/>
        <item x="40"/>
        <item x="42"/>
        <item x="220"/>
        <item x="221"/>
        <item x="54"/>
        <item x="99"/>
        <item x="100"/>
        <item x="101"/>
        <item x="128"/>
        <item x="103"/>
        <item x="104"/>
        <item x="102"/>
        <item x="241"/>
        <item x="49"/>
        <item m="1" x="291"/>
        <item x="105"/>
        <item x="175"/>
        <item x="35"/>
        <item x="164"/>
        <item x="215"/>
        <item x="216"/>
        <item x="47"/>
        <item x="167"/>
        <item x="192"/>
        <item x="34"/>
        <item x="32"/>
        <item x="33"/>
        <item m="1" x="286"/>
        <item x="73"/>
        <item x="60"/>
        <item x="59"/>
        <item x="190"/>
        <item x="84"/>
        <item x="256"/>
        <item x="262"/>
        <item x="182"/>
        <item x="179"/>
        <item m="1" x="289"/>
        <item m="1" x="279"/>
        <item x="187"/>
        <item x="200"/>
        <item x="244"/>
        <item x="165"/>
        <item x="48"/>
        <item x="22"/>
        <item x="258"/>
        <item x="255"/>
        <item x="193"/>
        <item x="188"/>
        <item x="251"/>
        <item m="1" x="269"/>
        <item m="1" x="271"/>
        <item x="15"/>
        <item x="232"/>
        <item m="1" x="268"/>
        <item m="1" x="272"/>
        <item m="1" x="270"/>
        <item x="13"/>
        <item x="14"/>
        <item m="1" x="285"/>
        <item x="223"/>
        <item x="222"/>
        <item x="217"/>
        <item x="229"/>
        <item x="75"/>
        <item x="76"/>
        <item x="85"/>
        <item x="86"/>
        <item x="89"/>
        <item x="90"/>
        <item x="87"/>
        <item x="88"/>
        <item x="79"/>
        <item x="80"/>
        <item x="77"/>
        <item x="78"/>
        <item x="81"/>
        <item x="82"/>
        <item x="45"/>
        <item x="113"/>
        <item x="114"/>
        <item x="145"/>
        <item x="138"/>
        <item x="139"/>
        <item x="144"/>
        <item x="148"/>
        <item x="149"/>
        <item x="146"/>
        <item x="147"/>
        <item x="111"/>
        <item x="112"/>
        <item x="140"/>
        <item x="141"/>
        <item x="136"/>
        <item x="137"/>
        <item x="142"/>
        <item x="143"/>
        <item m="1" x="290"/>
        <item m="1" x="283"/>
        <item m="1" x="284"/>
        <item x="203"/>
        <item x="204"/>
        <item x="209"/>
        <item x="210"/>
        <item x="211"/>
        <item x="212"/>
        <item x="201"/>
        <item x="202"/>
        <item x="205"/>
        <item x="206"/>
        <item x="198"/>
        <item x="199"/>
        <item x="207"/>
        <item x="208"/>
        <item x="162"/>
        <item x="153"/>
        <item x="116"/>
        <item x="83"/>
        <item x="173"/>
        <item x="55"/>
        <item x="248"/>
        <item x="125"/>
        <item x="37"/>
        <item m="1" x="287"/>
        <item x="120"/>
        <item m="1" x="273"/>
        <item x="127"/>
        <item x="58"/>
        <item x="57"/>
        <item x="218"/>
        <item x="257"/>
        <item x="64"/>
        <item x="63"/>
        <item x="44"/>
        <item x="43"/>
        <item x="29"/>
        <item x="118"/>
        <item x="264"/>
        <item x="122"/>
        <item x="245"/>
        <item m="1" x="267"/>
        <item x="24"/>
        <item x="36"/>
        <item x="26"/>
        <item x="16"/>
        <item x="21"/>
        <item x="17"/>
        <item x="25"/>
        <item x="0"/>
        <item x="1"/>
        <item x="2"/>
        <item x="155"/>
        <item x="3"/>
        <item m="1" x="278"/>
        <item x="11"/>
        <item x="177"/>
        <item x="178"/>
        <item x="230"/>
        <item x="231"/>
        <item x="233"/>
        <item x="2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6">
        <item x="108"/>
        <item x="49"/>
        <item x="44"/>
        <item x="45"/>
        <item x="130"/>
        <item x="68"/>
        <item x="53"/>
        <item x="103"/>
        <item x="136"/>
        <item x="5"/>
        <item x="81"/>
        <item x="87"/>
        <item x="79"/>
        <item x="78"/>
        <item x="120"/>
        <item x="119"/>
        <item x="118"/>
        <item x="117"/>
        <item x="146"/>
        <item x="125"/>
        <item x="129"/>
        <item x="128"/>
        <item x="155"/>
        <item x="1"/>
        <item x="112"/>
        <item x="20"/>
        <item x="94"/>
        <item x="85"/>
        <item x="86"/>
        <item x="106"/>
        <item x="60"/>
        <item x="69"/>
        <item x="21"/>
        <item x="46"/>
        <item x="98"/>
        <item x="97"/>
        <item x="24"/>
        <item x="66"/>
        <item x="92"/>
        <item x="95"/>
        <item x="84"/>
        <item x="101"/>
        <item x="89"/>
        <item x="18"/>
        <item x="96"/>
        <item x="47"/>
        <item x="48"/>
        <item x="50"/>
        <item x="14"/>
        <item x="13"/>
        <item x="16"/>
        <item x="90"/>
        <item x="34"/>
        <item x="105"/>
        <item x="12"/>
        <item x="127"/>
        <item x="37"/>
        <item x="51"/>
        <item x="64"/>
        <item x="102"/>
        <item x="65"/>
        <item x="100"/>
        <item x="114"/>
        <item x="93"/>
        <item x="38"/>
        <item x="35"/>
        <item x="113"/>
        <item x="121"/>
        <item x="148"/>
        <item x="145"/>
        <item x="3"/>
        <item x="83"/>
        <item x="88"/>
        <item x="110"/>
        <item x="2"/>
        <item x="0"/>
        <item x="126"/>
        <item x="124"/>
        <item x="123"/>
        <item x="116"/>
        <item x="115"/>
        <item x="63"/>
        <item x="52"/>
        <item x="134"/>
        <item x="140"/>
        <item x="55"/>
        <item x="57"/>
        <item x="56"/>
        <item x="58"/>
        <item x="25"/>
        <item x="143"/>
        <item x="26"/>
        <item x="144"/>
        <item x="62"/>
        <item x="71"/>
        <item x="72"/>
        <item x="74"/>
        <item x="54"/>
        <item x="36"/>
        <item x="61"/>
        <item x="59"/>
        <item x="138"/>
        <item x="142"/>
        <item x="131"/>
        <item x="132"/>
        <item x="135"/>
        <item x="133"/>
        <item x="141"/>
        <item x="22"/>
        <item x="153"/>
        <item x="152"/>
        <item x="149"/>
        <item x="150"/>
        <item x="137"/>
        <item x="139"/>
        <item x="75"/>
        <item x="76"/>
        <item x="151"/>
        <item x="41"/>
        <item x="39"/>
        <item x="70"/>
        <item x="43"/>
        <item x="42"/>
        <item x="67"/>
        <item x="40"/>
        <item x="147"/>
        <item x="154"/>
        <item x="104"/>
        <item x="107"/>
        <item x="73"/>
        <item x="122"/>
        <item x="82"/>
        <item x="4"/>
        <item x="80"/>
        <item x="27"/>
        <item x="99"/>
        <item x="111"/>
        <item x="32"/>
        <item x="91"/>
        <item x="109"/>
        <item x="19"/>
        <item x="6"/>
        <item x="23"/>
        <item x="33"/>
        <item x="28"/>
        <item x="77"/>
        <item x="29"/>
        <item x="8"/>
        <item x="31"/>
        <item x="9"/>
        <item x="10"/>
        <item x="11"/>
        <item x="15"/>
        <item x="17"/>
        <item x="30"/>
        <item x="7"/>
      </items>
      <extLst>
        <ext xmlns:x14="http://schemas.microsoft.com/office/spreadsheetml/2009/9/main" uri="{2946ED86-A175-432a-8AC1-64E0C546D7DE}">
          <x14:pivotField fillDownLabels="1"/>
        </ext>
      </extLst>
    </pivotField>
    <pivotField axis="axisRow" compact="0" outline="0" showAll="0" defaultSubtotal="0">
      <items count="153">
        <item x="52"/>
        <item x="46"/>
        <item x="48"/>
        <item x="32"/>
        <item x="43"/>
        <item x="44"/>
        <item x="37"/>
        <item x="141"/>
        <item x="45"/>
        <item x="47"/>
        <item x="36"/>
        <item x="34"/>
        <item x="35"/>
        <item x="31"/>
        <item x="8"/>
        <item x="57"/>
        <item x="12"/>
        <item x="73"/>
        <item x="114"/>
        <item x="105"/>
        <item x="104"/>
        <item x="150"/>
        <item x="149"/>
        <item x="148"/>
        <item x="147"/>
        <item x="1"/>
        <item x="143"/>
        <item x="20"/>
        <item x="121"/>
        <item x="112"/>
        <item x="113"/>
        <item x="134"/>
        <item x="79"/>
        <item x="60"/>
        <item x="88"/>
        <item x="21"/>
        <item x="49"/>
        <item x="125"/>
        <item x="124"/>
        <item x="70"/>
        <item x="72"/>
        <item x="81"/>
        <item x="119"/>
        <item x="122"/>
        <item x="131"/>
        <item x="111"/>
        <item x="137"/>
        <item x="64"/>
        <item x="128"/>
        <item x="116"/>
        <item x="18"/>
        <item x="123"/>
        <item x="50"/>
        <item x="51"/>
        <item x="53"/>
        <item x="140"/>
        <item x="14"/>
        <item x="13"/>
        <item x="16"/>
        <item x="117"/>
        <item x="62"/>
        <item x="30"/>
        <item x="133"/>
        <item x="98"/>
        <item x="100"/>
        <item x="96"/>
        <item x="102"/>
        <item x="127"/>
        <item x="66"/>
        <item x="90"/>
        <item x="120"/>
        <item x="144"/>
        <item x="83"/>
        <item x="82"/>
        <item x="151"/>
        <item x="3"/>
        <item x="109"/>
        <item x="115"/>
        <item x="2"/>
        <item x="0"/>
        <item x="146"/>
        <item x="145"/>
        <item x="67"/>
        <item x="74"/>
        <item x="76"/>
        <item x="75"/>
        <item x="77"/>
        <item x="24"/>
        <item x="25"/>
        <item x="56"/>
        <item x="54"/>
        <item x="55"/>
        <item x="58"/>
        <item x="92"/>
        <item x="59"/>
        <item x="61"/>
        <item x="63"/>
        <item x="65"/>
        <item x="68"/>
        <item x="91"/>
        <item x="69"/>
        <item x="71"/>
        <item x="33"/>
        <item x="80"/>
        <item x="78"/>
        <item x="22"/>
        <item x="93"/>
        <item x="94"/>
        <item x="40"/>
        <item x="38"/>
        <item x="89"/>
        <item x="42"/>
        <item x="41"/>
        <item x="84"/>
        <item x="85"/>
        <item x="86"/>
        <item x="39"/>
        <item x="110"/>
        <item x="132"/>
        <item x="135"/>
        <item x="87"/>
        <item x="129"/>
        <item x="130"/>
        <item x="136"/>
        <item x="138"/>
        <item x="5"/>
        <item x="95"/>
        <item x="97"/>
        <item x="99"/>
        <item x="101"/>
        <item x="139"/>
        <item x="152"/>
        <item x="108"/>
        <item x="4"/>
        <item x="106"/>
        <item x="26"/>
        <item x="126"/>
        <item x="118"/>
        <item x="142"/>
        <item x="19"/>
        <item x="7"/>
        <item x="23"/>
        <item x="29"/>
        <item x="103"/>
        <item x="27"/>
        <item x="9"/>
        <item x="28"/>
        <item x="107"/>
        <item x="10"/>
        <item x="11"/>
        <item x="15"/>
        <item x="17"/>
        <item x="6"/>
      </items>
      <extLst>
        <ext xmlns:x14="http://schemas.microsoft.com/office/spreadsheetml/2009/9/main" uri="{2946ED86-A175-432a-8AC1-64E0C546D7DE}">
          <x14:pivotField fillDownLabels="1"/>
        </ext>
      </extLst>
    </pivotField>
    <pivotField axis="axisRow" compact="0" outline="0" showAll="0" defaultSubtotal="0">
      <items count="226">
        <item x="47"/>
        <item x="212"/>
        <item x="51"/>
        <item x="52"/>
        <item x="50"/>
        <item x="46"/>
        <item x="11"/>
        <item x="74"/>
        <item x="92"/>
        <item x="69"/>
        <item x="161"/>
        <item x="59"/>
        <item x="60"/>
        <item x="61"/>
        <item x="62"/>
        <item x="64"/>
        <item x="122"/>
        <item x="123"/>
        <item x="63"/>
        <item x="65"/>
        <item x="152"/>
        <item x="151"/>
        <item x="222"/>
        <item x="221"/>
        <item x="220"/>
        <item x="219"/>
        <item x="1"/>
        <item x="215"/>
        <item x="28"/>
        <item x="159"/>
        <item x="160"/>
        <item x="188"/>
        <item x="98"/>
        <item x="77"/>
        <item x="126"/>
        <item x="66"/>
        <item x="29"/>
        <item x="25"/>
        <item x="170"/>
        <item x="87"/>
        <item x="91"/>
        <item x="89"/>
        <item x="116"/>
        <item x="166"/>
        <item x="183"/>
        <item x="168"/>
        <item x="173"/>
        <item x="180"/>
        <item x="185"/>
        <item x="158"/>
        <item x="191"/>
        <item x="81"/>
        <item x="32"/>
        <item x="174"/>
        <item x="163"/>
        <item x="23"/>
        <item x="169"/>
        <item x="67"/>
        <item x="68"/>
        <item x="104"/>
        <item x="70"/>
        <item x="106"/>
        <item x="196"/>
        <item x="194"/>
        <item x="198"/>
        <item x="207"/>
        <item x="203"/>
        <item x="201"/>
        <item x="205"/>
        <item x="19"/>
        <item x="18"/>
        <item x="21"/>
        <item x="164"/>
        <item x="79"/>
        <item x="45"/>
        <item x="49"/>
        <item x="187"/>
        <item x="17"/>
        <item x="27"/>
        <item x="139"/>
        <item x="145"/>
        <item x="149"/>
        <item x="147"/>
        <item x="113"/>
        <item x="141"/>
        <item x="115"/>
        <item x="137"/>
        <item x="143"/>
        <item x="209"/>
        <item x="211"/>
        <item x="172"/>
        <item x="83"/>
        <item x="100"/>
        <item x="101"/>
        <item x="102"/>
        <item x="128"/>
        <item x="105"/>
        <item x="103"/>
        <item x="26"/>
        <item x="167"/>
        <item x="117"/>
        <item x="216"/>
        <item x="119"/>
        <item x="118"/>
        <item x="223"/>
        <item x="3"/>
        <item x="156"/>
        <item x="162"/>
        <item x="2"/>
        <item x="0"/>
        <item x="218"/>
        <item x="217"/>
        <item x="84"/>
        <item x="88"/>
        <item x="93"/>
        <item x="95"/>
        <item x="94"/>
        <item x="96"/>
        <item x="33"/>
        <item x="34"/>
        <item x="73"/>
        <item x="130"/>
        <item x="131"/>
        <item x="133"/>
        <item x="71"/>
        <item x="99"/>
        <item x="97"/>
        <item x="72"/>
        <item x="75"/>
        <item x="76"/>
        <item x="78"/>
        <item x="80"/>
        <item x="82"/>
        <item x="129"/>
        <item x="200"/>
        <item x="202"/>
        <item x="204"/>
        <item x="85"/>
        <item x="30"/>
        <item x="208"/>
        <item x="210"/>
        <item x="86"/>
        <item x="134"/>
        <item x="135"/>
        <item x="90"/>
        <item x="56"/>
        <item x="54"/>
        <item x="127"/>
        <item x="58"/>
        <item x="57"/>
        <item x="120"/>
        <item x="121"/>
        <item x="124"/>
        <item x="55"/>
        <item x="157"/>
        <item x="186"/>
        <item x="189"/>
        <item x="132"/>
        <item x="136"/>
        <item x="138"/>
        <item x="140"/>
        <item x="114"/>
        <item x="142"/>
        <item x="178"/>
        <item x="179"/>
        <item x="184"/>
        <item x="112"/>
        <item x="192"/>
        <item x="190"/>
        <item x="193"/>
        <item x="107"/>
        <item x="13"/>
        <item x="14"/>
        <item x="6"/>
        <item x="10"/>
        <item x="15"/>
        <item x="16"/>
        <item x="20"/>
        <item x="22"/>
        <item x="7"/>
        <item x="35"/>
        <item x="36"/>
        <item x="53"/>
        <item x="197"/>
        <item x="39"/>
        <item x="40"/>
        <item x="41"/>
        <item x="44"/>
        <item x="48"/>
        <item x="182"/>
        <item x="199"/>
        <item x="181"/>
        <item x="37"/>
        <item x="148"/>
        <item x="144"/>
        <item x="146"/>
        <item x="206"/>
        <item x="5"/>
        <item x="195"/>
        <item x="224"/>
        <item x="155"/>
        <item x="4"/>
        <item x="153"/>
        <item x="109"/>
        <item x="111"/>
        <item x="8"/>
        <item x="125"/>
        <item x="171"/>
        <item x="214"/>
        <item x="108"/>
        <item x="110"/>
        <item x="43"/>
        <item x="165"/>
        <item x="213"/>
        <item x="24"/>
        <item x="31"/>
        <item x="150"/>
        <item x="38"/>
        <item x="42"/>
        <item x="154"/>
        <item x="9"/>
        <item x="12"/>
        <item x="175"/>
        <item x="176"/>
        <item x="177"/>
        <item x="2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3"/>
        <item h="1" x="0"/>
        <item x="5"/>
        <item x="1"/>
        <item x="2"/>
        <item x="4"/>
        <item x="6"/>
      </items>
      <extLst>
        <ext xmlns:x14="http://schemas.microsoft.com/office/spreadsheetml/2009/9/main" uri="{2946ED86-A175-432a-8AC1-64E0C546D7DE}">
          <x14:pivotField fillDownLabels="1"/>
        </ext>
      </extLst>
    </pivotField>
    <pivotField axis="axisRow" compact="0" outline="0" subtotalTop="0" showAll="0" defaultSubtotal="0">
      <items count="6">
        <item h="1" x="3"/>
        <item h="1" x="4"/>
        <item x="1"/>
        <item h="1" x="5"/>
        <item h="1" x="2"/>
        <item h="1" x="0"/>
      </items>
      <extLst>
        <ext xmlns:x14="http://schemas.microsoft.com/office/spreadsheetml/2009/9/main" uri="{2946ED86-A175-432a-8AC1-64E0C546D7DE}">
          <x14:pivotField fillDownLabels="1"/>
        </ext>
      </extLst>
    </pivotField>
    <pivotField axis="axisRow" compact="0" outline="0" showAll="0" defaultSubtotal="0">
      <items count="111">
        <item x="4"/>
        <item x="17"/>
        <item x="95"/>
        <item x="94"/>
        <item x="62"/>
        <item x="61"/>
        <item x="67"/>
        <item x="69"/>
        <item x="68"/>
        <item x="52"/>
        <item x="84"/>
        <item x="12"/>
        <item x="93"/>
        <item x="92"/>
        <item x="37"/>
        <item x="77"/>
        <item x="53"/>
        <item x="57"/>
        <item x="56"/>
        <item x="55"/>
        <item x="58"/>
        <item x="59"/>
        <item x="103"/>
        <item x="25"/>
        <item x="7"/>
        <item x="96"/>
        <item x="51"/>
        <item x="75"/>
        <item x="1"/>
        <item x="66"/>
        <item x="20"/>
        <item x="87"/>
        <item x="18"/>
        <item x="29"/>
        <item x="78"/>
        <item x="2"/>
        <item x="60"/>
        <item x="14"/>
        <item x="24"/>
        <item x="45"/>
        <item x="46"/>
        <item x="47"/>
        <item x="48"/>
        <item x="28"/>
        <item x="71"/>
        <item x="35"/>
        <item x="13"/>
        <item x="5"/>
        <item x="27"/>
        <item x="76"/>
        <item x="21"/>
        <item x="40"/>
        <item x="41"/>
        <item x="42"/>
        <item x="44"/>
        <item x="88"/>
        <item x="86"/>
        <item x="89"/>
        <item x="36"/>
        <item x="34"/>
        <item x="80"/>
        <item x="72"/>
        <item x="32"/>
        <item x="74"/>
        <item x="22"/>
        <item x="23"/>
        <item x="107"/>
        <item x="30"/>
        <item x="82"/>
        <item x="104"/>
        <item x="73"/>
        <item x="16"/>
        <item x="109"/>
        <item x="106"/>
        <item x="83"/>
        <item x="100"/>
        <item x="101"/>
        <item x="99"/>
        <item x="98"/>
        <item x="91"/>
        <item x="90"/>
        <item x="85"/>
        <item x="97"/>
        <item x="33"/>
        <item x="43"/>
        <item x="49"/>
        <item x="81"/>
        <item x="50"/>
        <item x="70"/>
        <item x="6"/>
        <item x="63"/>
        <item x="79"/>
        <item x="105"/>
        <item x="26"/>
        <item x="102"/>
        <item x="54"/>
        <item x="39"/>
        <item x="38"/>
        <item x="108"/>
        <item x="31"/>
        <item x="19"/>
        <item x="9"/>
        <item x="10"/>
        <item x="15"/>
        <item x="8"/>
        <item x="11"/>
        <item x="65"/>
        <item x="0"/>
        <item x="64"/>
        <item x="3"/>
        <item m="1" x="1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9">
    <field x="7"/>
    <field x="18"/>
    <field x="19"/>
    <field x="20"/>
    <field x="10"/>
    <field x="25"/>
    <field x="12"/>
    <field x="23"/>
    <field x="24"/>
  </rowFields>
  <rowItems count="9">
    <i>
      <x v="3"/>
      <x v="132"/>
      <x v="133"/>
      <x v="201"/>
      <x v="9"/>
      <x v="109"/>
      <x v="284"/>
      <x v="3"/>
      <x v="2"/>
    </i>
    <i>
      <x v="4"/>
      <x v="9"/>
      <x v="125"/>
      <x v="197"/>
      <x v="9"/>
      <x/>
      <x v="64"/>
      <x v="3"/>
      <x v="2"/>
    </i>
    <i>
      <x v="5"/>
      <x v="9"/>
      <x v="152"/>
      <x v="173"/>
      <x v="9"/>
      <x/>
      <x v="58"/>
      <x v="3"/>
      <x v="2"/>
    </i>
    <i>
      <x v="7"/>
      <x v="9"/>
      <x v="14"/>
      <x v="205"/>
      <x v="9"/>
      <x/>
      <x v="117"/>
      <x v="3"/>
      <x v="2"/>
    </i>
    <i>
      <x v="9"/>
      <x v="9"/>
      <x v="14"/>
      <x v="174"/>
      <x v="9"/>
      <x/>
      <x v="57"/>
      <x v="5"/>
      <x v="2"/>
    </i>
    <i>
      <x v="23"/>
      <x v="140"/>
      <x v="139"/>
      <x v="214"/>
      <x v="9"/>
      <x/>
      <x v="53"/>
      <x v="3"/>
      <x v="2"/>
    </i>
    <i>
      <x v="55"/>
      <x v="9"/>
      <x v="14"/>
      <x v="182"/>
      <x v="9"/>
      <x/>
      <x v="94"/>
      <x v="3"/>
      <x v="2"/>
    </i>
    <i>
      <x v="90"/>
      <x v="10"/>
      <x v="133"/>
      <x v="201"/>
      <x/>
      <x/>
      <x v="284"/>
      <x v="3"/>
      <x v="2"/>
    </i>
    <i>
      <x v="169"/>
      <x v="6"/>
      <x v="98"/>
      <x v="137"/>
      <x v="9"/>
      <x/>
      <x v="164"/>
      <x v="3"/>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83F7B5-9829-457F-91AA-5FC61B67F6BE}" name="PivotTable3" cacheId="6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lexity Estimate">
  <location ref="A15:B20" firstHeaderRow="1" firstDataRow="1" firstDataCol="1" rowPageCount="2" colPageCount="1"/>
  <pivotFields count="6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Page" multipleItemSelectionAllowed="1" showAll="0">
      <items count="10">
        <item m="1" x="6"/>
        <item m="1" x="8"/>
        <item h="1" x="2"/>
        <item h="1" x="3"/>
        <item x="1"/>
        <item m="1" x="7"/>
        <item x="4"/>
        <item x="0"/>
        <item m="1" x="5"/>
        <item t="default"/>
      </items>
    </pivotField>
    <pivotField axis="axisRow" showAll="0">
      <items count="8">
        <item h="1" x="3"/>
        <item x="1"/>
        <item x="4"/>
        <item x="2"/>
        <item h="1" x="0"/>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1"/>
    </i>
    <i>
      <x v="2"/>
    </i>
    <i>
      <x v="3"/>
    </i>
    <i>
      <x v="5"/>
    </i>
    <i t="grand">
      <x/>
    </i>
  </rowItems>
  <colItems count="1">
    <i/>
  </colItems>
  <pageFields count="2">
    <pageField fld="13" hier="-1"/>
    <pageField fld="22"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EA786B-9F4D-4E50-A8EC-A0545D5DE142}" name="PivotTable2" cacheId="69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Y3:AC151" firstHeaderRow="1" firstDataRow="1" firstDataCol="4"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2"/>
        <item x="6"/>
        <item x="7"/>
        <item x="10"/>
        <item x="11"/>
        <item x="3"/>
        <item x="4"/>
        <item x="9"/>
        <item x="1"/>
        <item x="5"/>
        <item x="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3">
        <item m="1" x="274"/>
        <item x="168"/>
        <item x="227"/>
        <item x="226"/>
        <item x="152"/>
        <item x="151"/>
        <item x="158"/>
        <item m="1" x="281"/>
        <item x="159"/>
        <item x="52"/>
        <item x="18"/>
        <item x="225"/>
        <item x="98"/>
        <item x="224"/>
        <item x="27"/>
        <item x="171"/>
        <item x="39"/>
        <item m="1" x="288"/>
        <item x="96"/>
        <item x="51"/>
        <item x="174"/>
        <item x="214"/>
        <item x="50"/>
        <item x="161"/>
        <item x="10"/>
        <item x="154"/>
        <item x="23"/>
        <item x="156"/>
        <item x="9"/>
        <item x="5"/>
        <item x="8"/>
        <item x="12"/>
        <item x="6"/>
        <item x="107"/>
        <item x="109"/>
        <item x="4"/>
        <item x="166"/>
        <item x="106"/>
        <item x="46"/>
        <item x="183"/>
        <item x="184"/>
        <item m="1" x="282"/>
        <item m="1" x="276"/>
        <item m="1" x="275"/>
        <item x="157"/>
        <item m="1" x="292"/>
        <item m="1" x="280"/>
        <item x="181"/>
        <item x="180"/>
        <item x="185"/>
        <item x="30"/>
        <item x="219"/>
        <item x="28"/>
        <item x="31"/>
        <item x="53"/>
        <item x="172"/>
        <item x="150"/>
        <item x="20"/>
        <item x="108"/>
        <item x="110"/>
        <item x="92"/>
        <item x="93"/>
        <item x="94"/>
        <item x="95"/>
        <item x="41"/>
        <item x="163"/>
        <item m="1" x="266"/>
        <item x="19"/>
        <item x="7"/>
        <item x="38"/>
        <item x="170"/>
        <item x="97"/>
        <item x="213"/>
        <item x="186"/>
        <item x="40"/>
        <item x="42"/>
        <item x="220"/>
        <item x="221"/>
        <item x="54"/>
        <item x="99"/>
        <item x="100"/>
        <item x="101"/>
        <item x="103"/>
        <item x="104"/>
        <item x="102"/>
        <item x="49"/>
        <item m="1" x="291"/>
        <item x="105"/>
        <item x="175"/>
        <item x="35"/>
        <item x="164"/>
        <item x="47"/>
        <item x="167"/>
        <item x="34"/>
        <item x="32"/>
        <item x="33"/>
        <item m="1" x="286"/>
        <item x="182"/>
        <item x="179"/>
        <item m="1" x="289"/>
        <item m="1" x="279"/>
        <item x="187"/>
        <item x="200"/>
        <item x="165"/>
        <item x="48"/>
        <item x="22"/>
        <item x="188"/>
        <item x="15"/>
        <item x="13"/>
        <item x="14"/>
        <item m="1" x="285"/>
        <item x="223"/>
        <item x="222"/>
        <item x="217"/>
        <item x="45"/>
        <item x="113"/>
        <item x="114"/>
        <item x="111"/>
        <item x="112"/>
        <item m="1" x="290"/>
        <item m="1" x="283"/>
        <item m="1" x="284"/>
        <item x="162"/>
        <item x="153"/>
        <item x="173"/>
        <item x="37"/>
        <item m="1" x="287"/>
        <item x="218"/>
        <item x="44"/>
        <item x="43"/>
        <item x="29"/>
        <item m="1" x="267"/>
        <item x="24"/>
        <item x="36"/>
        <item x="26"/>
        <item x="16"/>
        <item x="21"/>
        <item x="17"/>
        <item x="25"/>
        <item x="0"/>
        <item x="1"/>
        <item x="2"/>
        <item x="155"/>
        <item x="3"/>
        <item m="1" x="278"/>
        <item x="215"/>
        <item x="216"/>
        <item x="228"/>
        <item x="229"/>
        <item m="1" x="268"/>
        <item m="1" x="269"/>
        <item m="1" x="270"/>
        <item m="1" x="271"/>
        <item x="232"/>
        <item m="1" x="272"/>
        <item m="1" x="273"/>
        <item x="235"/>
        <item x="236"/>
        <item x="23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277"/>
        <item x="160"/>
        <item x="169"/>
        <item x="189"/>
        <item x="190"/>
        <item x="191"/>
        <item x="192"/>
        <item x="193"/>
        <item x="194"/>
        <item x="195"/>
        <item x="196"/>
        <item x="197"/>
        <item x="198"/>
        <item x="199"/>
        <item x="201"/>
        <item x="202"/>
        <item x="203"/>
        <item x="204"/>
        <item x="205"/>
        <item x="206"/>
        <item x="207"/>
        <item x="208"/>
        <item x="209"/>
        <item x="210"/>
        <item x="211"/>
        <item x="212"/>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176"/>
        <item x="11"/>
        <item x="177"/>
        <item x="178"/>
        <item x="230"/>
        <item x="231"/>
        <item x="233"/>
        <item x="234"/>
      </items>
      <extLst>
        <ext xmlns:x14="http://schemas.microsoft.com/office/spreadsheetml/2009/9/main" uri="{2946ED86-A175-432a-8AC1-64E0C546D7DE}">
          <x14:pivotField fillDownLabels="1"/>
        </ext>
      </extLst>
    </pivotField>
    <pivotField axis="axisPage" compact="0" outline="0" multipleItemSelectionAllowed="1" showAll="0" defaultSubtotal="0">
      <items count="8">
        <item x="7"/>
        <item x="1"/>
        <item x="3"/>
        <item x="0"/>
        <item x="5"/>
        <item x="4"/>
        <item h="1" x="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h="1" m="1" x="6"/>
        <item h="1" m="1" x="8"/>
        <item h="1" x="2"/>
        <item h="1" x="3"/>
        <item h="1" x="1"/>
        <item m="1" x="7"/>
        <item h="1" x="4"/>
        <item x="0"/>
        <item h="1" m="1" x="5"/>
      </items>
      <extLst>
        <ext xmlns:x14="http://schemas.microsoft.com/office/spreadsheetml/2009/9/main" uri="{2946ED86-A175-432a-8AC1-64E0C546D7DE}">
          <x14:pivotField fillDownLabels="1"/>
        </ext>
      </extLst>
    </pivotField>
    <pivotField axis="axisRow" compact="0" outline="0" subtotalTop="0" showAll="0" defaultSubtotal="0">
      <items count="7">
        <item x="3"/>
        <item x="0"/>
        <item x="5"/>
        <item x="1"/>
        <item x="2"/>
        <item x="4"/>
        <item x="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10"/>
    <field x="22"/>
    <field x="23"/>
    <field x="12"/>
  </rowFields>
  <rowItems count="148">
    <i>
      <x/>
      <x v="7"/>
      <x v="1"/>
      <x v="1"/>
    </i>
    <i r="3">
      <x v="12"/>
    </i>
    <i r="3">
      <x v="15"/>
    </i>
    <i r="3">
      <x v="18"/>
    </i>
    <i r="3">
      <x v="27"/>
    </i>
    <i r="3">
      <x v="33"/>
    </i>
    <i r="3">
      <x v="36"/>
    </i>
    <i r="3">
      <x v="52"/>
    </i>
    <i r="3">
      <x v="55"/>
    </i>
    <i r="3">
      <x v="60"/>
    </i>
    <i r="3">
      <x v="61"/>
    </i>
    <i r="3">
      <x v="63"/>
    </i>
    <i r="3">
      <x v="70"/>
    </i>
    <i r="3">
      <x v="71"/>
    </i>
    <i r="3">
      <x v="82"/>
    </i>
    <i r="3">
      <x v="87"/>
    </i>
    <i r="3">
      <x v="88"/>
    </i>
    <i r="3">
      <x v="92"/>
    </i>
    <i r="3">
      <x v="94"/>
    </i>
    <i r="3">
      <x v="95"/>
    </i>
    <i r="3">
      <x v="103"/>
    </i>
    <i r="3">
      <x v="116"/>
    </i>
    <i r="3">
      <x v="118"/>
    </i>
    <i r="3">
      <x v="124"/>
    </i>
    <i r="3">
      <x v="130"/>
    </i>
    <i r="3">
      <x v="233"/>
    </i>
    <i r="2">
      <x v="4"/>
      <x v="62"/>
    </i>
    <i r="3">
      <x v="115"/>
    </i>
    <i r="3">
      <x v="117"/>
    </i>
    <i r="2">
      <x v="5"/>
      <x v="25"/>
    </i>
    <i r="3">
      <x v="123"/>
    </i>
    <i r="3">
      <x v="142"/>
    </i>
    <i>
      <x v="1"/>
      <x v="7"/>
      <x v="1"/>
      <x v="27"/>
    </i>
    <i r="3">
      <x v="44"/>
    </i>
    <i r="3">
      <x v="47"/>
    </i>
    <i r="3">
      <x v="60"/>
    </i>
    <i r="3">
      <x v="61"/>
    </i>
    <i r="3">
      <x v="63"/>
    </i>
    <i r="3">
      <x v="65"/>
    </i>
    <i r="3">
      <x v="88"/>
    </i>
    <i r="3">
      <x v="90"/>
    </i>
    <i r="3">
      <x v="106"/>
    </i>
    <i r="3">
      <x v="130"/>
    </i>
    <i r="3">
      <x v="233"/>
    </i>
    <i r="2">
      <x v="3"/>
      <x v="234"/>
    </i>
    <i r="2">
      <x v="4"/>
      <x v="39"/>
    </i>
    <i r="3">
      <x v="48"/>
    </i>
    <i r="3">
      <x v="49"/>
    </i>
    <i r="3">
      <x v="56"/>
    </i>
    <i r="3">
      <x v="62"/>
    </i>
    <i r="3">
      <x v="97"/>
    </i>
    <i r="3">
      <x v="98"/>
    </i>
    <i r="3">
      <x v="101"/>
    </i>
    <i r="3">
      <x v="235"/>
    </i>
    <i r="2">
      <x v="5"/>
      <x v="142"/>
    </i>
    <i>
      <x v="2"/>
      <x v="7"/>
      <x v="1"/>
      <x v="2"/>
    </i>
    <i r="3">
      <x v="3"/>
    </i>
    <i r="3">
      <x v="11"/>
    </i>
    <i r="3">
      <x v="13"/>
    </i>
    <i r="3">
      <x v="27"/>
    </i>
    <i r="3">
      <x v="78"/>
    </i>
    <i r="3">
      <x v="111"/>
    </i>
    <i r="3">
      <x v="112"/>
    </i>
    <i r="3">
      <x v="147"/>
    </i>
    <i r="3">
      <x v="148"/>
    </i>
    <i r="2">
      <x v="2"/>
      <x v="55"/>
    </i>
    <i r="2">
      <x v="3"/>
      <x v="113"/>
    </i>
    <i r="3">
      <x v="145"/>
    </i>
    <i r="3">
      <x v="146"/>
    </i>
    <i r="2">
      <x v="4"/>
      <x v="127"/>
    </i>
    <i r="3">
      <x v="142"/>
    </i>
    <i r="2">
      <x v="5"/>
      <x v="51"/>
    </i>
    <i r="3">
      <x v="76"/>
    </i>
    <i>
      <x v="5"/>
      <x v="7"/>
      <x v="4"/>
      <x v="245"/>
    </i>
    <i r="3">
      <x v="247"/>
    </i>
    <i r="3">
      <x v="249"/>
    </i>
    <i>
      <x v="7"/>
      <x v="7"/>
      <x v="3"/>
      <x v="145"/>
    </i>
    <i r="3">
      <x v="146"/>
    </i>
    <i>
      <x v="8"/>
      <x v="7"/>
      <x v="5"/>
      <x v="163"/>
    </i>
    <i r="3">
      <x v="164"/>
    </i>
    <i r="3">
      <x v="165"/>
    </i>
    <i r="3">
      <x v="166"/>
    </i>
    <i r="3">
      <x v="167"/>
    </i>
    <i r="3">
      <x v="168"/>
    </i>
    <i r="3">
      <x v="169"/>
    </i>
    <i>
      <x v="9"/>
      <x v="7"/>
      <x v="1"/>
      <x v="207"/>
    </i>
    <i r="3">
      <x v="208"/>
    </i>
    <i r="2">
      <x v="4"/>
      <x v="217"/>
    </i>
    <i r="3">
      <x v="219"/>
    </i>
    <i r="3">
      <x v="221"/>
    </i>
    <i r="3">
      <x v="223"/>
    </i>
    <i r="3">
      <x v="239"/>
    </i>
    <i>
      <x v="11"/>
      <x v="7"/>
      <x v="1"/>
      <x v="10"/>
    </i>
    <i r="3">
      <x v="14"/>
    </i>
    <i r="3">
      <x v="52"/>
    </i>
    <i r="3">
      <x v="53"/>
    </i>
    <i r="3">
      <x v="57"/>
    </i>
    <i r="3">
      <x v="64"/>
    </i>
    <i r="3">
      <x v="67"/>
    </i>
    <i r="3">
      <x v="69"/>
    </i>
    <i r="3">
      <x v="78"/>
    </i>
    <i r="3">
      <x v="85"/>
    </i>
    <i r="3">
      <x v="94"/>
    </i>
    <i r="3">
      <x v="95"/>
    </i>
    <i r="3">
      <x v="104"/>
    </i>
    <i r="3">
      <x v="105"/>
    </i>
    <i r="3">
      <x v="107"/>
    </i>
    <i r="3">
      <x v="125"/>
    </i>
    <i r="3">
      <x v="128"/>
    </i>
    <i r="3">
      <x v="129"/>
    </i>
    <i r="3">
      <x v="130"/>
    </i>
    <i r="3">
      <x v="135"/>
    </i>
    <i r="3">
      <x v="136"/>
    </i>
    <i r="3">
      <x v="137"/>
    </i>
    <i r="3">
      <x v="139"/>
    </i>
    <i r="3">
      <x v="140"/>
    </i>
    <i r="3">
      <x v="141"/>
    </i>
    <i r="3">
      <x v="159"/>
    </i>
    <i r="3">
      <x v="160"/>
    </i>
    <i r="3">
      <x v="161"/>
    </i>
    <i r="3">
      <x v="162"/>
    </i>
    <i r="3">
      <x v="170"/>
    </i>
    <i r="3">
      <x v="171"/>
    </i>
    <i r="3">
      <x v="173"/>
    </i>
    <i r="3">
      <x v="180"/>
    </i>
    <i r="2">
      <x v="3"/>
      <x v="54"/>
    </i>
    <i r="3">
      <x v="143"/>
    </i>
    <i r="2">
      <x v="4"/>
      <x v="32"/>
    </i>
    <i r="3">
      <x v="50"/>
    </i>
    <i r="3">
      <x v="75"/>
    </i>
    <i r="3">
      <x v="108"/>
    </i>
    <i r="3">
      <x v="109"/>
    </i>
    <i r="3">
      <x v="133"/>
    </i>
    <i r="3">
      <x v="179"/>
    </i>
    <i r="3">
      <x v="181"/>
    </i>
    <i r="3">
      <x v="183"/>
    </i>
    <i r="3">
      <x v="185"/>
    </i>
    <i r="3">
      <x v="189"/>
    </i>
    <i r="3">
      <x v="191"/>
    </i>
    <i r="3">
      <x v="193"/>
    </i>
    <i r="3">
      <x v="225"/>
    </i>
    <i r="3">
      <x v="227"/>
    </i>
    <i r="3">
      <x v="229"/>
    </i>
    <i r="3">
      <x v="241"/>
    </i>
    <i r="3">
      <x v="251"/>
    </i>
    <i r="3">
      <x v="253"/>
    </i>
    <i r="3">
      <x v="255"/>
    </i>
    <i r="2">
      <x v="5"/>
      <x v="93"/>
    </i>
  </rowItems>
  <colItems count="1">
    <i/>
  </colItems>
  <pageFields count="1">
    <pageField fld="13" hier="-1"/>
  </pageFields>
  <dataFields count="1">
    <dataField name="Count of Lifecycle Stag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CA6C36-50C8-4EF3-9AEE-EF18CFAC268E}" name="PivotTable1" cacheId="6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ble to Migrate Mock 1?">
  <location ref="P6:Q12" firstHeaderRow="1" firstDataRow="1" firstDataCol="1" rowPageCount="1" colPageCount="1"/>
  <pivotFields count="6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showAll="0">
      <items count="10">
        <item m="1" x="6"/>
        <item m="1" x="8"/>
        <item x="2"/>
        <item x="3"/>
        <item x="1"/>
        <item m="1" x="7"/>
        <item x="4"/>
        <item x="0"/>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v="2"/>
    </i>
    <i>
      <x v="3"/>
    </i>
    <i>
      <x v="4"/>
    </i>
    <i>
      <x v="6"/>
    </i>
    <i>
      <x v="7"/>
    </i>
    <i t="grand">
      <x/>
    </i>
  </rowItems>
  <colItems count="1">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659BE-1E56-4CA6-929C-990A607E1C6D}" name="PivotTable4" cacheId="69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ype">
  <location ref="A28:I66" firstHeaderRow="1" firstDataRow="2" firstDataCol="1" rowPageCount="1" colPageCount="1"/>
  <pivotFields count="65">
    <pivotField showAll="0"/>
    <pivotField showAll="0"/>
    <pivotField showAll="0"/>
    <pivotField showAll="0"/>
    <pivotField showAll="0"/>
    <pivotField showAll="0"/>
    <pivotField showAll="0"/>
    <pivotField dataField="1" showAll="0"/>
    <pivotField showAll="0"/>
    <pivotField showAll="0"/>
    <pivotField axis="axisRow" showAll="0">
      <items count="13">
        <item x="0"/>
        <item x="3"/>
        <item x="5"/>
        <item x="2"/>
        <item x="6"/>
        <item x="7"/>
        <item x="10"/>
        <item x="11"/>
        <item x="4"/>
        <item x="9"/>
        <item x="1"/>
        <item x="8"/>
        <item t="default"/>
      </items>
    </pivotField>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multipleItemSelectionAllowed="1" showAll="0">
      <items count="10">
        <item m="1" x="6"/>
        <item m="1" x="8"/>
        <item x="2"/>
        <item x="3"/>
        <item x="1"/>
        <item m="1" x="7"/>
        <item x="4"/>
        <item x="0"/>
        <item m="1" x="5"/>
        <item t="default"/>
      </items>
    </pivotField>
    <pivotField axis="axisCol" showAll="0">
      <items count="8">
        <item x="3"/>
        <item x="1"/>
        <item x="4"/>
        <item x="2"/>
        <item x="0"/>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2"/>
    <field x="10"/>
  </rowFields>
  <rowItems count="37">
    <i>
      <x v="2"/>
    </i>
    <i r="1">
      <x/>
    </i>
    <i r="1">
      <x v="1"/>
    </i>
    <i r="1">
      <x v="2"/>
    </i>
    <i r="1">
      <x v="3"/>
    </i>
    <i r="1">
      <x v="4"/>
    </i>
    <i r="1">
      <x v="9"/>
    </i>
    <i>
      <x v="3"/>
    </i>
    <i r="1">
      <x/>
    </i>
    <i r="1">
      <x v="1"/>
    </i>
    <i r="1">
      <x v="2"/>
    </i>
    <i r="1">
      <x v="3"/>
    </i>
    <i r="1">
      <x v="4"/>
    </i>
    <i r="1">
      <x v="5"/>
    </i>
    <i r="1">
      <x v="6"/>
    </i>
    <i r="1">
      <x v="7"/>
    </i>
    <i r="1">
      <x v="8"/>
    </i>
    <i r="1">
      <x v="9"/>
    </i>
    <i r="1">
      <x v="10"/>
    </i>
    <i>
      <x v="4"/>
    </i>
    <i r="1">
      <x/>
    </i>
    <i r="1">
      <x v="2"/>
    </i>
    <i r="1">
      <x v="3"/>
    </i>
    <i r="1">
      <x v="4"/>
    </i>
    <i r="1">
      <x v="10"/>
    </i>
    <i>
      <x v="6"/>
    </i>
    <i r="1">
      <x v="11"/>
    </i>
    <i>
      <x v="7"/>
    </i>
    <i r="1">
      <x/>
    </i>
    <i r="1">
      <x v="1"/>
    </i>
    <i r="1">
      <x v="2"/>
    </i>
    <i r="1">
      <x v="3"/>
    </i>
    <i r="1">
      <x v="4"/>
    </i>
    <i r="1">
      <x v="5"/>
    </i>
    <i r="1">
      <x v="9"/>
    </i>
    <i r="1">
      <x v="10"/>
    </i>
    <i t="grand">
      <x/>
    </i>
  </rowItems>
  <colFields count="1">
    <field x="23"/>
  </colFields>
  <colItems count="8">
    <i>
      <x/>
    </i>
    <i>
      <x v="1"/>
    </i>
    <i>
      <x v="2"/>
    </i>
    <i>
      <x v="3"/>
    </i>
    <i>
      <x v="4"/>
    </i>
    <i>
      <x v="5"/>
    </i>
    <i>
      <x v="6"/>
    </i>
    <i t="grand">
      <x/>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0E1CE73-541F-449D-864F-002600DB101F}" name="Table180" displayName="Table180" ref="A1:B5" totalsRowShown="0">
  <autoFilter ref="A1:B5" xr:uid="{30E1CE73-541F-449D-864F-002600DB101F}"/>
  <tableColumns count="2">
    <tableColumn id="1" xr3:uid="{2F0E00D7-3E01-4602-8D21-332BEB110D3F}" name="Worksheet Name"/>
    <tableColumn id="2" xr3:uid="{6BC4DAF2-CE8C-440C-B029-4F4D5024B39F}"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63A2ACC3-9506-4FB4-B232-1587194E79AE}" name="Table221" displayName="Table221" ref="A1:F26" totalsRowShown="0">
  <autoFilter ref="A1:F26" xr:uid="{63A2ACC3-9506-4FB4-B232-1587194E79AE}"/>
  <tableColumns count="6">
    <tableColumn id="1" xr3:uid="{BEF7345F-995D-4E77-AACC-DB9C3730D23E}" name="Topic"/>
    <tableColumn id="2" xr3:uid="{F1961796-6665-4A5F-84BE-3FC7AE5058EF}" name="Question" dataDxfId="342"/>
    <tableColumn id="5" xr3:uid="{9D7E6EBE-FFFF-42D0-BFF4-793C7C246C84}" name="Owner"/>
    <tableColumn id="3" xr3:uid="{A0D4871F-D1B3-4208-A893-4F4BAD6AACF3}" name="Answer" dataDxfId="341"/>
    <tableColumn id="4" xr3:uid="{CDDDEB60-B4E3-4F79-8762-1520FDDD3E77}" name="Status"/>
    <tableColumn id="6" xr3:uid="{8A3F48DA-FE3F-4B58-8604-ADCFA67B8D46}" name="Date Answere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52C7ECE1-D7B8-4EF1-8EAF-1DAC15BE1126}" name="WORK_HIERARCHY" displayName="WORK_HIERARCHY" ref="A16:L109" totalsRowShown="0" headerRowDxfId="338" dataDxfId="337" tableBorderDxfId="336" headerRowCellStyle="Normal 2" dataCellStyle="Normal 2">
  <autoFilter ref="A16:L109" xr:uid="{52C7ECE1-D7B8-4EF1-8EAF-1DAC15BE1126}"/>
  <tableColumns count="12">
    <tableColumn id="1" xr3:uid="{DC42E34F-47C4-427A-BC77-F5A99D18B7C5}" name="Lvl1:" dataDxfId="335" dataCellStyle="Normal 2"/>
    <tableColumn id="2" xr3:uid="{0A4735EB-7DFC-4C14-9198-AEACFADCBF7A}" name="Column1" dataDxfId="334" dataCellStyle="Normal 2"/>
    <tableColumn id="3" xr3:uid="{A0AA68C7-2E29-49D7-BA93-F5323AE99F57}" name="Lvl2:" dataDxfId="333" dataCellStyle="Normal 2"/>
    <tableColumn id="4" xr3:uid="{62673D3B-1C9A-4B60-89C5-32AA0463A1E1}" name="Lvl3:" dataDxfId="332" dataCellStyle="Normal 2"/>
    <tableColumn id="5" xr3:uid="{CDA27795-0DB8-4AA8-9BD8-F520139468AA}" name="Column2" dataDxfId="331" dataCellStyle="Normal 2"/>
    <tableColumn id="6" xr3:uid="{56341E9F-56B2-450C-B2E9-84B9B1817269}" name="Lvl4:" dataDxfId="330" dataCellStyle="Normal 2"/>
    <tableColumn id="7" xr3:uid="{40F926D6-6960-4375-BD9B-E5545C74E954}" name="Column3" dataDxfId="329" dataCellStyle="Normal 2"/>
    <tableColumn id="8" xr3:uid="{892543FC-8BC0-4B23-8A20-D133C9D36167}" name="Column4" dataDxfId="328" dataCellStyle="Normal 2"/>
    <tableColumn id="9" xr3:uid="{98F02797-7573-4863-8A18-FE7859F9AAA8}" name="Consolidated Name" dataDxfId="327" dataCellStyle="Normal 2">
      <calculatedColumnFormula>IF(A17&lt;&gt;"",A17,IF(C17&lt;&gt;"",C17,IF(D17&lt;&gt;"",D17,IF(F17&lt;&gt;"",F17,"Error"))))</calculatedColumnFormula>
    </tableColumn>
    <tableColumn id="12" xr3:uid="{7FE24358-B03A-4388-BAAC-C3DCDF1FB129}" name="Level" dataDxfId="326" dataCellStyle="Normal 2">
      <calculatedColumnFormula>IF(A17&lt;&gt;"",1,IF(C17&lt;&gt;"",2,IF(D17&lt;&gt;"",3,IF(F17&lt;&gt;"",4,"Error"))))</calculatedColumnFormula>
    </tableColumn>
    <tableColumn id="10" xr3:uid="{00514530-3DCF-47FC-9D3A-5E5E8779D0E8}" name="Normalized Name" dataDxfId="325" dataCellStyle="Normal 2">
      <calculatedColumnFormula>LEFT(I17, FIND("§", SUBSTITUTE(I17," (","§", (LEN(I17)-LEN(SUBSTITUTE(I17," (","")))/2)) - 1)</calculatedColumnFormula>
    </tableColumn>
    <tableColumn id="11" xr3:uid="{D5539B8E-FC67-4F13-A14A-EA07D4A4739E}" name="Normalized Sequence ID" dataDxfId="324" dataCellStyle="Normal 2">
      <calculatedColumnFormula>_xlfn.LET(
_xlpm.p,FIND("§",SUBSTITUTE(I17," (","§",(LEN(I17)-LEN(SUBSTITUTE(I17," (","")))/2)),
MID(I17,_xlpm.p+2,LEN(I17)-_xlpm.p-2))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552BE58C-AC7B-4FA2-BF1E-AF6C7DA6A576}" name="Table182" displayName="Table182" ref="A1:AR231" totalsRowShown="0">
  <autoFilter ref="A1:AR231" xr:uid="{552BE58C-AC7B-4FA2-BF1E-AF6C7DA6A576}">
    <filterColumn colId="6">
      <filters>
        <filter val="L4"/>
      </filters>
    </filterColumn>
    <filterColumn colId="43">
      <filters>
        <filter val="Add"/>
      </filters>
    </filterColumn>
  </autoFilter>
  <tableColumns count="44">
    <tableColumn id="1" xr3:uid="{3EC0BC73-2FCB-4414-9F59-15D6A4B6712E}" name="Source Tab"/>
    <tableColumn id="2" xr3:uid="{6E58AE26-5CAE-463B-9FE3-7A33DFEFC86E}" name="Primary Reviewer"/>
    <tableColumn id="3" xr3:uid="{CDA9B911-CA2A-4723-9BED-A345A7886CA1}" name="Op Model Step"/>
    <tableColumn id="4" xr3:uid="{4D99F253-3D6E-4105-B287-1E54604E2468}" name="1st Lifecycle Step Name"/>
    <tableColumn id="5" xr3:uid="{53891F7D-28F3-43DE-A7BD-AEE49825FEF9}" name="Section Name"/>
    <tableColumn id="6" xr3:uid="{F5A7609D-2E12-4AAB-85DC-079B6604C0E4}" name="Lifecycle Screen User Role"/>
    <tableColumn id="7" xr3:uid="{53EBD0B3-A021-4C61-B9F5-C31C222AC99F}" name="Lifecycle Stage"/>
    <tableColumn id="8" xr3:uid="{294F3984-D9CC-4F31-93BB-6DB1D3B5C538}" name="Order"/>
    <tableColumn id="9" xr3:uid="{614D03E8-9E36-47F7-A775-00693C629FF8}" name="Source Demand Type"/>
    <tableColumn id="10" xr3:uid="{B3DFB60C-3BB3-4746-9F0E-E78B9CEFADED}" name="Target Demand Type"/>
    <tableColumn id="11" xr3:uid="{554D775A-D20A-4A7F-949E-D5D492A2AB27}" name="Target Entity"/>
    <tableColumn id="12" xr3:uid="{38084D52-3883-40A0-BCA0-009B7DE1AFDD}" name="Entity|ID"/>
    <tableColumn id="13" xr3:uid="{BCE6A96D-FE20-4D01-9BFE-8B13FF88454A}" name="Target Field Name"/>
    <tableColumn id="14" xr3:uid="{47A75A80-D050-4220-AEC9-AFDC1116670D}" name="Configuration Status"/>
    <tableColumn id="15" xr3:uid="{FEB9FF1C-F357-432F-B7D4-017D2247FFC4}" name="Change Control Comments"/>
    <tableColumn id="16" xr3:uid="{E6730B26-4D14-4A2E-934D-1BD9C77D94C5}" name="Notes/Comments"/>
    <tableColumn id="17" xr3:uid="{9E77A5D0-6F7F-46D5-A489-411839E94320}" name="Current Attribute in FDXPROD?"/>
    <tableColumn id="18" xr3:uid="{C93F9C8D-78B5-4CE6-9AB0-81431068F2D8}" name="Current Attribute in FDXSANDBOXA?"/>
    <tableColumn id="19" xr3:uid="{30FFAC32-4511-47A3-8D58-C2F7506B06C7}" name="PROD ID"/>
    <tableColumn id="20" xr3:uid="{31903C83-6B92-4BFA-A72C-C12ECDBB1A2D}" name="FDXSANDBOXA ID"/>
    <tableColumn id="21" xr3:uid="{87E35587-96B5-47B4-8A33-6821B7E8965A}" name="DEV SB ID"/>
    <tableColumn id="22" xr3:uid="{3FC70339-1E9B-4A37-8F9E-72040D4C62A0}" name="Data Migration Comments"/>
    <tableColumn id="23" xr3:uid="{83F4BE96-AF33-4CBD-96D5-9AA89CA06A77}" name="Able to Migrate Mock 1?"/>
    <tableColumn id="24" xr3:uid="{F0A4EFCA-C636-44B6-B005-5731E61B5E2A}" name="Prod Source field name"/>
    <tableColumn id="25" xr3:uid="{D46697C3-C770-4C52-9C26-7012AE938276}" name="Sandbox A field name"/>
    <tableColumn id="26" xr3:uid="{119A0E7C-7B24-4B46-A71C-6E2F3016FC16}" name="New instance Target field name"/>
    <tableColumn id="27" xr3:uid="{8E9599C5-40A5-40B9-B1B4-2D90D2E00944}" name="Field names Match (prod to new)?"/>
    <tableColumn id="28" xr3:uid="{0C72AB9F-E095-43C1-A481-0751DF5FB82B}" name="Field names Match (Requirement to config)?"/>
    <tableColumn id="29" xr3:uid="{9754E140-D117-4002-B3A6-0238CB75F381}" name="Type"/>
    <tableColumn id="30" xr3:uid="{87B6977D-317C-492A-B2D7-6B61DE621CC7}" name="Value Type"/>
    <tableColumn id="31" xr3:uid="{D2790B71-6DAB-493D-8EE0-C4E4641A4905}" name="Selection Type"/>
    <tableColumn id="32" xr3:uid="{481C8510-723E-4FA7-A986-8AD461E7B754}" name="Has Dropdown"/>
    <tableColumn id="33" xr3:uid="{95354C88-B084-4200-A49D-4534DE18FB44}" name="Values"/>
    <tableColumn id="34" xr3:uid="{8E463984-CFE6-4CB3-A80C-DE60157BAB56}" name="Hover Text or Static Text "/>
    <tableColumn id="35" xr3:uid="{949136ED-1110-4492-B319-1CA288123CEF}" name="Options (Req./RO/Opt.)"/>
    <tableColumn id="36" xr3:uid="{287E3A70-F279-4543-99BA-7E5F519C18DF}" name="Editable After Submission"/>
    <tableColumn id="37" xr3:uid="{D109858A-9131-4DA8-9F0D-86049AFDAD0C}" name="Permission Options"/>
    <tableColumn id="38" xr3:uid="{A1254DF3-B5EA-4BCE-8533-3A85305A9177}" name="Restrict Permissions Forwarding"/>
    <tableColumn id="39" xr3:uid="{53DC8468-0710-4F5F-8ADB-56D8A1F69A56}" name="Needed in Roadmaps?"/>
    <tableColumn id="41" xr3:uid="{AE9ED88A-23BC-4E67-BEBA-7B15D0AC6133}" name="Column1" dataDxfId="323"/>
    <tableColumn id="40" xr3:uid="{1A0FE2B2-2CC9-43C3-A3FB-ABAC8F3CA7E3}" name="Exists already? (ID)" dataDxfId="322">
      <calculatedColumnFormula>IF(ISNUMBER(_xlfn.XMATCH(Table182[[#This Row],[DEV SB ID]],Platinum_Config[Target DEV SB ID],0))=FALSE,"No Match","Match")</calculatedColumnFormula>
    </tableColumn>
    <tableColumn id="42" xr3:uid="{CCF529E6-33C6-4D60-B1C5-25FB4961CFA9}" name="Exists already (Name)" dataDxfId="321">
      <calculatedColumnFormula>IF(ISNUMBER(_xlfn.XMATCH(Table182[[#This Row],[Target Field Name]],Platinum_Config[Target Field Name],0))=FALSE,"No Match","Match")</calculatedColumnFormula>
    </tableColumn>
    <tableColumn id="43" xr3:uid="{E211A9B8-A1B4-4CD8-9F76-6A16B483CCA5}" name="Double mismatch?" dataDxfId="320">
      <calculatedColumnFormula>IF(AND(Table182[[#This Row],[Exists already? (ID)]]="No Match",Table182[[#This Row],[Exists already (Name)]]="No Match"),"No Match",IF(AND(Table182[[#This Row],[Exists already? (ID)]]="Match",Table182[[#This Row],[Exists already (Name)]]="Match"),"Double Match","One Match"))</calculatedColumnFormula>
    </tableColumn>
    <tableColumn id="44" xr3:uid="{FBD7639E-4D68-4BD0-8D2B-0751F1667CFB}" name="Decision" dataDxfId="31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44815-185F-4B28-81FA-6FECC428B3AF}" name="Platinum_Config" displayName="Platinum_Config" ref="A2:BN302" totalsRowShown="0" headerRowDxfId="313" dataDxfId="312" headerRowBorderDxfId="310" tableBorderDxfId="311" totalsRowBorderDxfId="309">
  <autoFilter ref="A2:BN302" xr:uid="{51144815-185F-4B28-81FA-6FECC428B3AF}">
    <filterColumn colId="12">
      <filters>
        <filter val="Primary Type of Value"/>
      </filters>
    </filterColumn>
  </autoFilter>
  <tableColumns count="66">
    <tableColumn id="1" xr3:uid="{B25FEF56-B1DD-4BA2-8B53-426CEA7C1982}" name="Source Tab" dataDxfId="308"/>
    <tableColumn id="16" xr3:uid="{2FA0E169-5002-46FD-9072-40E4B6F830A0}" name="Primary Reviewer" dataDxfId="307"/>
    <tableColumn id="30" xr3:uid="{B4B73C9D-F0EC-4CA1-AB58-B8CDD6C51497}" name="Op Model Step" dataDxfId="306"/>
    <tableColumn id="48" xr3:uid="{A48E4CBE-51E8-472B-9726-2E146B62FF66}" name="1st Lifecycle Step Name" dataDxfId="305"/>
    <tableColumn id="49" xr3:uid="{8D5D0511-BE22-4F8E-BBEA-837AE094DD46}" name="Section Name" dataDxfId="304"/>
    <tableColumn id="50" xr3:uid="{6491C6D8-2654-4A34-9E17-9B369BD5FBB0}" name="Lifecycle Screen User Role" dataDxfId="303"/>
    <tableColumn id="2" xr3:uid="{22746B23-3DEE-437E-9EB3-4A7502C05DDC}" name="Lifecycle Stage" dataDxfId="302"/>
    <tableColumn id="46" xr3:uid="{A116A162-6860-4751-89D9-40971A824073}" name="Order" dataDxfId="301"/>
    <tableColumn id="3" xr3:uid="{DD6FF284-094D-4241-AA69-5C31B4646845}" name="Source Demand Type" dataDxfId="300"/>
    <tableColumn id="4" xr3:uid="{0FD60C8F-43FC-4929-9CAD-98E34BC16DEA}" name="Target Demand Type" dataDxfId="299"/>
    <tableColumn id="5" xr3:uid="{E4FB86A7-987B-44FE-BE26-125136BB1709}" name="Target Entity" dataDxfId="298"/>
    <tableColumn id="63" xr3:uid="{6E365A9F-1707-42AB-B232-A012B9548B38}" name="Entity|ID" dataDxfId="297">
      <calculatedColumnFormula>_xlfn.TEXTJOIN("|",FALSE,Platinum_Config[[#This Row],[Target Entity]],Platinum_Config[[#This Row],[Target DEV SB ID]])</calculatedColumnFormula>
    </tableColumn>
    <tableColumn id="6" xr3:uid="{4454BA65-91B1-4F8F-BE7A-447711A39C0F}" name="Target Field Name" dataDxfId="296"/>
    <tableColumn id="20" xr3:uid="{DA8E073E-0818-4979-AC39-9415619576FE}" name="Configuration Status" dataDxfId="295"/>
    <tableColumn id="21" xr3:uid="{C4652B7A-588C-4FF9-985F-8500AB32F4CB}" name="Change Control Comments" dataDxfId="294"/>
    <tableColumn id="51" xr3:uid="{621480F9-B36E-43B2-9F86-56B9E57E2D63}" name="Notes/Comments" dataDxfId="293"/>
    <tableColumn id="52" xr3:uid="{6A34395F-B1A6-41F7-BEF4-0C1A3388648C}" name="Current Attribute in FDXPROD?" dataDxfId="292"/>
    <tableColumn id="53" xr3:uid="{361855C8-CBC0-48DA-9003-D5FAC03C35E8}" name="Current Attribute in FDXSANDBOXA?" dataDxfId="291"/>
    <tableColumn id="8" xr3:uid="{A5427994-8FF3-4CFD-B46D-BBDE7E8E32DE}" name="Source PROD ID" dataDxfId="290"/>
    <tableColumn id="54" xr3:uid="{05A4421E-0FEF-4930-A739-9BF04548B8F3}" name="FDXSANDBOXA ID" dataDxfId="289"/>
    <tableColumn id="10" xr3:uid="{0B58DEC3-A3F6-420A-B0EA-709F5F0B3AFB}" name="Target DEV SB ID" dataDxfId="288"/>
    <tableColumn id="18" xr3:uid="{23BCD5A4-6AB0-420D-B1BE-6FDB283A7D48}" name="Data Migration Comments" dataDxfId="287"/>
    <tableColumn id="47" xr3:uid="{6121DA01-F375-4E24-8727-295548A1900B}" name="Able to Migrate Mock 1?" dataDxfId="286"/>
    <tableColumn id="64" xr3:uid="{11BE1788-7BDF-4B1C-9CD9-0A75BEDA70C8}" name="Req's Transform?" dataDxfId="285"/>
    <tableColumn id="65" xr3:uid="{B5B42241-48A7-46E9-A9C0-16FA969BF572}" name="Logic Written?" dataDxfId="284"/>
    <tableColumn id="9" xr3:uid="{809CDD16-1577-4DBD-8EB8-7E8C74FF8FAF}" name="Prod Source field name" dataDxfId="283">
      <calculatedColumnFormula>_xlfn.XLOOKUP(Platinum_Config[[#This Row],[Source PROD ID]],Prod_fields[ID],Prod_fields[Attribute Name],"0-Not Found",0,1)</calculatedColumnFormula>
    </tableColumn>
    <tableColumn id="62" xr3:uid="{EDC65216-D9FD-45E2-99D9-A3ACFEEB5EA6}" name="Prod source field name (if temporary)" dataDxfId="282"/>
    <tableColumn id="7" xr3:uid="{4002E913-6311-4B76-A1A4-2344C5F32ACD}" name="Sandbox A field name" dataDxfId="281">
      <calculatedColumnFormula>_xlfn.XLOOKUP(Platinum_Config[[#This Row],[FDXSANDBOXA ID]],SBA_fields[ID],SBA_fields[Attribute Name],"0-Not Found",0,1)</calculatedColumnFormula>
    </tableColumn>
    <tableColumn id="15" xr3:uid="{62384206-262D-4FA9-90DE-8E5E66BDCF2B}" name="New instance Target field name" dataDxfId="280">
      <calculatedColumnFormula>_xlfn.XLOOKUP(Platinum_Config[[#This Row],[Target DEV SB ID]],Target_Dev_fields[ID],Target_Dev_fields[Attribute Name],"0-Not Found",0,1)</calculatedColumnFormula>
    </tableColumn>
    <tableColumn id="17" xr3:uid="{8D52B862-A71B-4EBA-A34A-D7B674A22C38}" name="Field names Match (prod to new)?" dataDxfId="279">
      <calculatedColumnFormula>Platinum_Config[[#This Row],[Prod Source field name]]=Platinum_Config[[#This Row],[New instance Target field name]]</calculatedColumnFormula>
    </tableColumn>
    <tableColumn id="22" xr3:uid="{892CF9B2-0A1A-41B5-B44E-AA0FC0DFEF41}" name="Prod &amp; Dev Field names Match?" dataDxfId="278">
      <calculatedColumnFormula>Platinum_Config[[#This Row],[Target Field Name]]=Platinum_Config[[#This Row],[New instance Target field name]]</calculatedColumnFormula>
    </tableColumn>
    <tableColumn id="66" xr3:uid="{69FAB8DF-8E1D-4EA0-B74F-2A117304217C}" name="SBA &amp; Dev Field names Match?" dataDxfId="277">
      <calculatedColumnFormula>Platinum_Config[[#This Row],[Sandbox A field name]]=Platinum_Config[[#This Row],[New instance Target field name]]</calculatedColumnFormula>
    </tableColumn>
    <tableColumn id="11" xr3:uid="{545BB2F7-746E-4A51-AF13-25CBA1A270A9}" name="Type" dataDxfId="276"/>
    <tableColumn id="55" xr3:uid="{9143B1EE-0019-4A1E-AFDE-36AAD82DE341}" name="Value Type" dataDxfId="275"/>
    <tableColumn id="12" xr3:uid="{1B2BE492-5996-48AB-89A6-4195C252C505}" name="Selection Type" dataDxfId="274"/>
    <tableColumn id="13" xr3:uid="{2F1030CC-E1FA-47AC-B6A3-10901C7D60E4}" name="Has Dropdown" dataDxfId="273"/>
    <tableColumn id="19" xr3:uid="{E2984B73-2E64-4D3C-AD52-756BF15DEEE0}" name="Values" dataDxfId="272"/>
    <tableColumn id="56" xr3:uid="{1A03DE46-11B6-44C1-9E43-3B6954BABAB8}" name="Hover Text or Static Text " dataDxfId="271"/>
    <tableColumn id="57" xr3:uid="{C9DF71B6-7C32-4CA7-B9C7-C6967E5F7A87}" name="Options (Req./RO/Opt.)" dataDxfId="270"/>
    <tableColumn id="58" xr3:uid="{A76C670D-FC7F-4646-ABDA-254942EB1A56}" name="Editable After Submission" dataDxfId="269"/>
    <tableColumn id="59" xr3:uid="{841FF0C6-6F24-44D1-8BA0-567AFF27D5FE}" name="Permission Options" dataDxfId="268"/>
    <tableColumn id="60" xr3:uid="{BEFF9933-915A-43F3-B256-F169F775A04C}" name="Restrict Permissions Forwarding" dataDxfId="267"/>
    <tableColumn id="61" xr3:uid="{99316924-996A-4558-A713-6F3DA32CA361}" name="Needed in Roadmaps?" dataDxfId="266"/>
    <tableColumn id="14" xr3:uid="{9BB0EE37-D760-46DA-ACAD-81AACA991B37}" name="Entity_Flag_Manual_Review" dataDxfId="265"/>
    <tableColumn id="23" xr3:uid="{CFADBE59-B67E-4C3F-9FE2-0A670E78B842}" name="Work - Add New" dataDxfId="264"/>
    <tableColumn id="24" xr3:uid="{917CC343-E942-40A9-8727-13A5E086EAC8}" name="Add New Request Information" dataDxfId="263"/>
    <tableColumn id="25" xr3:uid="{1EACE4AD-C098-4784-B546-9131F5E54AE5}" name="Business Continuity Assessment" dataDxfId="262"/>
    <tableColumn id="26" xr3:uid="{2BF1A4FB-1F4A-4965-935E-6B4EAEF9A721}" name="Problem Opportunity Statement" dataDxfId="261"/>
    <tableColumn id="27" xr3:uid="{3B8A0A39-5B98-4181-A450-EEE8E9BC2AD3}" name="Triage Validation" dataDxfId="260"/>
    <tableColumn id="28" xr3:uid="{BE0F980A-E3EE-429F-B2A5-5A327E914591}" name="Request Approval" dataDxfId="259"/>
    <tableColumn id="29" xr3:uid="{F664CE6F-B3C0-458E-822B-9CA87C01FE9C}" name="Move Work and Assign Roles and Responsibilities" dataDxfId="258"/>
    <tableColumn id="31" xr3:uid="{8BDBEE20-5FFA-461F-AFEC-7639142EB079}" name="Architecture Alignment" dataDxfId="257"/>
    <tableColumn id="32" xr3:uid="{DD50F00B-7BCD-40A8-B610-4FCC24087C6F}" name="Certified Business Case" dataDxfId="256"/>
    <tableColumn id="33" xr3:uid="{EF49C2E7-74D6-4B88-942E-131F2EEB2358}" name="SL3 EPG Approval" dataDxfId="255"/>
    <tableColumn id="34" xr3:uid="{232CE358-AC4D-4CF8-80B2-24C66A1D91C2}" name="SL3 Finance Approval" dataDxfId="254"/>
    <tableColumn id="35" xr3:uid="{6CACD392-564D-4AA3-946F-436E966795C2}" name="Demand Bundle Decomp and Conceptual Architecture" dataDxfId="253"/>
    <tableColumn id="36" xr3:uid="{87C44DD3-A763-4185-95B9-ACA15FF8F439}" name="Detailed Milestone Refinement" dataDxfId="252"/>
    <tableColumn id="37" xr3:uid="{9F385C2A-11F4-4285-A40C-923B6A255DF5}" name="EPM Quality Check 1" dataDxfId="251"/>
    <tableColumn id="38" xr3:uid="{46DDF0EE-EB88-4732-80DE-08E4F8A704FE}" name="Revised Implementation Plan/Sequence Delivery" dataDxfId="250"/>
    <tableColumn id="39" xr3:uid="{EAD90827-CAC1-4FEA-84A7-73E7C93041B8}" name="Epic Approval" dataDxfId="249"/>
    <tableColumn id="40" xr3:uid="{8785DC40-0FFC-46B4-A551-E5A2BFCC91E0}" name="L3 Epic Solutioning" dataDxfId="248"/>
    <tableColumn id="41" xr3:uid="{F3697AA3-4A94-4BAE-9407-17AA3702E5F2}" name="L3 D&amp;T Costing" dataDxfId="247"/>
    <tableColumn id="42" xr3:uid="{420B2D37-8131-4F5D-A891-CAFF808A601C}" name="EPM Quality Check 2" dataDxfId="246"/>
    <tableColumn id="43" xr3:uid="{A49E172A-FCFD-443B-BE23-06F8302CEC42}" name="L3: Execute and Release" dataDxfId="245"/>
    <tableColumn id="44" xr3:uid="{D6AE5052-7E9B-407F-8494-3E22364AF670}" name="SL4 Close Demand Bundle Business Finance Approval" dataDxfId="244"/>
    <tableColumn id="45" xr3:uid="{4B1CA93C-6605-4B90-A18F-1A113D5ABD67}" name="Evaluate Outcome Achievement" dataDxfId="24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3096E-10A0-47FC-BD91-FAC0E3167CFB}" name="VAL_Drive_Domain" displayName="VAL_Drive_Domain" ref="Q5:X23" totalsRowShown="0">
  <autoFilter ref="Q5:X23" xr:uid="{972F4D8E-089C-4148-83CC-0AFED0D74656}"/>
  <sortState xmlns:xlrd2="http://schemas.microsoft.com/office/spreadsheetml/2017/richdata2" ref="Q6:X23">
    <sortCondition ref="R5:R23"/>
  </sortState>
  <tableColumns count="8">
    <tableColumn id="4" xr3:uid="{23B9443A-77D6-48AC-9880-7063F5862108}" name="OLD_Drive_Domain"/>
    <tableColumn id="1" xr3:uid="{FAA83338-97B2-49DF-985D-37238F928B71}" name="Drive_Domain"/>
    <tableColumn id="5" xr3:uid="{960F9899-3D31-4458-8469-E9B92A0D4B06}" name="Drive_Domain_Common_Name"/>
    <tableColumn id="6" xr3:uid="{5B03E433-E90D-49BA-8478-F415E2E088A6}" name="Drive_Domain_Sponsor"/>
    <tableColumn id="2" xr3:uid="{DB31D8AA-FB09-4B5F-B861-EA863C72C9FE}" name="Drive_Domain_Lead_Name"/>
    <tableColumn id="3" xr3:uid="{E76BB7E6-C488-478F-B2D2-544100C5AB50}" name="Drive_Domain_Financial_Stakeholder"/>
    <tableColumn id="7" xr3:uid="{C0281B74-29A7-466A-937A-88173255AFAA}" name="Drive_TO_Finance_Stakeholder"/>
    <tableColumn id="8" xr3:uid="{8B35C618-E1E1-4C8B-805F-C1F3741F8B3A}" name="Drive_SVP_Finance_Stakeholder"/>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6881E9-B926-481F-ACD5-5085AA3C9623}" name="VAL_Portfolio" displayName="VAL_Portfolio" ref="AJ5:AJ10" totalsRowShown="0">
  <autoFilter ref="AJ5:AJ10" xr:uid="{490B911F-DC0D-4A40-8D8F-F75AC330DA07}"/>
  <tableColumns count="1">
    <tableColumn id="1" xr3:uid="{374E3181-4A1C-4DBF-8158-3B833A25C0A8}" name="Portfolio (New)"/>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05CD85-D487-43A2-BD9F-AEA5587600C1}" name="VAL_Solution" displayName="VAL_Solution" ref="AO5:AO29" totalsRowShown="0" headerRowDxfId="239" headerRowBorderDxfId="237" tableBorderDxfId="238" totalsRowBorderDxfId="236">
  <autoFilter ref="AO5:AO29" xr:uid="{4A5478D3-F046-4AF2-9190-AC49A4B2B0CB}"/>
  <tableColumns count="1">
    <tableColumn id="1" xr3:uid="{A18780DE-8334-4DA6-951A-8C8B2D2758C9}" name="Solu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2298D-6687-4108-9423-74EE25D1CF67}" name="VAL_ART" displayName="VAL_ART" ref="AQ5:AQ157" totalsRowShown="0" headerRowDxfId="235" headerRowBorderDxfId="233" tableBorderDxfId="234" totalsRowBorderDxfId="232">
  <autoFilter ref="AQ5:AQ157" xr:uid="{4E33AF27-4725-4799-88F9-57C10E115D73}"/>
  <tableColumns count="1">
    <tableColumn id="1" xr3:uid="{B1077A46-312F-4FF8-A383-EA634A719EE8}" name="AR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D0451B-1FD7-48DD-AB57-24C4819F58C9}" name="VAL_POD" displayName="VAL_POD" ref="AB5:AC134" totalsRowShown="0">
  <autoFilter ref="AB5:AC134" xr:uid="{57E841B9-81B8-4A48-ACCA-0A2310DF0515}"/>
  <sortState xmlns:xlrd2="http://schemas.microsoft.com/office/spreadsheetml/2017/richdata2" ref="AB6:AC134">
    <sortCondition ref="AB5:AB134"/>
  </sortState>
  <tableColumns count="2">
    <tableColumn id="1" xr3:uid="{745E9A81-E46B-4E55-BC17-926D5A62514B}" name="Drive_Pod"/>
    <tableColumn id="2" xr3:uid="{94A0E10A-6353-48B6-8461-40FFC3D07530}" name="Drive_Pod_Lead_Name"/>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B2969-85B4-4BD9-A279-E34CB7AEA162}" name="VAL_ValueFramework1" displayName="VAL_ValueFramework1" ref="AS5:AU13" totalsRowShown="0">
  <autoFilter ref="AS5:AU13" xr:uid="{EF16CF95-9619-40A8-A259-90FC68E51D6B}"/>
  <tableColumns count="3">
    <tableColumn id="1" xr3:uid="{EF65369E-2F4C-4EE8-BD40-26800012A1D8}" name="Value Driver"/>
    <tableColumn id="2" xr3:uid="{62C07D8A-58FB-4A89-AD82-F8D43B7EEEB4}" name="Score"/>
    <tableColumn id="3" xr3:uid="{DA32C5B7-5187-4330-833C-D92005997852}" name="L0 Score" dataDxfId="231">
      <calculatedColumnFormula>VAL_ValueFramework1[[#This Row],[Score]]*$AT$21</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15AA9-B026-4725-B8A8-5A121A31B1D3}" name="VAL_TimeCriticality" displayName="VAL_TimeCriticality" ref="BG5:BI10" totalsRowShown="0" dataDxfId="230">
  <autoFilter ref="BG5:BI10" xr:uid="{325267AE-2FBA-4CFB-9DF2-675D3CB522D3}"/>
  <tableColumns count="3">
    <tableColumn id="1" xr3:uid="{44D41F7A-317C-4A3F-9EAC-B0A702C4697E}" name="Time Criticality" dataDxfId="229"/>
    <tableColumn id="2" xr3:uid="{478CE1E6-804D-4E39-8823-B816F9E43097}" name="Score" dataDxfId="228"/>
    <tableColumn id="3" xr3:uid="{9E5C5231-C79C-4FE3-AB76-97E746E90604}" name="L0 Score" dataDxfId="22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E1D2E3-CD97-4B51-9C3D-A379551EC5E1}" name="VAL_ValueType" displayName="VAL_ValueType" ref="BK5:BM15" totalsRowShown="0">
  <autoFilter ref="BK5:BM15" xr:uid="{18A6F3EE-9F1A-472C-8FBB-2BB6565061B4}"/>
  <tableColumns count="3">
    <tableColumn id="1" xr3:uid="{C1359210-3BBF-46DA-B990-591FB67FFE78}" name="Type of Value"/>
    <tableColumn id="2" xr3:uid="{6F85E233-2622-4385-9F67-D7F535ED1995}" name="Score" dataDxfId="226"/>
    <tableColumn id="3" xr3:uid="{2511DF89-313B-4156-97F1-D096AF160ED3}" name="L0 Score" dataDxfId="22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5A352-1381-4933-A79C-78FA50D47A4B}" name="VAL_ValueRange" displayName="VAL_ValueRange" ref="BO5:BQ11" totalsRowShown="0">
  <autoFilter ref="BO5:BQ11" xr:uid="{22957E76-A35D-43F7-99F4-FC5AAAE0F5A2}"/>
  <tableColumns count="3">
    <tableColumn id="1" xr3:uid="{D70F2902-343A-4D4E-96C1-176D87E7350D}" name="Estimated Annualized Value Range"/>
    <tableColumn id="2" xr3:uid="{CC57D234-2AFE-4BD3-B72D-6B1D6B011C6C}" name="Score" dataDxfId="224"/>
    <tableColumn id="3" xr3:uid="{68322139-9065-44EE-AE93-E37C247B0B2D}" name="L0 Score" dataDxfId="22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A608AE-B4F3-4BA1-8486-ACBB8592A159}" name="VAL_ESI" displayName="VAL_ESI" ref="AW5:AY19" totalsRowShown="0">
  <autoFilter ref="AW5:AY19" xr:uid="{43C8B26D-F31D-46E5-8443-020B8E333E24}"/>
  <tableColumns count="3">
    <tableColumn id="1" xr3:uid="{22CD187F-3EE0-4BCC-890E-4ACB786C75BB}" name="ESI"/>
    <tableColumn id="2" xr3:uid="{DF1C10D7-2D11-4CFA-8B59-AD32BC3DE86B}" name="Score" dataDxfId="222"/>
    <tableColumn id="3" xr3:uid="{9CF1B3DE-DC0C-417F-A47E-BC105F6EC834}" name="L0 Score" dataDxfId="221"/>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B2F2A0-2E95-479D-B40C-37D42A3E3F64}" name="VAL_FinancialValueRange_Hard" displayName="VAL_FinancialValueRange_Hard" ref="BS5:BT8" totalsRowShown="0">
  <autoFilter ref="BS5:BT8" xr:uid="{92761655-F7E9-42BA-8B7B-C142EE0B2D95}"/>
  <tableColumns count="2">
    <tableColumn id="1" xr3:uid="{75B6F01B-D216-497E-99B6-11A58D104657}" name="Financial Value (NRB Hard) Range"/>
    <tableColumn id="2" xr3:uid="{62A9687C-28CF-49EA-BF6E-D672747775C2}" name="Score" dataDxfId="22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94E152-78FE-4FDD-95D1-2EFBE9D620B5}" name="VAL_FinancialValueRange_Soft" displayName="VAL_FinancialValueRange_Soft" ref="BV5:BW11" totalsRowShown="0">
  <autoFilter ref="BV5:BW11" xr:uid="{BBC9BEC5-3133-4AE8-A8B7-C73D0864E52C}"/>
  <tableColumns count="2">
    <tableColumn id="1" xr3:uid="{0108C69C-319F-4F78-8EBB-BAA6A633AB7B}" name="Financial Value (NRB Soft) Range"/>
    <tableColumn id="2" xr3:uid="{C1254306-DEBA-4EE2-84D6-4B053791DFAB}" name="Score" dataDxfId="21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9CC23-AB75-4B78-B96A-221A18B5CE43}" name="VAL_RiskLevel" displayName="VAL_RiskLevel" ref="CB5:CC10" totalsRowShown="0" dataDxfId="218">
  <autoFilter ref="CB5:CC10" xr:uid="{9BFC10EE-7015-4072-A77D-65E8C04CB2BA}"/>
  <tableColumns count="2">
    <tableColumn id="1" xr3:uid="{B771D249-88A7-469C-ABA9-E425BABEF506}" name="Defered Risk" dataDxfId="217"/>
    <tableColumn id="2" xr3:uid="{CE1CC1F3-FD86-4E6E-84E6-93845B17AE9C}" name="Score" dataDxfId="21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E023638-C540-4D60-8791-5B4D1B2AF2BA}" name="VAL_Complexity" displayName="VAL_Complexity" ref="CE5:CF10" totalsRowShown="0">
  <autoFilter ref="CE5:CF10" xr:uid="{1259EFCE-7BB3-439D-9845-A4F23659B1B5}"/>
  <tableColumns count="2">
    <tableColumn id="1" xr3:uid="{67481461-3F5A-477C-BB78-B0FD42B369BB}" name="Complexity"/>
    <tableColumn id="2" xr3:uid="{C89338FC-D578-4F96-B6BC-32A8D9C4B92E}" name="Score" dataDxfId="21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E7C881-47D6-4EF2-9817-090D1D758E28}" name="VAL_Effort" displayName="VAL_Effort" ref="CH5:CI10" totalsRowShown="0">
  <autoFilter ref="CH5:CI10" xr:uid="{BFC39DB1-C167-41F2-865E-362805A83C57}"/>
  <tableColumns count="2">
    <tableColumn id="1" xr3:uid="{6273F09D-788B-4956-A50C-D552A5B4F2BD}" name="Effort"/>
    <tableColumn id="2" xr3:uid="{A836C1EF-609C-4A06-A89D-B7A1977426A6}" name="Score" dataDxfId="21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6242F6-3AD8-46C8-968E-03ACCFF6D45C}" name="VAL_TimetoValue" displayName="VAL_TimetoValue" ref="CK5:CL10" totalsRowShown="0">
  <autoFilter ref="CK5:CL10" xr:uid="{D3F12AC3-E3EE-4346-ACB1-CCBFB1FE98EF}"/>
  <tableColumns count="2">
    <tableColumn id="1" xr3:uid="{A178CA5E-AAC0-4BB2-B010-CDCAAFDED43C}" name="Time to Value " dataDxfId="213"/>
    <tableColumn id="2" xr3:uid="{7B6630B3-03B0-4BBB-A0EB-A8352FEE4C33}" name="Score" dataDxfId="21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764CDB-DEF0-4F5A-8D6E-2C9DED6F0CF6}" name="VAL_CostRange" displayName="VAL_CostRange" ref="CN5:CO10" totalsRowShown="0">
  <autoFilter ref="CN5:CO10" xr:uid="{E746751A-266B-407C-B87A-920A1AB6463A}"/>
  <tableColumns count="2">
    <tableColumn id="1" xr3:uid="{31BCAB2E-3A3E-475E-953E-ADE12E7EED90}" name="Cost Range"/>
    <tableColumn id="2" xr3:uid="{E3E72B49-9CCB-453E-8763-DEAC1A15480F}" name="Score" dataDxfId="211" dataCellStyle="Currency"/>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E21005-9FF1-44F8-B91F-79739212A773}" name="VAL_Mapping_Portfolio_Solution_ART" displayName="VAL_Mapping_Portfolio_Solution_ART" ref="AF5:AH157" totalsRowShown="0">
  <autoFilter ref="AF5:AH157" xr:uid="{15044538-BC68-472B-A992-BF6FC8A46A73}"/>
  <tableColumns count="3">
    <tableColumn id="1" xr3:uid="{77BFEBA8-B3E0-4B6D-9A6F-9AACB1BBC825}" name="Portfolio"/>
    <tableColumn id="2" xr3:uid="{5EA8A708-4CA9-4A05-A948-E26D1E793D9E}" name="Solution"/>
    <tableColumn id="3" xr3:uid="{EDE13331-A4F4-4F21-98D3-2C32130C7E86}" name="AR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984260-31EE-4556-8610-969FD37DFB2E}" name="VAL_Mapping_Domain_Pod" displayName="VAL_Mapping_Domain_Pod" ref="A5:C135" totalsRowShown="0">
  <autoFilter ref="A5:C135" xr:uid="{6E44D3EF-F695-4DCD-A5D1-2A6CD046974A}"/>
  <tableColumns count="3">
    <tableColumn id="3" xr3:uid="{8E183F1F-D616-465D-AD34-844C9A81FB57}" name="DRIVE_Meta_Domain" dataDxfId="210"/>
    <tableColumn id="1" xr3:uid="{9E35AA60-AB07-41B5-A039-FE296C2BD53C}" name="Drive_Domain" dataDxfId="209"/>
    <tableColumn id="2" xr3:uid="{B1CC017C-2529-4B4E-BBB8-8C67FF31363E}" name="Drive_Pod" dataDxfId="208"/>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628C83-6D25-4F8E-8CF8-0F347DBBAB34}" name="Table5" displayName="Table5" ref="CQ5:CQ8" totalsRowShown="0">
  <autoFilter ref="CQ5:CQ8" xr:uid="{8155DE9E-7F28-4CD9-BC6F-0FB26F291B53}"/>
  <tableColumns count="1">
    <tableColumn id="1" xr3:uid="{1FA3EDE2-C0D5-46C3-9BF1-449E9BA718C2}" name="Field Typ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ED8544-A803-4D3D-B601-AF4B94836424}" name="VAL_Request_Type" displayName="VAL_Request_Type" ref="BA5:BA12" totalsRowShown="0">
  <autoFilter ref="BA5:BA12" xr:uid="{0479A702-2FA0-4C9C-A381-B0AE4153CD1B}"/>
  <tableColumns count="1">
    <tableColumn id="1" xr3:uid="{7BAD36B5-8F50-4464-8E8C-FA20B4AB8768}" name="Request Type"/>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97115D3-CD36-47C3-A54D-F8AC372F6413}" name="VAL_Meta_Drive_Domain" displayName="VAL_Meta_Drive_Domain" ref="M5:N9" totalsRowShown="0">
  <autoFilter ref="M5:N9" xr:uid="{58D97119-FA9D-4D22-A16A-EA9AC60C725A}"/>
  <tableColumns count="2">
    <tableColumn id="1" xr3:uid="{3305725A-310E-4734-BBD0-54D5F3B61B2D}" name="Meta_Domain"/>
    <tableColumn id="2" xr3:uid="{E7E0B256-1908-4C90-8AFD-EB12B20353E6}" name="Meta_Domain_Lead_Name"/>
  </tableColumns>
  <tableStyleInfo name="TableStyleMedium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432B1-812B-403D-979F-BA5EF0077B58}" name="VAL_BackOffice" displayName="VAL_BackOffice" ref="CS5:CS19" totalsRowShown="0" headerRowDxfId="207" dataDxfId="206">
  <autoFilter ref="CS5:CS19" xr:uid="{4EFF85F9-CE44-494F-AE6D-0BF5E17201DF}"/>
  <tableColumns count="1">
    <tableColumn id="1" xr3:uid="{76F9BD85-9DD8-4350-B9A9-A39DD56CC8A2}" name="Do you have cross functional resource dependencies" dataDxfId="20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1C49A9-2EC5-4D1E-9109-CE5A33F98D9C}" name="VAL_StructuralvsVolume" displayName="VAL_StructuralvsVolume" ref="CU5:CU11" totalsRowShown="0">
  <autoFilter ref="CU5:CU11" xr:uid="{E0288BA6-A8CD-4651-99D0-47421A68A75E}"/>
  <tableColumns count="1">
    <tableColumn id="1" xr3:uid="{008620ED-9C66-48B4-BD23-0D5CD17CEDC6}" name="Structural vs Volum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C8A6679-F202-44BB-91E9-190370170FF2}" name="VAL_CCH_Collagues_Impacted" displayName="VAL_CCH_Collagues_Impacted" ref="CW5:CW11" totalsRowShown="0">
  <autoFilter ref="CW5:CW11" xr:uid="{697C8B8D-8678-4C94-9430-E55AC03F884A}"/>
  <tableColumns count="1">
    <tableColumn id="1" xr3:uid="{0938BBF8-2630-4FEA-B120-D39802FE58A1}" name="How many colleagues are affected by the chang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9C9050F-3ECE-4135-AEE4-D4D4632013E0}" name="VAL_Change_Impact" displayName="VAL_Change_Impact" ref="CY5:CY8" totalsRowShown="0">
  <autoFilter ref="CY5:CY8" xr:uid="{7A0517DF-9EF3-4AE6-9025-13FA1F575CBD}"/>
  <tableColumns count="1">
    <tableColumn id="1" xr3:uid="{39136E85-B9F3-4DA2-825B-5ACC11AC4216}" name="How significant will the change be for the colleagues who are affected?"/>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86F94A-6F23-47B9-8916-EDBD58AB5FBA}" name="VAL_Change_Willingness" displayName="VAL_Change_Willingness" ref="DA5:DA8" totalsRowShown="0">
  <autoFilter ref="DA5:DA8" xr:uid="{44A9812F-D2B9-4346-A58F-B0071816E434}"/>
  <tableColumns count="1">
    <tableColumn id="1" xr3:uid="{8FE3D1FC-4D50-4CC2-905C-A1B880514026}" name="To what extent are the people who are affected by this change, (likely to be) willing and able to make the chang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3C9F1D-B2D5-4237-9782-CC25B3115E5A}" name="Table37" displayName="Table37" ref="Z5:Z134" totalsRowShown="0">
  <autoFilter ref="Z5:Z134" xr:uid="{2A7AE04D-4458-4958-A742-49FE930DF761}"/>
  <tableColumns count="1">
    <tableColumn id="1" xr3:uid="{6F84B834-82C9-449F-896F-63CA3C4BB071}" name="Pod (precisely what's in Wave today)"/>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76E84B3-A147-4437-B1C6-75281A080D47}" name="VAL_Regions" displayName="VAL_Regions" ref="DG5:DG11" totalsRowShown="0">
  <autoFilter ref="DG5:DG11" xr:uid="{4F46D702-BCE6-48CA-85D3-64E08303D8B5}"/>
  <tableColumns count="1">
    <tableColumn id="1" xr3:uid="{814B0FFF-C22F-4241-987C-654087F252EF}" name="Regions"/>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AFC1BB-1A2F-4382-A6D8-89236E75ADF4}" name="VAL_CoA_Mapping" displayName="VAL_CoA_Mapping" ref="DI5:DL115" totalsRowShown="0">
  <autoFilter ref="DI5:DL115" xr:uid="{341FE21B-3FB6-49BC-8E56-57B555531A06}"/>
  <tableColumns count="4">
    <tableColumn id="4" xr3:uid="{CD26E7A6-9B3F-4BB9-B646-26B04F85AE56}" name="Account Parent"/>
    <tableColumn id="5" xr3:uid="{1D81EE11-C7C2-4348-B9BD-17490A8231D6}" name="Account"/>
    <tableColumn id="1" xr3:uid="{2E5F4E13-C1BB-40C9-9B63-05DABB3135C9}" name="CoA (level1)"/>
    <tableColumn id="2" xr3:uid="{C68F2C8B-DCC8-40AF-A2DC-D63F93F785F4}" name="CoA (level2) Current"/>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BDF0AE9-FF7E-4A26-8C32-957E913E221D}" name="VAL_CoA_Level1" displayName="VAL_CoA_Level1" ref="DZ5:DZ22" totalsRowShown="0" headerRowDxfId="204" dataDxfId="203">
  <autoFilter ref="DZ5:DZ22" xr:uid="{D993BA85-6984-449B-9886-4C0C6998C9EA}"/>
  <tableColumns count="1">
    <tableColumn id="1" xr3:uid="{8FD5943B-2A0A-45D2-A2F6-09DA8320527B}" name="CoA (level1)" dataDxfId="20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EC2210-9EDC-42FC-9590-EA94DCDCC3A3}" name="VAL_CoA_Level2" displayName="VAL_CoA_Level2" ref="EB5:EC124" totalsRowShown="0" headerRowDxfId="201">
  <autoFilter ref="EB5:EC124" xr:uid="{35C26435-B87E-429A-98B5-F426E761A1CE}"/>
  <tableColumns count="2">
    <tableColumn id="1" xr3:uid="{DADE27F0-12BB-4CD8-BD1E-F906BFF1E9BA}" name="CoA (level2) (Current)"/>
    <tableColumn id="2" xr3:uid="{48060CD7-9725-4222-9551-EDBC024DFB42}" name="CoA (level2) (New)"/>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9A9741-7E3C-415E-AAE6-DB67227D2433}" name="VAL_Legacy_OpCo" displayName="VAL_Legacy_OpCo" ref="EE5:EE14" totalsRowShown="0">
  <autoFilter ref="EE5:EE14" xr:uid="{570E2D07-63AD-4B58-8C4E-6A21FD562340}"/>
  <sortState xmlns:xlrd2="http://schemas.microsoft.com/office/spreadsheetml/2017/richdata2" ref="EE6:EE14">
    <sortCondition ref="EE5:EE14"/>
  </sortState>
  <tableColumns count="1">
    <tableColumn id="1" xr3:uid="{7318A763-5152-461F-8594-54189D2B07D0}" name="Legacy Opco"/>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45010E1-E600-41D6-B33D-6115CDFA52E9}" name="VAL_New_PandL" displayName="VAL_New_PandL" ref="EG5:EG14" totalsRowShown="0">
  <autoFilter ref="EG5:EG14" xr:uid="{C9FD49B1-282B-4BDB-96D0-E61F0AC15FE3}"/>
  <sortState xmlns:xlrd2="http://schemas.microsoft.com/office/spreadsheetml/2017/richdata2" ref="EG6:EG14">
    <sortCondition ref="EG5:EG14"/>
  </sortState>
  <tableColumns count="1">
    <tableColumn id="1" xr3:uid="{3F9F518B-1033-40E4-8629-811F29A4A94D}" name="new P&amp;L"/>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849E3-178C-4D80-8D9C-8133F929DE30}" name="VAL_FrequencyandDirection_Benefits" displayName="VAL_FrequencyandDirection_Benefits" ref="EI5:EI7" totalsRowShown="0">
  <autoFilter ref="EI5:EI7" xr:uid="{FA69B70A-25E7-4CC2-8B09-200EC0E01A4E}"/>
  <tableColumns count="1">
    <tableColumn id="1" xr3:uid="{02C753F1-E105-451F-861A-26DF69F916B1}" name="Frequency &amp; Direct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CDD0C8F-7EC6-4ECB-9CAC-A38A534AA338}" name="VAL_Version" displayName="VAL_Version" ref="EM5:EM9" totalsRowShown="0">
  <autoFilter ref="EM5:EM9" xr:uid="{55E9D19E-09DF-411B-9FDF-C8EF1A58F80D}"/>
  <tableColumns count="1">
    <tableColumn id="1" xr3:uid="{DB922CE2-FE32-4D3A-AE19-A2016B92EA28}" name="Vers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D5E9466-2BB0-410A-838D-A4E434594AE2}" name="VAL_Milestone_Type" displayName="VAL_Milestone_Type" ref="EO5:EO13" totalsRowShown="0">
  <autoFilter ref="EO5:EO13" xr:uid="{F6AE73EE-9D4A-49E4-AE3D-15614108852A}"/>
  <sortState xmlns:xlrd2="http://schemas.microsoft.com/office/spreadsheetml/2017/richdata2" ref="EO6:EO13">
    <sortCondition ref="EO5:EO13"/>
  </sortState>
  <tableColumns count="1">
    <tableColumn id="1" xr3:uid="{98F4FD46-B754-4EC1-BF0B-CF934D3F6FE4}" name="Milestone Typ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17E0920-3669-4AC9-B277-291E5D077D54}" name="VAL_Milestone_Status" displayName="VAL_Milestone_Status" ref="ES5:ES10" totalsRowShown="0">
  <autoFilter ref="ES5:ES10" xr:uid="{E4DAE9ED-A754-4FDD-80E0-8E8394681A84}"/>
  <tableColumns count="1">
    <tableColumn id="1" xr3:uid="{CCE6EF1D-7620-444F-B325-B9F54D742DEC}" name="Milestone Status"/>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85B8DC-56C0-4C56-97F7-6CC16C084A27}" name="VAL_Milestone_Progress" displayName="VAL_Milestone_Progress" ref="EU5:EU9" totalsRowShown="0">
  <autoFilter ref="EU5:EU9" xr:uid="{FC0FF999-7A63-49B5-957A-EBE793643019}"/>
  <tableColumns count="1">
    <tableColumn id="1" xr3:uid="{E7FAEDD4-C1A7-4E46-ADF6-AD9BB18CB116}" name="Milestone Progress"/>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B637F5D-4D44-4094-BCE3-74D1BF71FD07}" name="VAL_Milestone_Priority" displayName="VAL_Milestone_Priority" ref="EW5:EW8" totalsRowShown="0">
  <autoFilter ref="EW5:EW8" xr:uid="{E3F46F2A-1261-4301-AE94-B954B0425C73}"/>
  <tableColumns count="1">
    <tableColumn id="1" xr3:uid="{A27FB22C-AEC8-41A1-B00D-CD717EA31FCD}" name="Milestone Priority"/>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752162F-1B91-4782-A38A-DD0B96D21EC2}" name="Table62" displayName="Table62" ref="EZ5:EZ8" totalsRowShown="0">
  <autoFilter ref="EZ5:EZ8" xr:uid="{08BA8FD8-C229-4958-9E2D-DA1E16FBBD16}"/>
  <tableColumns count="1">
    <tableColumn id="1" xr3:uid="{90694582-ACBB-4EC6-8836-115D7984532A}" name="PV Field Typ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20AE72-BF5F-482C-826A-041E6A7D897B}" name="VAL_Impact_on_Field_Ops" displayName="VAL_Impact_on_Field_Ops" ref="FB5:FB18" totalsRowShown="0">
  <autoFilter ref="FB5:FB18" xr:uid="{DBD58BCF-6D39-4DE3-851D-74BB8D22EEA0}"/>
  <tableColumns count="1">
    <tableColumn id="1" xr3:uid="{2DE27332-78CA-40C9-9E3A-B475DC8FA0B5}" name="Impact on field operation activities"/>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A87D632-2D88-4D9D-B4EA-F055C5157491}" name="VAL_Laws" displayName="VAL_Laws" ref="FD5:FD8" totalsRowShown="0">
  <autoFilter ref="FD5:FD8" xr:uid="{1BB12024-ABF8-4560-B287-F0300726AAD9}"/>
  <tableColumns count="1">
    <tableColumn id="1" xr3:uid="{DC9FA31F-24C0-4C3C-91BB-834A0F67CA3C}" name="Impact on any laws or regulation complianc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7C3660-2C65-41D4-B68B-C659260CC7F4}" name="VAL_Epic_Size" displayName="VAL_Epic_Size" ref="FF5:FF10" totalsRowShown="0">
  <autoFilter ref="FF5:FF10" xr:uid="{8EBD88E4-BE05-4033-9276-698682D3D1EF}"/>
  <tableColumns count="1">
    <tableColumn id="1" xr3:uid="{9BF7F288-0492-4263-86C0-2A94DDA6AE3E}" name="Epic T-Siz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227192-49A3-4256-B6CA-9F86CBF7C5B7}" name="VAL_ConfidenceLevel" displayName="VAL_ConfidenceLevel" ref="BY5:BZ10" totalsRowShown="0" dataDxfId="200">
  <autoFilter ref="BY5:BZ10" xr:uid="{27D6436D-79B4-4715-AC29-EFE105D313F9}"/>
  <tableColumns count="2">
    <tableColumn id="1" xr3:uid="{24AF8B08-C6C2-4A40-ABDB-70F6C26737D0}" name="Confidence Level" dataDxfId="199"/>
    <tableColumn id="2" xr3:uid="{8BCC86B8-58E6-451B-A761-C3DA4C6E19B1}" name="Score" dataDxfId="198"/>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A18BB5-128E-49DF-AB19-2D7541FA5CA1}" name="VAL_Strategic_Themes" displayName="VAL_Strategic_Themes" ref="BC5:BE8" totalsRowShown="0" tableBorderDxfId="197">
  <autoFilter ref="BC5:BE8" xr:uid="{EE100890-B517-4DCF-95C1-7D40D56E7B97}"/>
  <tableColumns count="3">
    <tableColumn id="1" xr3:uid="{569D1F7C-43CE-451E-9390-D02FEB4643F2}" name="Strategic Themes"/>
    <tableColumn id="2" xr3:uid="{77595F17-D0F7-4346-BF21-B847F4781D32}" name="Score"/>
    <tableColumn id="3" xr3:uid="{651B7476-DE5F-43E8-B58F-D41033AB7CFB}" name="L0 Sco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684DC4-DE3C-4577-B90C-3F207E242DFE}" name="VAL_Reporting_Approach" displayName="VAL_Reporting_Approach" ref="FH5:FH12" totalsRowShown="0">
  <autoFilter ref="FH5:FH12" xr:uid="{10077184-E32E-4E99-88D6-A3F53B4BEF93}"/>
  <tableColumns count="1">
    <tableColumn id="1" xr3:uid="{427473EC-09C2-431A-9819-F0DD727D8CF6}" name="Reporting Approach"/>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2C27FEC-0325-4659-8906-670E2205A91D}" name="VAL_VP_Sponsor" displayName="VAL_VP_Sponsor" ref="FJ5:FJ646" totalsRowShown="0">
  <autoFilter ref="FJ5:FJ646" xr:uid="{D37F1108-BE8E-46CF-97DF-D1F103A3E34F}"/>
  <tableColumns count="1">
    <tableColumn id="1" xr3:uid="{633106FC-9D0E-41CB-ABC1-6B53ED9D0D7F}" name="VP Sponsor"/>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0E9D70C-D786-491F-859C-30F9F6472A31}" name="VAL_Request_Status" displayName="VAL_Request_Status" ref="FL5:FL12" totalsRowShown="0">
  <autoFilter ref="FL5:FL12" xr:uid="{C941FA8F-0255-4938-8F92-F140593C0D4A}"/>
  <tableColumns count="1">
    <tableColumn id="1" xr3:uid="{3FC091AC-4B20-44FD-B516-5AADA1228242}" name="Request_Status"/>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1661875-0D0E-40E7-B373-17D8E0AF5E60}" name="VAL_Stage" displayName="VAL_Stage" ref="FN5:FN16" totalsRowShown="0">
  <autoFilter ref="FN5:FN16" xr:uid="{BDB9EBC7-0A59-424D-B59D-E886902C918D}"/>
  <tableColumns count="1">
    <tableColumn id="1" xr3:uid="{BFBC2C49-98A1-464D-BBD0-D425CE46F021}" name="Stag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0FAC84F-B5BC-4752-B5C3-7C0BC0780CE2}" name="VAL_Demand_Type" displayName="VAL_Demand_Type" ref="FP5:FP10" totalsRowShown="0">
  <autoFilter ref="FP5:FP10" xr:uid="{20309450-1B65-4BEF-BED8-3DDF1832375F}"/>
  <tableColumns count="1">
    <tableColumn id="1" xr3:uid="{5EFDE329-8EBF-4D8F-91A0-1482B4B2B415}" name="Demand_Typ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EAADDC8-D668-4ACD-A906-A6C08AFB3D91}" name="VAL_Ready_for_SL1" displayName="VAL_Ready_for_SL1" ref="FT5:FT7" totalsRowShown="0">
  <autoFilter ref="FT5:FT7" xr:uid="{97AEF438-5DE2-4DB9-BD06-4A606464E0AB}"/>
  <tableColumns count="1">
    <tableColumn id="1" xr3:uid="{677922E4-EB48-4F9F-A6F0-BB6AFAF406C1}" name="Ready for SL1?"/>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269E5F0-C366-44FF-98C1-7F9A28DE9283}" name="VAL_Approval_Approvers" displayName="VAL_Approval_Approvers" ref="FV5:FV8" totalsRowShown="0">
  <autoFilter ref="FV5:FV8" xr:uid="{4131034D-7A5D-410D-909F-A91AAD85D2FF}"/>
  <tableColumns count="1">
    <tableColumn id="1" xr3:uid="{AAE264D1-CC9A-4916-9AE2-B5694D42B433}" name="Approval Options-Approvers (SL3 and earlier"/>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83AE96B-3D8A-46CF-A856-710EAF15B7AC}" name="VAL_L1_Sequencing_Priority" displayName="VAL_L1_Sequencing_Priority" ref="GD5:GD9" totalsRowShown="0">
  <autoFilter ref="GD5:GD9" xr:uid="{6A7A5522-E237-4DFE-B92B-D9823BD4D3EC}"/>
  <tableColumns count="1">
    <tableColumn id="1" xr3:uid="{4CB31C7E-14E4-4B90-89D2-450CA1A3470F}" name="L1 Sequencing Priority"/>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1382018-1D97-44D0-825A-B337F785C6E4}" name="VAL_Lifecycle_Status" displayName="VAL_Lifecycle_Status" ref="GF5:GF9" totalsRowShown="0">
  <autoFilter ref="GF5:GF9" xr:uid="{A27984BB-591A-4510-97E9-5CACB1F70E3C}"/>
  <tableColumns count="1">
    <tableColumn id="1" xr3:uid="{F47140FA-6998-4289-8223-2A58B7ECFB72}" name="Lifecycle_Status"/>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8D89E7-EEA0-45B6-8D17-EAD4649DD80E}" name="VAL_Health_Status" displayName="VAL_Health_Status" ref="GH5:GH8" totalsRowShown="0">
  <autoFilter ref="GH5:GH8" xr:uid="{BD3F4AFE-42BE-4562-9F63-C7428DDF9C4B}"/>
  <tableColumns count="1">
    <tableColumn id="1" xr3:uid="{D46121DC-C739-4A70-B76F-E5A5EFAD2A8B}" name="Health_Statu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5BD85A8-575E-451F-9FB5-64C9DD9754C6}" name="Lookup_Change_L4_Forecasted_Date" displayName="Lookup_Change_L4_Forecasted_Date" ref="GJ5:GL11" totalsRowShown="0">
  <autoFilter ref="GJ5:GL11" xr:uid="{E3351A37-2E8B-49FC-BD7A-09A972027D0F}"/>
  <tableColumns count="3">
    <tableColumn id="1" xr3:uid="{13A55115-A4FC-4F3C-B426-03E3687AA06C}" name="Criteria 1 (Days)"/>
    <tableColumn id="3" xr3:uid="{F56AE3BB-9B0E-4948-82CD-9687B6CEB63A}" name="Criteria 2 (Stage)"/>
    <tableColumn id="2" xr3:uid="{FDF8E4DF-4D84-4C3C-A411-EA882A85F94F}" name="Output"/>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D87D555-3F50-470C-8582-5CC68425F94E}" name="VAL_FY" displayName="VAL_FY" ref="GN5:GN10" totalsRowShown="0">
  <autoFilter ref="GN5:GN10" xr:uid="{3CB0077E-7C07-4159-82E2-BBCF1F3D8236}"/>
  <tableColumns count="1">
    <tableColumn id="1" xr3:uid="{B4D77EE9-ABDA-4BFA-BA44-0699D1143D30}" name="FY"/>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F8EAD37-6894-478B-B4D3-45755B10CCD5}" name="VAL_Demand_SubType" displayName="VAL_Demand_SubType" ref="FR5:FR9" totalsRowShown="0">
  <autoFilter ref="FR5:FR9" xr:uid="{59BD98CD-CE78-4B9A-9AB8-FBFF53D200B2}"/>
  <tableColumns count="1">
    <tableColumn id="1" xr3:uid="{69E7D575-2EE3-4926-A117-0BA4FE456AF2}" name="Demand_SubType"/>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AEC815-D54A-4FD7-A4E2-2A903A81CCDF}" name="VAL_CCH_Quoted_ServiceLevel" displayName="VAL_CCH_Quoted_ServiceLevel" ref="DC5:DC8" totalsRowShown="0">
  <autoFilter ref="DC5:DC8" xr:uid="{84CEAD7B-FAD0-4B04-974B-0215A5067E9C}"/>
  <tableColumns count="1">
    <tableColumn id="1" xr3:uid="{963E0F3D-52C6-40D1-AD9B-E7FDF97DE323}" name="CCH_Quoted_ServiceLevel"/>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92BF4F1-56A9-4C9D-B272-57330F33AB8B}" name="VAL_Special_Projects" displayName="VAL_Special_Projects" ref="GP5:GP14" totalsRowShown="0">
  <autoFilter ref="GP5:GP14" xr:uid="{AAB24FE6-DA7B-43C3-910B-33E7DB76B267}"/>
  <sortState xmlns:xlrd2="http://schemas.microsoft.com/office/spreadsheetml/2017/richdata2" ref="GP6:GP14">
    <sortCondition ref="GP5:GP14"/>
  </sortState>
  <tableColumns count="1">
    <tableColumn id="1" xr3:uid="{6E953963-BD98-4E50-8B21-B98356F4BAF0}" name="Special_Project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BC72C7D-8006-4F65-8030-92767E6BE96A}" name="VAL_Leadership_Review" displayName="VAL_Leadership_Review" ref="GR5:GR8" totalsRowShown="0">
  <autoFilter ref="GR5:GR8" xr:uid="{F55BF84C-8A60-44C9-B8BB-D8BAE8C07F74}"/>
  <tableColumns count="1">
    <tableColumn id="1" xr3:uid="{6D474095-846E-4066-B300-98E15921523F}" name="Leadership_Review"/>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00589D2-D894-4316-9DF3-F559A3254BC7}" name="Lookup_Range" displayName="Lookup_Range" ref="GT5:GU18" totalsRowShown="0">
  <autoFilter ref="GT5:GU18" xr:uid="{E23A131A-21F7-4CAA-B45B-B1CBB0EB2E30}"/>
  <tableColumns count="2">
    <tableColumn id="1" xr3:uid="{D4AE3049-9E20-4AD3-B6CF-8404AA3DA47E}" name="NPV" dataDxfId="196" dataCellStyle="Currency"/>
    <tableColumn id="2" xr3:uid="{43078DC1-EC11-4E8C-8432-74B69042AC69}" name="NPV Range"/>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27ABEF-8567-4893-85D6-535DE339DB7D}" name="VAL_GAAP" displayName="VAL_GAAP" ref="GW5:GW16" totalsRowShown="0">
  <autoFilter ref="GW5:GW16" xr:uid="{45C3E52B-E67B-4574-A09E-30D5D7DE6401}"/>
  <sortState xmlns:xlrd2="http://schemas.microsoft.com/office/spreadsheetml/2017/richdata2" ref="GW6:GW16">
    <sortCondition ref="GW5:GW16"/>
  </sortState>
  <tableColumns count="1">
    <tableColumn id="1" xr3:uid="{BA69FE18-FE93-46A4-88D0-F910A751309F}" name="Gaap vs nongaap"/>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1A9AF2-1093-4C23-B7F5-414276A299AF}" name="Lookup_SL1_Prioritization" displayName="Lookup_SL1_Prioritization" ref="GY5:GZ8" totalsRowShown="0">
  <autoFilter ref="GY5:GZ8" xr:uid="{88A4DB3B-C153-49A4-BB24-1B93F6D9FE3C}"/>
  <tableColumns count="2">
    <tableColumn id="1" xr3:uid="{1D52B541-2037-4F39-97F3-D108EB916B1F}" name="SL1 Prioritization Score"/>
    <tableColumn id="2" xr3:uid="{320F3258-C8F4-443D-91FF-5C979A101D04}" name="SL1 Prioritization Score Bi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C183E07-9877-4128-9270-F17084DC4031}" name="VAL_Latest_Month_Actual" displayName="VAL_Latest_Month_Actual" ref="HD5:HE37" totalsRowShown="0">
  <autoFilter ref="HD5:HE37" xr:uid="{2516CE6B-3439-4A3F-BA1A-27C95A43C3E8}"/>
  <tableColumns count="2">
    <tableColumn id="1" xr3:uid="{11689675-9847-44E8-91DC-9ADF8FA7D763}" name="Latest Month Actuals Completed"/>
    <tableColumn id="2" xr3:uid="{E35BA852-D272-42B9-8AA5-D9C81718F216}" name="Text" dataDxfId="195">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7782834-8786-452B-A2C1-22FBFB06A5A7}" name="VAL_LStage" displayName="VAL_LStage" ref="HH5:HH27" totalsRowShown="0">
  <autoFilter ref="HH5:HH27" xr:uid="{1565DC3B-A630-4C7D-A182-EDF65399F4D2}"/>
  <tableColumns count="1">
    <tableColumn id="1" xr3:uid="{EA064128-FF02-4139-BE2C-9553E0B0A58C}" name="L Stage"/>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93D57D3-6F37-4A64-92D9-B2862B5D1E85}" name="VAL_Measure_and_Unit" displayName="VAL_Measure_and_Unit" ref="HJ5:HJ72" totalsRowShown="0">
  <autoFilter ref="HJ5:HJ72" xr:uid="{47AF39EB-6A44-47F0-AF39-B6965013F5E4}"/>
  <sortState xmlns:xlrd2="http://schemas.microsoft.com/office/spreadsheetml/2017/richdata2" ref="HJ6:HJ72">
    <sortCondition ref="HJ5:HJ72"/>
  </sortState>
  <tableColumns count="1">
    <tableColumn id="1" xr3:uid="{549398F6-6495-43FF-8459-0B78F8235231}" name="Measure and Unit"/>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E9A88FF-511E-46F3-97AA-A555C49547E1}" name="VAL_Aggregation_Mode" displayName="VAL_Aggregation_Mode" ref="HL5:HL10" totalsRowShown="0">
  <autoFilter ref="HL5:HL10" xr:uid="{0443BB3C-E20C-427C-B051-35AD87C44E9A}"/>
  <tableColumns count="1">
    <tableColumn id="1" xr3:uid="{9CA36E29-9D02-4B13-BAC1-B7C9142AFE99}" name="Aggregation_Mod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4116E67-5826-465F-9903-5A0AE687EC8F}" name="VAL_KPI_Type" displayName="VAL_KPI_Type" ref="HN5:HN10" totalsRowShown="0">
  <autoFilter ref="HN5:HN10" xr:uid="{5FD41176-FE2D-4A35-9F57-34FCAEBE57FD}"/>
  <sortState xmlns:xlrd2="http://schemas.microsoft.com/office/spreadsheetml/2017/richdata2" ref="HN6:HN10">
    <sortCondition ref="HN5:HN10"/>
  </sortState>
  <tableColumns count="1">
    <tableColumn id="1" xr3:uid="{EFF4EFD5-752F-4EAE-A305-3F0FCB3B26FD}" name="KPI_Type"/>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2C1276A-517E-4762-BFF4-C5FD539B41B0}" name="VAL_Risk_Type" displayName="VAL_Risk_Type" ref="HP5:HP14" totalsRowShown="0">
  <autoFilter ref="HP5:HP14" xr:uid="{54834A8F-32A1-43E5-A4D4-76D609D08A23}"/>
  <tableColumns count="1">
    <tableColumn id="1" xr3:uid="{9460F5A6-2E95-462A-9FE5-A0112AC09113}" name="Risk_Type"/>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A70C20-0C10-4609-9AD0-64E8592833F2}" name="VAL_Value_Drivers" displayName="VAL_Value_Drivers" ref="HR5:HR14" totalsRowShown="0">
  <autoFilter ref="HR5:HR14" xr:uid="{9B845EFF-F1B1-412F-8AB4-59F4DA4FA278}"/>
  <tableColumns count="1">
    <tableColumn id="1" xr3:uid="{5BBD870E-3584-4245-9D87-60A9EA6E4C5B}" name="Value Drivers"/>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D701E1C-BDED-4BA2-8E3C-20B4E69F26A8}" name="VAL_Approval_EPM_Triage" displayName="VAL_Approval_EPM_Triage" ref="GB5:GB7" totalsRowShown="0">
  <autoFilter ref="GB5:GB7" xr:uid="{0D1DF4AB-4ECA-4012-91AA-8C8D1815431E}"/>
  <tableColumns count="1">
    <tableColumn id="1" xr3:uid="{D4A6DC2D-8573-40D2-A666-94F23FB9DE4C}" name="Approval Options-EPM/Tiage"/>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75CFE40-1542-4EC9-A542-76713F5D6CDB}" name="VAL_Approval_ApproversSL4_SL5" displayName="VAL_Approval_ApproversSL4_SL5" ref="FX5:FX7" totalsRowShown="0">
  <autoFilter ref="FX5:FX7" xr:uid="{E398C93F-B1BF-46CC-826E-7459044E7BCF}"/>
  <tableColumns count="1">
    <tableColumn id="1" xr3:uid="{FF87F755-8565-45F8-BF3E-053A84A27ADF}" name="Approval Options-Approvers (SL4 &amp; SL5)"/>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E5CA655-0F82-4DB4-BEDD-498B41283455}" name="VAL_Account_Parent" displayName="VAL_Account_Parent" ref="DX5:DX10" totalsRowShown="0" headerRowDxfId="194">
  <autoFilter ref="DX5:DX10" xr:uid="{2E742F55-0BBA-49B2-9A6D-4B4860E4F33A}"/>
  <tableColumns count="1">
    <tableColumn id="1" xr3:uid="{49AB50DF-7EA6-4E00-8056-FCBDEBD488F9}" name="Account Parent"/>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6B6C989-0E86-454D-8F23-841CA4B5C1A0}" name="VAL_Impact_Type_Revenue" displayName="VAL_Impact_Type_Revenue" ref="DT5:DT20" totalsRowShown="0">
  <autoFilter ref="DT5:DT20" xr:uid="{C5D2397A-C0DE-4595-BB20-869E0B627340}"/>
  <tableColumns count="1">
    <tableColumn id="1" xr3:uid="{8E92E82F-A04A-4C5F-B09A-9981A031ACCD}" name="Revenue"/>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560771E-9B54-4D97-B720-4CDE02913E52}" name="VAL_Risk_Probability" displayName="VAL_Risk_Probability" ref="HT5:HT10" totalsRowShown="0">
  <autoFilter ref="HT5:HT10" xr:uid="{47B1FC43-9C94-445B-90B7-FA28FB8EA9CE}"/>
  <tableColumns count="1">
    <tableColumn id="1" xr3:uid="{C60FB1CD-8352-4417-9201-5D11BA86219D}" name="Risk Probability"/>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E2C1DB-B8A6-4B3A-BC8F-72C65DAD5E13}" name="VAL_Risk_Impact" displayName="VAL_Risk_Impact" ref="HV5:HV10" totalsRowShown="0">
  <autoFilter ref="HV5:HV10" xr:uid="{7F462A71-9AD4-4FB5-87BC-0B6555E796C3}"/>
  <tableColumns count="1">
    <tableColumn id="1" xr3:uid="{4258D0D4-1182-45EE-92BA-8E2B5108EBF4}" name="Risk Impact"/>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8115344-BBC8-4F68-AC0F-E5863ACD2802}" name="VAL_Financial_Version_Name" displayName="VAL_Financial_Version_Name" ref="HX5:HX9" totalsRowShown="0">
  <autoFilter ref="HX5:HX9" xr:uid="{A75AC68A-8CB0-4DFB-962A-85115438DFD4}"/>
  <tableColumns count="1">
    <tableColumn id="1" xr3:uid="{D900E710-F989-4380-A686-4357D0EC36A4}" name="Financial Version Name"/>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A224A66-462F-49E9-8ED7-2091B0A946A6}" name="VAL_Risk_Status" displayName="VAL_Risk_Status" ref="HZ5:HZ10" totalsRowShown="0">
  <autoFilter ref="HZ5:HZ10" xr:uid="{7C40AEE1-86AF-433E-9B7D-21A398369EF9}"/>
  <tableColumns count="1">
    <tableColumn id="1" xr3:uid="{FF4B16FD-05DA-4466-B456-A0A798854801}" name="Risk Status"/>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9A99702-69A2-437A-B085-8E5A50A7CAE8}" name="Lookup_MilestoneProgress" displayName="Lookup_MilestoneProgress" ref="IB5:ID13" totalsRowShown="0">
  <autoFilter ref="IB5:ID13" xr:uid="{634FD4EB-A2B7-483D-883E-A016D626FC42}"/>
  <tableColumns count="3">
    <tableColumn id="1" xr3:uid="{C0B7DB96-B3B9-49CD-9DD2-C2284C1DA518}" name="Milestone Status (Current Field)"/>
    <tableColumn id="2" xr3:uid="{187C29CA-1D03-48CD-88CC-5D2EAC7F7B97}" name="Current Logic in Wave"/>
    <tableColumn id="3" xr3:uid="{7BA1EAFF-367D-4D3B-B726-35A3A4D1A7A5}" name="Mapping to Milestone Progress"/>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88D4D35-4656-4EED-BAE7-C88F1FF7162D}" name="VAL_Cost_Impact_Type" displayName="VAL_Cost_Impact_Type" ref="DN5:DO88" totalsRowShown="0">
  <autoFilter ref="DN5:DO88" xr:uid="{3FCD2ACD-7BEA-4A38-B291-40CE55753C1D}"/>
  <tableColumns count="2">
    <tableColumn id="1" xr3:uid="{B6F0AD5D-AAA3-4D93-8AF5-434056E0C83A}" name="Cost Impact Type (level 1)"/>
    <tableColumn id="2" xr3:uid="{AF460DF1-A5A1-4ADB-92B6-E4ADC0A0F067}" name="Cost Impact Type (level 2)"/>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B5703EF-1449-4392-887A-C6563192DE3A}" name="VAL_Entry_Type" displayName="VAL_Entry_Type" ref="DV5:DV7" totalsRowShown="0">
  <autoFilter ref="DV5:DV7" xr:uid="{336FF689-FD00-4584-9450-011C88A31268}"/>
  <tableColumns count="1">
    <tableColumn id="1" xr3:uid="{33259A97-3995-4CA8-979E-33BA74BE5A35}" name="Entry Type"/>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5F214E7-33B3-4559-A501-1D76B2978C9F}" name="VAL_Portfolio_Mapping" displayName="VAL_Portfolio_Mapping" ref="AL5:AM23" totalsRowShown="0">
  <autoFilter ref="AL5:AM23" xr:uid="{A7D3125B-F541-4088-8A00-734E12A3E794}"/>
  <tableColumns count="2">
    <tableColumn id="1" xr3:uid="{673015E9-A832-49CE-8E49-6EB80D6AA5E1}" name="Portfolio (New)"/>
    <tableColumn id="3" xr3:uid="{C5BA6DC5-B927-41E6-B999-4B3864BCBED4}" name="Portfolio (Old)"/>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93F5F53-FF70-4E5D-A5C0-BDF91529F155}" name="VAL_FrequencyandDirection_Costs" displayName="VAL_FrequencyandDirection_Costs" ref="EK5:EK8" totalsRowShown="0">
  <autoFilter ref="EK5:EK8" xr:uid="{129F9E20-568A-4288-AFF3-1DF70EF5AB43}"/>
  <tableColumns count="1">
    <tableColumn id="1" xr3:uid="{665F5BE5-4FE7-413B-AD3A-0CFDB9813A24}" name="Frequency &amp; Direction:"/>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310DB1-B060-41BB-9769-837022BC8F90}" name="VAL_Azure_Subscription_List" displayName="VAL_Azure_Subscription_List" ref="IF5:IF39" totalsRowShown="0">
  <autoFilter ref="IF5:IF39" xr:uid="{F21A1D92-3A9A-44FF-82DD-ACBEC678C5CB}"/>
  <tableColumns count="1">
    <tableColumn id="1" xr3:uid="{64455451-29C6-4F4A-96B5-F0F627AACA9C}" name="Azure Subscription List"/>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6650BF4-C848-46AB-B3CA-1D0ACACC5FDE}" name="VAL_MS_Azure_Usage_Size" displayName="VAL_MS_Azure_Usage_Size" ref="IH5:IH10" totalsRowShown="0">
  <autoFilter ref="IH5:IH10" xr:uid="{349C7A6E-95F5-42AD-8D05-B2D3F65ECE14}"/>
  <tableColumns count="1">
    <tableColumn id="1" xr3:uid="{12C5F510-69F9-47B1-A8D5-83B34B9DB77A}" name="MS Azure Usage Size"/>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515F342-1D38-45D9-AEB8-D0D0C08D9BA5}" name="VAL_Purpose" displayName="VAL_Purpose" ref="IJ5:IJ8" totalsRowShown="0">
  <autoFilter ref="IJ5:IJ8" xr:uid="{8277EDD0-71EB-4B95-869B-F1D35AE227A5}"/>
  <tableColumns count="1">
    <tableColumn id="1" xr3:uid="{C41E4CE3-1BB0-4194-B942-F35B022DE30A}" name="Purpose"/>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66FEB92-7873-4000-86BF-365317B34736}" name="VAL_Approval_ApproversCCH" displayName="VAL_Approval_ApproversCCH" ref="FZ5:FZ8" totalsRowShown="0">
  <autoFilter ref="FZ5:FZ8" xr:uid="{233D6657-F6ED-419E-9133-050CB370BD38}"/>
  <tableColumns count="1">
    <tableColumn id="1" xr3:uid="{31248ABE-C94F-4C18-834F-341FD5E414DE}" name="Approval Options-Approvers (SL4 &amp; SL5)"/>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89BBB6F-02C7-4E2F-8A44-8D16F095E7FF}" name="VAL_CAPEX_Impact_Type" displayName="VAL_CAPEX_Impact_Type" ref="DQ5:DR15" totalsRowShown="0" headerRowDxfId="193" headerRowBorderDxfId="191" tableBorderDxfId="192" totalsRowBorderDxfId="190">
  <autoFilter ref="DQ5:DR15" xr:uid="{4D064C26-A63D-4D0C-9918-41912575147E}"/>
  <tableColumns count="2">
    <tableColumn id="1" xr3:uid="{1FB856BA-A21F-44F3-A5F9-77EAC600E129}" name="CAPEX Impact Type (level 1)"/>
    <tableColumn id="2" xr3:uid="{73A2368C-075B-498D-963C-BB5DCD825B3F}" name="CAPEX Impact Type (level 2)"/>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913C1C9-4D54-4B27-BF4A-67F20EAFD791}" name="Table95" displayName="Table95" ref="E5:F261" totalsRowShown="0">
  <autoFilter ref="E5:F261" xr:uid="{13F4FE5E-5427-4B91-A0F9-5397B8E565DE}"/>
  <tableColumns count="2">
    <tableColumn id="1" xr3:uid="{1251FD0C-E3CA-4EEC-B0EA-14B4BA2521E8}" name="Drive_Pod"/>
    <tableColumn id="2" xr3:uid="{DB8E662F-C19E-4DBF-97CB-21953A8B3CE2}" name="Pod Father Key"/>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568741D-A669-4020-BCA9-D44D02ECACD5}" name="VAL_SubPod" displayName="VAL_SubPod" ref="K5:K65" totalsRowShown="0">
  <autoFilter ref="K5:K65" xr:uid="{942DEDEF-5F7C-4E31-8A43-EB871B1C4B14}"/>
  <sortState xmlns:xlrd2="http://schemas.microsoft.com/office/spreadsheetml/2017/richdata2" ref="K6:K65">
    <sortCondition ref="K5:K65"/>
  </sortState>
  <tableColumns count="1">
    <tableColumn id="1" xr3:uid="{81C8EF51-C43B-4305-87EE-511D59741384}" name="Sub Pod"/>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8D566E7-A4FB-4D41-AA6F-7A7E9EB2378C}" name="VAL_Portfolio_Greenlight" displayName="VAL_Portfolio_Greenlight" ref="IL5:IL9" totalsRowShown="0">
  <autoFilter ref="IL5:IL9" xr:uid="{78C64799-B4F3-42AA-AD91-D849D3E20401}"/>
  <tableColumns count="1">
    <tableColumn id="1" xr3:uid="{420CA9E3-3B44-4543-BDB3-8261C05115D2}" name="Portfolio Greenlight"/>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88F6A7B-7A3F-47BD-B63D-BE04D4410CFC}" name="Table98" displayName="Table98" ref="H5:I37" totalsRowShown="0">
  <autoFilter ref="H5:I37" xr:uid="{50C8E65B-7FB4-443E-B70F-4720522A8C2F}"/>
  <tableColumns count="2">
    <tableColumn id="1" xr3:uid="{350F5C2B-982E-43B3-A595-DBD986F2EB57}" name="Drive_Domain"/>
    <tableColumn id="2" xr3:uid="{9D8DB2C2-BBB9-4256-81A0-8AF80218F7C7}" name="structure_code"/>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627AB35-8AA9-446B-8EF2-6FB1CF5ADF2F}" name="VAL_External_Spend" displayName="VAL_External_Spend" ref="IO5:IO21" totalsRowShown="0">
  <autoFilter ref="IO5:IO21" xr:uid="{006C1CC8-7966-4038-BBCD-45EEA7B25F7C}"/>
  <sortState xmlns:xlrd2="http://schemas.microsoft.com/office/spreadsheetml/2017/richdata2" ref="IO6:IO21">
    <sortCondition ref="IO5:IO21"/>
  </sortState>
  <tableColumns count="1">
    <tableColumn id="1" xr3:uid="{2505033D-45C8-4DCD-9614-D51D8D21C9F9}" name="External Spend Category"/>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D35905-8EB7-4A7E-BB1B-2185D37C7345}" name="Table56" displayName="Table56" ref="E264:F268" totalsRowShown="0" tableBorderDxfId="189">
  <autoFilter ref="E264:F268" xr:uid="{DB96F90A-5374-466A-8E3D-6428B2C89DE0}"/>
  <tableColumns count="2">
    <tableColumn id="1" xr3:uid="{D5B4C79F-EC20-40A5-BB45-F01CC8815C8B}" name="Archived Pods"/>
    <tableColumn id="2" xr3:uid="{9995636A-002B-4CA4-9D8B-0B41E0CA9D0B}" name="Old code" dataDxfId="188"/>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5A7143D-BF37-45EC-AE52-1C4189A36A4D}" name="Table100" displayName="Table100" ref="EQ5:EQ18" totalsRowShown="0">
  <autoFilter ref="EQ5:EQ18" xr:uid="{311E9838-9CAF-4BEF-9BE4-A13DAC8E8BD5}"/>
  <sortState xmlns:xlrd2="http://schemas.microsoft.com/office/spreadsheetml/2017/richdata2" ref="EQ6:EQ18">
    <sortCondition ref="EQ5:EQ18"/>
  </sortState>
  <tableColumns count="1">
    <tableColumn id="1" xr3:uid="{5E346A33-69AA-41B2-AFCB-040CCCCDBEB1}" name="Milestone Type_FDW"/>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5B0646-AA24-4509-9188-9FB93CF5A647}" name="VAL_CoA_Mapping103" displayName="VAL_CoA_Mapping103" ref="DI119:DL229" totalsRowShown="0">
  <autoFilter ref="DI119:DL229" xr:uid="{9A20E69A-D6DC-46A0-BFB8-BD3DDB3FDC40}"/>
  <tableColumns count="4">
    <tableColumn id="4" xr3:uid="{4AE000D5-3B3D-4E59-83D3-F9A3E6141A2F}" name="Account Parent"/>
    <tableColumn id="5" xr3:uid="{E9CBCE89-0122-4808-8A7F-321B4274366D}" name="Account"/>
    <tableColumn id="1" xr3:uid="{CE15FF92-7BCE-4B5C-8820-C7BBEBC837BD}" name="CoA (level1)"/>
    <tableColumn id="2" xr3:uid="{A71DAAB1-8CB3-4C69-9A0A-167D96757EE1}" name="CoA (level2) Current"/>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69A63531-6B69-4F9B-BABD-60929D670755}" name="Data_Transformation_Tracker" displayName="Data_Transformation_Tracker" ref="A2:V153" totalsRowShown="0" headerRowDxfId="169" dataDxfId="168">
  <autoFilter ref="A2:V153" xr:uid="{69A63531-6B69-4F9B-BABD-60929D670755}"/>
  <tableColumns count="22">
    <tableColumn id="1" xr3:uid="{C89CF6A9-DF10-424C-A9F9-883D2289D46D}" name="Step ID" dataDxfId="167"/>
    <tableColumn id="2" xr3:uid="{0D741774-89D0-4276-8F64-4B8FADBB3218}" name="Entity Type" dataDxfId="166"/>
    <tableColumn id="3" xr3:uid="{9CB8653C-9A74-432D-98A9-9178BC1A05EA}" name="Source Field(s)" dataDxfId="165"/>
    <tableColumn id="4" xr3:uid="{3D089C5F-1DDB-4BFC-8EDB-9A4F022686D7}" name="Target Field" dataDxfId="164"/>
    <tableColumn id="5" xr3:uid="{A5ADF617-BAB8-493E-9319-DE78EAAF5C42}" name="PQ Step Name" dataDxfId="163"/>
    <tableColumn id="6" xr3:uid="{9FCE578E-68AE-443C-8539-B6E421915DB5}" name="Step Type" dataDxfId="162"/>
    <tableColumn id="7" xr3:uid="{D39389E5-207B-49EC-8CD1-1B23D89C2681}" name="Purpose / Theme" dataDxfId="161"/>
    <tableColumn id="8" xr3:uid="{1EED4F59-F721-4DA1-824B-70EAE6EA3B68}" name="Transformation Rule / Logic" dataDxfId="160"/>
    <tableColumn id="9" xr3:uid="{4AFCB5C4-1D92-456B-9545-ACB57A2A3511}" name="Implementation Pattern" dataDxfId="159"/>
    <tableColumn id="10" xr3:uid="{690BE22D-C4AD-43EE-B7A0-92E4889C5C7B}" name="Dependency (Prior Step Required)" dataDxfId="158"/>
    <tableColumn id="11" xr3:uid="{0CC52C06-0DDE-45AE-AA4E-CADFB10FE923}" name="Error Flag Expected" dataDxfId="157"/>
    <tableColumn id="12" xr3:uid="{193D1674-BB8E-4479-B46C-F7307EF54164}" name="SQL Step Name" dataDxfId="156"/>
    <tableColumn id="13" xr3:uid="{65E47012-9071-403F-ABB4-DA7C211B3602}" name="SQL Object (Table/CTE)" dataDxfId="155"/>
    <tableColumn id="14" xr3:uid="{CF55B3C2-D6E4-4609-A87F-583C060E14A3}" name="SQL Logic Summary" dataDxfId="154"/>
    <tableColumn id="15" xr3:uid="{FFE24C37-250D-4129-948F-C528D5E5B025}" name="Validation Check" dataDxfId="153"/>
    <tableColumn id="16" xr3:uid="{0ABB00DD-6B6E-4BAF-910B-4D75804A41AE}" name="Expected Result" dataDxfId="152"/>
    <tableColumn id="17" xr3:uid="{C0944538-CF97-42C9-A464-169ACBB06D1E}" name="Edge Cases to Test" dataDxfId="151"/>
    <tableColumn id="18" xr3:uid="{4C49939B-9D49-44B0-974C-42F925F562BF}" name="SQL Dev Status" dataDxfId="150"/>
    <tableColumn id="19" xr3:uid="{01DA4B1F-B0EE-408D-B619-60F9DB9381EC}" name="Max Review Status" dataDxfId="149"/>
    <tableColumn id="20" xr3:uid="{3FCC663D-08BD-4AAD-AA4B-97C2BFA210B1}" name="Blockers / Notes" dataDxfId="148"/>
    <tableColumn id="21" xr3:uid="{B6F868AF-DF8F-463E-BCB4-5BCA55EE8FED}" name="Last Updated" dataDxfId="147"/>
    <tableColumn id="22" xr3:uid="{151849EA-F1A7-472D-BC12-D0E40A91E22B}" name="Code/Comment Discrepancy?" dataDxfId="146"/>
  </tableColumns>
  <tableStyleInfo name="TableStyleLight9"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6366CCC0-BEB3-436E-9935-ED732E487B77}" name="Table225" displayName="Table225" ref="AD1:AD11" totalsRowShown="0" headerRowDxfId="145" dataDxfId="144">
  <autoFilter ref="AD1:AD11" xr:uid="{6366CCC0-BEB3-436E-9935-ED732E487B77}"/>
  <tableColumns count="1">
    <tableColumn id="1" xr3:uid="{9ABE1847-62ED-4A8F-AA21-7AE8A45D2B77}" name="SQL DEV STATUS" dataDxfId="143"/>
  </tableColumns>
  <tableStyleInfo name="TableStyleMedium9"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C40FE361-FF88-47C5-B8C4-5440A41B512B}" name="Transformation" displayName="Transformation" ref="A1:S113" totalsRowShown="0">
  <autoFilter ref="A1:S113" xr:uid="{45CA7642-8E84-4E7C-9131-0F78EC43356C}"/>
  <tableColumns count="19">
    <tableColumn id="9" xr3:uid="{EB56ABEC-DE2E-4D87-A83F-6FB31DA10926}" name="Order"/>
    <tableColumn id="19" xr3:uid="{B9A28EDF-02C1-44C0-B2B2-96D56E367BFD}" name="Environment"/>
    <tableColumn id="7" xr3:uid="{3324CC25-C421-4C22-ACBE-AF733DC8D630}" name="THEME"/>
    <tableColumn id="15" xr3:uid="{0D956591-3F6B-47A3-9EDB-90683B316E1E}" name="Area"/>
    <tableColumn id="1" xr3:uid="{CBAEC3B3-5C51-4189-9D20-E09C5CDA14CA}" name="Source Attribute"/>
    <tableColumn id="2" xr3:uid="{F0F77A47-B850-45F2-8F3F-D79AAAECDDC8}" name="Source Attrib ID" dataDxfId="133">
      <calculatedColumnFormula>_xlfn.XLOOKUP(Transformation[[#This Row],[Source Attribute]],Prod_fields[Attribute Name],Prod_fields[ID],"0-Not Found",0,1)</calculatedColumnFormula>
    </tableColumn>
    <tableColumn id="5" xr3:uid="{66214ADF-13E3-416B-8526-DF2BA525D3CE}" name="Target Attribute"/>
    <tableColumn id="12" xr3:uid="{E49C23DE-2724-4DF4-B6B3-7992A7D8E3DC}" name="Target Attrib ID" dataDxfId="132">
      <calculatedColumnFormula>_xlfn.XLOOKUP(Transformation[[#This Row],[Target Attribute]],Target_Dev_fields[Attribute Name],Target_Dev_fields[ID],"0-Not Found",0)</calculatedColumnFormula>
    </tableColumn>
    <tableColumn id="11" xr3:uid="{CC8BEDDA-D1ED-4B80-BB3C-12FC023DCA21}" name="Is this a new column?"/>
    <tableColumn id="3" xr3:uid="{976896E3-79FF-4754-8CD6-F1F9D1FE8287}" name="Source Attribute's Data"/>
    <tableColumn id="4" xr3:uid="{16264887-B670-4DE1-8597-9366414C9BC1}" name="Target Attribute's Data"/>
    <tableColumn id="6" xr3:uid="{5C8491B0-DC9C-4D83-8B5C-3FB5A9148DAA}" name="Special Notes"/>
    <tableColumn id="8" xr3:uid="{F5D9B2DA-2665-42D5-BFFD-3924381F0C2A}" name="Step Name" dataDxfId="131"/>
    <tableColumn id="10" xr3:uid="{FF6C726E-0E07-48A9-A345-46E179397332}" name="Purpose"/>
    <tableColumn id="13" xr3:uid="{169755D2-8E75-4CF3-9E53-A1BF4D2A411D}" name="Bert's Code Status"/>
    <tableColumn id="16" xr3:uid="{1EA384B5-B6F2-48C6-B206-8E2296739292}" name="Rajinder's Code Status"/>
    <tableColumn id="17" xr3:uid="{CBA0DC00-C542-4D8B-93D5-91ABD7EB989A}" name="Max's Code Status"/>
    <tableColumn id="14" xr3:uid="{DB6D6242-2C1B-49D9-8150-A98058F23541}" name="Notes"/>
    <tableColumn id="18" xr3:uid="{BEBA81AB-96F5-49BA-9DD9-F1FDB6350C95}" name="Notes - Rajinder"/>
  </tableColumns>
  <tableStyleInfo name="TableStyleLight8"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F3992EA0-3C1C-401B-9029-A8BD36B668C3}" name="Table3" displayName="Table3" ref="U3:U13" totalsRowShown="0">
  <autoFilter ref="U3:U13" xr:uid="{621DB44C-A880-45DC-BD9D-3368BF4DD74C}"/>
  <sortState xmlns:xlrd2="http://schemas.microsoft.com/office/spreadsheetml/2017/richdata2" ref="U4:U13">
    <sortCondition ref="U3:U13"/>
  </sortState>
  <tableColumns count="1">
    <tableColumn id="1" xr3:uid="{C9B799B7-12B5-44A7-979D-49F4E64D2594}" name="Status"/>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827BCD33-0D07-4274-B3B9-3F5FEADDD1C2}" name="Table222" displayName="Table222" ref="A1:D111" totalsRowShown="0" headerRowDxfId="130" headerRowBorderDxfId="128" tableBorderDxfId="129" totalsRowBorderDxfId="127">
  <autoFilter ref="A1:D111" xr:uid="{827BCD33-0D07-4274-B3B9-3F5FEADDD1C2}"/>
  <tableColumns count="4">
    <tableColumn id="1" xr3:uid="{A94BCF89-8820-45E5-8F79-A3855CD8A08B}" name="Attribute Name" dataDxfId="126"/>
    <tableColumn id="2" xr3:uid="{6BC025B4-1CA2-4409-994E-56D7431A14AA}" name="Recommendation for Migration" dataDxfId="125"/>
    <tableColumn id="3" xr3:uid="{E82A81BC-9507-4A9E-999E-25AD9DF9AE5B}" name="Issue if Blank?" dataDxfId="124"/>
    <tableColumn id="4" xr3:uid="{D2E04A5C-FE6A-474A-9751-8B7C50C96351}" name="Confirmed (Agree/Disagree)?" dataDxfId="123"/>
  </tableColumns>
  <tableStyleInfo name="TableStyleMedium9"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C7469AE8-7821-49B4-8AE9-9CACB71D7266}" name="FlowType_Step_1" displayName="FlowType_Step_1" ref="A3:H19" totalsRowShown="0">
  <autoFilter ref="A3:H19" xr:uid="{C7469AE8-7821-49B4-8AE9-9CACB71D7266}"/>
  <tableColumns count="8">
    <tableColumn id="14" xr3:uid="{E67D6C3D-47C4-4DF3-9AAF-613CE568E551}" name="Rule / Sequence"/>
    <tableColumn id="1" xr3:uid="{004043FB-5F2A-4410-909C-2CDB277EB3EB}" name="Demand Type"/>
    <tableColumn id="3" xr3:uid="{32CE2150-554A-42CC-9B93-85A995684744}" name="Execution Type"/>
    <tableColumn id="2" xr3:uid="{164F4FFD-F838-4532-A315-0CB49D9F3025}" name="Is this request vital to business continuity?"/>
    <tableColumn id="12" xr3:uid="{CF9448C3-C441-4495-82BE-AAB073BE6041}" name="Stage"/>
    <tableColumn id="15" xr3:uid="{86784593-126A-4CD4-80B7-2BCB7FBB144B}" name="Demand SubType"/>
    <tableColumn id="13" xr3:uid="{0DE2C338-634C-4908-B42C-9B8D258ADBDD}" name="Data Source"/>
    <tableColumn id="5" xr3:uid="{C7A8C643-DE17-411F-BE42-3DB7B9F9762F}" name="Flow Type - Step 1"/>
  </tableColumns>
  <tableStyleInfo name="TableStyleMedium9"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1719BF65-7B7C-470C-878B-96671DF8E1CA}" name="FlowType_Step_2" displayName="FlowType_Step_2" ref="A50:G53" totalsRowShown="0" headerRowDxfId="122" headerRowBorderDxfId="121">
  <autoFilter ref="A50:G53" xr:uid="{1719BF65-7B7C-470C-878B-96671DF8E1CA}"/>
  <tableColumns count="7">
    <tableColumn id="1" xr3:uid="{839170E6-7CD0-485D-AA72-5D38BCB8EB83}" name="Rule / Sequence"/>
    <tableColumn id="2" xr3:uid="{6F7C84B6-760E-4BA9-BFB2-CD9FF5527167}" name="Flow Type - Step 1"/>
    <tableColumn id="9" xr3:uid="{B422552B-0453-47E3-A88E-98946264AEF3}" name="Demand Type"/>
    <tableColumn id="3" xr3:uid="{FB9203A4-B69C-4851-A99B-B22B5A0B77B9}" name="T-Shirt Size"/>
    <tableColumn id="8" xr3:uid="{F0E701DB-2B80-4DF4-8ACF-42C8AAAA1CAE}" name="Estimated Value Range_Consolidated"/>
    <tableColumn id="6" xr3:uid="{DE01EB52-8436-403D-B30B-15029CE7E450}" name="Data Source"/>
    <tableColumn id="7" xr3:uid="{F7B50112-917A-44A4-AC21-224531FE9378}" name="Flow Type"/>
  </tableColumns>
  <tableStyleInfo name="TableStyleMedium9"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55730D64-C485-423F-9BEF-97C9A68E31BE}" name="Value_Range_Step1" displayName="Value_Range_Step1" ref="A22:D26" totalsRowShown="0" headerRowDxfId="120" headerRowBorderDxfId="119">
  <autoFilter ref="A22:D26" xr:uid="{55730D64-C485-423F-9BEF-97C9A68E31BE}"/>
  <tableColumns count="4">
    <tableColumn id="1" xr3:uid="{780AF48D-55E7-417B-958B-F7840F992326}" name="Rule / Sequence"/>
    <tableColumn id="3" xr3:uid="{149CEFB6-4F0C-49FF-A9EC-1193DCD9E54B}" name="NRB (Exit Rate) 2028 (Latest Estimate)"/>
    <tableColumn id="6" xr3:uid="{89D8D742-1ED5-49AB-8742-3AB5974C2C04}" name="Data Source"/>
    <tableColumn id="7" xr3:uid="{7925EFC0-37FC-476A-B57D-26B38F75E6F9}" name="Estimated Annualized Value Range_Step 1"/>
  </tableColumns>
  <tableStyleInfo name="TableStyleMedium9"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EBD1F428-CF1B-4893-B7AB-CB104BD735AD}" name="Value_Range_Step2" displayName="Value_Range_Step2" ref="A30:D34" totalsRowShown="0" headerRowDxfId="118" headerRowBorderDxfId="117">
  <autoFilter ref="A30:D34" xr:uid="{EBD1F428-CF1B-4893-B7AB-CB104BD735AD}"/>
  <tableColumns count="4">
    <tableColumn id="1" xr3:uid="{2F1B38C3-0123-400B-91ED-49F99C27F650}" name="Rule / Sequence"/>
    <tableColumn id="3" xr3:uid="{C4341240-B21C-44F2-B1A7-C90189BDEEB7}" name="L1 Net Recurring Benefits ($, annualized)-P&amp;L/Hard"/>
    <tableColumn id="6" xr3:uid="{122AE054-17D3-4843-A6B9-EBEF19B0299A}" name="Data Source"/>
    <tableColumn id="7" xr3:uid="{96C626D6-794D-4331-B2C1-110ABFACF0C7}" name="Estimated Annualized Value Range_Step 2"/>
  </tableColumns>
  <tableStyleInfo name="TableStyleMedium9"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2BC138F4-5529-4E47-846A-30DA98762D7C}" name="Value_Range_Step3" displayName="Value_Range_Step3" ref="A38:D40" totalsRowShown="0" headerRowDxfId="116" headerRowBorderDxfId="115">
  <autoFilter ref="A38:D40" xr:uid="{2BC138F4-5529-4E47-846A-30DA98762D7C}"/>
  <tableColumns count="4">
    <tableColumn id="1" xr3:uid="{706A5FF6-38A9-485F-B32E-52AECA4B6452}" name="Rule / Sequence"/>
    <tableColumn id="3" xr3:uid="{68C03FBF-DB87-432A-B9B3-11AC6A0C34B1}" name="Estimated Annualized Value Range"/>
    <tableColumn id="6" xr3:uid="{81F6B65C-8ECE-44E4-8F9D-F2ED78241B16}" name="Data Source"/>
    <tableColumn id="7" xr3:uid="{670849FA-8EDC-4A67-9DEB-4B426D8749B8}" name="Estimated Annualized Value Range_Step 3"/>
  </tableColumns>
  <tableStyleInfo name="TableStyleMedium9"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15F2E5C1-9A60-4B8F-A63C-E3D458C21A59}" name="Value_Range_Step4" displayName="Value_Range_Step4" ref="A43:D46" totalsRowShown="0" headerRowDxfId="114" headerRowBorderDxfId="113">
  <autoFilter ref="A43:D46" xr:uid="{15F2E5C1-9A60-4B8F-A63C-E3D458C21A59}"/>
  <tableColumns count="4">
    <tableColumn id="1" xr3:uid="{9BCF9E48-3B0F-4054-8175-F5AE9833F582}" name="Rule / Sequence"/>
    <tableColumn id="3" xr3:uid="{431C9712-6BAE-4EAA-B9BE-F63439A90F76}" name="Estimated Annualized Value Range_Step 1"/>
    <tableColumn id="6" xr3:uid="{4FE7DE56-E3AD-4726-9E59-8395A59BFB29}" name="Estimated Annualized Value Range_Step 2"/>
    <tableColumn id="8" xr3:uid="{13A1858B-1EFC-40A2-A5FC-34AC7C6854B0}" name="Estimated Value Range_Consolidated"/>
  </tableColumns>
  <tableStyleInfo name="TableStyleMedium9"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CB00AFA8-57DC-453C-8429-70DE3B190885}" name="Table217" displayName="Table217" ref="A60:B65" totalsRowShown="0">
  <autoFilter ref="A60:B65" xr:uid="{CB00AFA8-57DC-453C-8429-70DE3B190885}"/>
  <tableColumns count="2">
    <tableColumn id="1" xr3:uid="{F49EE47F-7A83-40CD-BB23-48600B777D06}" name="Flow Type"/>
    <tableColumn id="2" xr3:uid="{601DBB59-3313-4B47-A051-132286B17AAD}" name="Demand Type - New"/>
  </tableColumns>
  <tableStyleInfo name="TableStyleMedium9"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1F71573-EE5D-4352-9706-500F4F7E0DC1}" name="VAL_Work_Type" displayName="VAL_Work_Type" ref="J3:J6" totalsRowShown="0">
  <autoFilter ref="J3:J6" xr:uid="{9343B851-E1D0-4194-9B5A-5A697D284E66}"/>
  <tableColumns count="1">
    <tableColumn id="1" xr3:uid="{FD8DA20E-FFD6-42F5-B5F0-E8C57E0F2436}" name="Work Type"/>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F7F2335-DEAB-4C7A-9D2A-6DF91604D36C}" name="Map_Work_Type" displayName="Map_Work_Type" ref="L3:N8" totalsRowShown="0">
  <autoFilter ref="L3:N8" xr:uid="{25AB5131-477C-4A74-A2FE-5C65EF89D8AA}"/>
  <tableColumns count="3">
    <tableColumn id="1" xr3:uid="{226E9438-1E5C-4598-B1F3-33858AD222EE}" name="Source System"/>
    <tableColumn id="3" xr3:uid="{14D37F14-79D7-4472-9B81-FDA0D3092AD3}" name="Demand Type"/>
    <tableColumn id="2" xr3:uid="{43C63349-89F0-4C32-BF4C-814A30137B1D}" name="Work Type - New"/>
  </tableColumns>
  <tableStyleInfo name="TableStyleMedium7"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A5D0C39D-E12E-4775-A577-224454777B99}" name="VAL_Strategic_Program" displayName="VAL_Strategic_Program" ref="T3:T6" totalsRowShown="0">
  <autoFilter ref="T3:T6" xr:uid="{943CC88C-3AD3-43C5-9899-8BECE73EA3D4}"/>
  <tableColumns count="1">
    <tableColumn id="1" xr3:uid="{7E4CF865-65D3-4111-A275-125E4DF29E8B}" name="Does this request support a DRIVE strategic program?"/>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A54A772-FEB1-4EAD-ADEB-82A5797E40DA}" name="VAL_Limited_Visibility" displayName="VAL_Limited_Visibility" ref="Z3:Z7" totalsRowShown="0">
  <autoFilter ref="Z3:Z7" xr:uid="{52BCB47D-42C5-4EAE-AF31-65FD7DCB1249}"/>
  <tableColumns count="1">
    <tableColumn id="1" xr3:uid="{0B9A5722-BD58-4592-ADE7-E61E6514E048}" name="Does this require Limited Visibility?"/>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DD2C995-FCC2-44C3-A7F2-9B7C49ED8945}" name="Map_Limited_Visibility" displayName="Map_Limited_Visibility" ref="AB3:AC6" totalsRowShown="0">
  <autoFilter ref="AB3:AC6" xr:uid="{72F011F1-8681-4595-A2B4-69275CCDCE99}"/>
  <tableColumns count="2">
    <tableColumn id="1" xr3:uid="{AFDB34EA-ABE3-4C81-AFB4-505AF54E9609}" name="Is this confidential?"/>
    <tableColumn id="2" xr3:uid="{1413C1EE-C020-4C94-8FE1-3DC72B49B4B2}" name="Does this require Limited Visibility?"/>
  </tableColumns>
  <tableStyleInfo name="TableStyleMedium7"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78ECA76-22B4-4521-8945-72E8DD84ADF2}" name="VAL_Strategic_Program108" displayName="VAL_Strategic_Program108" ref="V3:X8" totalsRowShown="0">
  <autoFilter ref="V3:X8" xr:uid="{078ECA76-22B4-4521-8945-72E8DD84ADF2}"/>
  <tableColumns count="3">
    <tableColumn id="2" xr3:uid="{986FF2B0-1F85-4383-9D48-63934569FC44}" name="Source System"/>
    <tableColumn id="3" xr3:uid="{74D20BE8-EA39-422D-B536-965FC3073FBB}" name="Other attribute"/>
    <tableColumn id="1" xr3:uid="{9FC08E31-EA27-492C-BE1B-FBE037D9DA4E}" name="Does this request support a DRIVE strategic program?"/>
  </tableColumns>
  <tableStyleInfo name="TableStyleMedium10"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04E4E7A-5E1D-4AFB-A9DB-C8E98F18C1CA}" name="VAL_Config_Status" displayName="VAL_Config_Status" ref="A3:A15" totalsRowShown="0">
  <autoFilter ref="A3:A15" xr:uid="{B04E4E7A-5E1D-4AFB-A9DB-C8E98F18C1CA}"/>
  <tableColumns count="1">
    <tableColumn id="1" xr3:uid="{3B6317E3-9C43-4D5E-82A9-A7B16F4135A6}" name="Config Status"/>
  </tableColumns>
  <tableStyleInfo name="TableStyleMedium9"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E9B76AA-C535-426A-83FB-C431514ED9E5}" name="VAL_Business_Demand" displayName="VAL_Business_Demand" ref="AE3:AE5" totalsRowShown="0">
  <autoFilter ref="AE3:AE5" xr:uid="{0E9B76AA-C535-426A-83FB-C431514ED9E5}"/>
  <tableColumns count="1">
    <tableColumn id="1" xr3:uid="{6202B3EC-9026-405F-9762-6C991D2BBCBF}" name="Is this demand Business Only?"/>
  </tableColumns>
  <tableStyleInfo name="TableStyleMedium9"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9CB7697-4EE7-44CF-B5FF-41D96D0FAE12}" name="VAL_wbs147_d_t" displayName="VAL_wbs147_d_t" ref="AG3:AG5" totalsRowShown="0">
  <autoFilter ref="AG3:AG5" xr:uid="{D9CB7697-4EE7-44CF-B5FF-41D96D0FAE12}"/>
  <tableColumns count="1">
    <tableColumn id="1" xr3:uid="{7116DBB2-EBD4-4781-9B08-1037D6AE0B62}" name="Does this request support a D&amp;T Digital Transformation Strategy?"/>
  </tableColumns>
  <tableStyleInfo name="TableStyleMedium9"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7ECE283D-1DFA-4593-B07F-7E615ECFD9CB}" name="VAL_wbs148_intended_demand_manager" displayName="VAL_wbs148_intended_demand_manager" ref="AI3:AI5" totalsRowShown="0">
  <autoFilter ref="AI3:AI5" xr:uid="{7ECE283D-1DFA-4593-B07F-7E615ECFD9CB}"/>
  <tableColumns count="1">
    <tableColumn id="1" xr3:uid="{3E23D9EC-DB44-4ABC-BF3A-F1F210E32E20}" name="Intended Demand Manager"/>
  </tableColumns>
  <tableStyleInfo name="TableStyleMedium9"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A682AD-72B6-45D1-88C4-075F4E365DB7}" name="VAL_wbs149_VP_Sponsor" displayName="VAL_wbs149_VP_Sponsor" ref="AK3:AK5" totalsRowShown="0">
  <autoFilter ref="AK3:AK5" xr:uid="{E3A682AD-72B6-45D1-88C4-075F4E365DB7}"/>
  <tableColumns count="1">
    <tableColumn id="1" xr3:uid="{6DE7275B-568C-40E9-9FAB-54C561799592}" name="VP Sponsor Name"/>
  </tableColumns>
  <tableStyleInfo name="TableStyleMedium9"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A1C1ABA-16D5-46B5-896D-0D10344797AB}" name="VAL_wbs144_Refresh" displayName="VAL_wbs144_Refresh" ref="AM3:AM5" totalsRowShown="0">
  <autoFilter ref="AM3:AM5" xr:uid="{DA1C1ABA-16D5-46B5-896D-0D10344797AB}"/>
  <tableColumns count="1">
    <tableColumn id="1" xr3:uid="{1B3AC2DE-2169-4FB3-B8A4-1C0901077E67}" name="Does this request support a planned application or infrastructure upgrade and/or a routine infrastructure refresh?"/>
  </tableColumns>
  <tableStyleInfo name="TableStyleMedium9"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38D085-6155-4F3A-B83E-63C84B9729EB}" name="VAL_wbs145_Risk_subtype" displayName="VAL_wbs145_Risk_subtype" ref="AO3:AO7" totalsRowShown="0">
  <autoFilter ref="AO3:AO7" xr:uid="{AF38D085-6155-4F3A-B83E-63C84B9729EB}"/>
  <tableColumns count="1">
    <tableColumn id="1" xr3:uid="{3D793733-D370-43BD-8BA7-C8898EBB3D63}" name="Risk Subtype"/>
  </tableColumns>
  <tableStyleInfo name="TableStyleMedium9"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48F4886-0C2A-4715-8ED5-8C7BB17733B4}" name="Map_Risk_Subtype" displayName="Map_Risk_Subtype" ref="AQ3:AR8" totalsRowShown="0">
  <autoFilter ref="AQ3:AR8" xr:uid="{D48F4886-0C2A-4715-8ED5-8C7BB17733B4}"/>
  <tableColumns count="2">
    <tableColumn id="1" xr3:uid="{409C8E2B-DB82-402C-8AA8-58CB267C2328}" name="Demand_SubType"/>
    <tableColumn id="2" xr3:uid="{436145C5-033D-4025-92DF-EBF003C95DAE}" name="Risk Subtype"/>
  </tableColumns>
  <tableStyleInfo name="TableStyleMedium7"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3C58789-A38C-4C71-ACB9-97EF247BCB56}" name="VAL_150_RiskType" displayName="VAL_150_RiskType" ref="AT3:AT7" totalsRowShown="0">
  <autoFilter ref="AT3:AT7" xr:uid="{93C58789-A38C-4C71-ACB9-97EF247BCB56}"/>
  <tableColumns count="1">
    <tableColumn id="1" xr3:uid="{2D4E17ED-919F-497D-A348-7C5CCE79BFAB}" name="Risk Type"/>
  </tableColumns>
  <tableStyleInfo name="TableStyleMedium9"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81ED5DA-0873-4A1B-819E-E371CA312DA9}" name="Map_RiskType" displayName="Map_RiskType" ref="AV3:AW8" totalsRowShown="0">
  <autoFilter ref="AV3:AW8" xr:uid="{F81ED5DA-0873-4A1B-819E-E371CA312DA9}"/>
  <tableColumns count="2">
    <tableColumn id="1" xr3:uid="{9BE48DED-C97D-471E-891D-B901160F58C3}" name="What is the Type of risk?"/>
    <tableColumn id="2" xr3:uid="{805F1E4D-5BC3-4106-8E5B-A5EDBDCECC23}" name="Risk Type"/>
  </tableColumns>
  <tableStyleInfo name="TableStyleMedium7"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7DE183C-C793-407B-8F6E-FAA553446582}" name="VAL_wbs151_riskLevel" displayName="VAL_wbs151_riskLevel" ref="AY3:AY8" totalsRowShown="0">
  <autoFilter ref="AY3:AY8" xr:uid="{77DE183C-C793-407B-8F6E-FAA553446582}"/>
  <tableColumns count="1">
    <tableColumn id="1" xr3:uid="{00F02A6A-4356-4C83-B8EA-13FA1C27501D}" name="Risk Level"/>
  </tableColumns>
  <tableStyleInfo name="TableStyleMedium9"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B9C632-D291-4CD7-98EA-85C22AA943E4}" name="VAL_wbs152_manual" displayName="VAL_wbs152_manual" ref="BA3:BA5" totalsRowShown="0">
  <autoFilter ref="BA3:BA5" xr:uid="{2DB9C632-D291-4CD7-98EA-85C22AA943E4}"/>
  <tableColumns count="1">
    <tableColumn id="1" xr3:uid="{CF948B21-3E7A-41F8-9C61-AFD3DCD74271}" name="Manual Solution"/>
  </tableColumns>
  <tableStyleInfo name="TableStyleMedium9"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B633CE0-F33B-461F-A913-0C0C008C2F57}" name="VAL_wbs153_time_Criticality" displayName="VAL_wbs153_time_Criticality" ref="BC3:BC9" totalsRowShown="0">
  <autoFilter ref="BC3:BC9" xr:uid="{EB633CE0-F33B-461F-A913-0C0C008C2F57}"/>
  <tableColumns count="1">
    <tableColumn id="1" xr3:uid="{AB86478A-1083-49B7-8CF8-D308C829A8FD}" name="What is the time criticality?"/>
  </tableColumns>
  <tableStyleInfo name="TableStyleMedium9"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0015EF5-2B39-47C3-B413-4FE9F77640C9}" name="VAL_str62_tsize" displayName="VAL_str62_tsize" ref="BF3:BF8" totalsRowShown="0">
  <autoFilter ref="BF3:BF8" xr:uid="{20015EF5-2B39-47C3-B413-4FE9F77640C9}"/>
  <tableColumns count="1">
    <tableColumn id="1" xr3:uid="{C8343AB5-33EB-434F-B469-4AEAE06863D1}" name="T-Size"/>
  </tableColumns>
  <tableStyleInfo name="TableStyleMedium9"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8BD4CD3-1DDF-4C7D-A0C2-55AC0CFD5A2E}" name="VAL_wr36_value_range" displayName="VAL_wr36_value_range" ref="BH3:BH6" totalsRowShown="0">
  <autoFilter ref="BH3:BH6" xr:uid="{88BD4CD3-1DDF-4C7D-A0C2-55AC0CFD5A2E}"/>
  <tableColumns count="1">
    <tableColumn id="1" xr3:uid="{649D6269-2389-4DAA-A6AA-D2FE082A90F8}" name="Estimated Value Range"/>
  </tableColumns>
  <tableStyleInfo name="TableStyleMedium9"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25BEAE1-445C-46ED-9045-FCECDDBF5EB3}" name="Map_WR36_value_range" displayName="Map_WR36_value_range" ref="BJ3:BK9" totalsRowShown="0">
  <autoFilter ref="BJ3:BK9" xr:uid="{525BEAE1-445C-46ED-9045-FCECDDBF5EB3}"/>
  <tableColumns count="2">
    <tableColumn id="1" xr3:uid="{646D9882-209A-44F8-8A47-3558FE82AFE6}" name="Estimated Value Range (Old)"/>
    <tableColumn id="2" xr3:uid="{F974D201-7423-4FBA-A544-9F146A3DCAA7}" name="Estimated Value Range (new)"/>
  </tableColumns>
  <tableStyleInfo name="TableStyleMedium7"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CFFD7D6-5BEE-450F-AF17-1D4C1FB464C7}" name="VAL_str119_Value_type" displayName="VAL_str119_Value_type" ref="BM3:BM21" totalsRowShown="0">
  <autoFilter ref="BM3:BM21" xr:uid="{5CFFD7D6-5BEE-450F-AF17-1D4C1FB464C7}"/>
  <tableColumns count="1">
    <tableColumn id="1" xr3:uid="{FDC273A8-6A4E-448B-A465-979502EF3637}" name="Primary Type of Value"/>
  </tableColumns>
  <tableStyleInfo name="TableStyleMedium9"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3D31802-9606-46A0-A085-DE14B9B39C1C}" name="VAL_str128_value_impact" displayName="VAL_str128_value_impact" ref="BR3:BR6" totalsRowShown="0">
  <autoFilter ref="BR3:BR6" xr:uid="{93D31802-9606-46A0-A085-DE14B9B39C1C}"/>
  <tableColumns count="1">
    <tableColumn id="1" xr3:uid="{725BE146-0E4D-48C3-B6CA-0852464F25AB}" name="Value Impact"/>
  </tableColumns>
  <tableStyleInfo name="TableStyleMedium9"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75FE35B-C2BF-4629-8317-469B03CB26B5}" name="VAL_wbs155_portfolio" displayName="VAL_wbs155_portfolio" ref="BT3:BT7" totalsRowShown="0">
  <autoFilter ref="BT3:BT7" xr:uid="{175FE35B-C2BF-4629-8317-469B03CB26B5}"/>
  <tableColumns count="1">
    <tableColumn id="1" xr3:uid="{D21FAA47-EE81-4ADF-9779-46E76598FE88}" name="Primary Impacted Portfolio"/>
  </tableColumns>
  <tableStyleInfo name="TableStyleMedium9"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52147F03-163C-45A7-9A12-23DA789B0720}" name="MAP_Portfolio" displayName="MAP_Portfolio" ref="BV3:BW8" totalsRowShown="0">
  <autoFilter ref="BV3:BW8" xr:uid="{52147F03-163C-45A7-9A12-23DA789B0720}"/>
  <tableColumns count="2">
    <tableColumn id="2" xr3:uid="{46942928-2974-4159-8211-6087102B3E4B}" name="Home Portfolio"/>
    <tableColumn id="1" xr3:uid="{91526D30-DBCB-4898-85CF-2A1CAA36821B}" name="Primary Impacted Portfolio"/>
  </tableColumns>
  <tableStyleInfo name="TableStyleMedium7"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8925B7F-7B4A-4127-ADC5-84E68CC2EF01}" name="MAP_Portfolio_other" displayName="MAP_Portfolio_other" ref="CA3:CB8" totalsRowShown="0">
  <autoFilter ref="CA3:CB8" xr:uid="{28925B7F-7B4A-4127-ADC5-84E68CC2EF01}"/>
  <tableColumns count="2">
    <tableColumn id="2" xr3:uid="{F36113D9-9F23-40BD-BBA2-3A14D054F1EF}" name="Other Impacted Portfolio"/>
    <tableColumn id="1" xr3:uid="{B5294089-FF09-4085-A64D-A09C76C05E75}" name="Other Impacted Portfolios"/>
  </tableColumns>
  <tableStyleInfo name="TableStyleMedium7"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AF959802-D411-4758-A6EB-CE6C806DF7E0}" name="VAL_wbs156_portfolio_other" displayName="VAL_wbs156_portfolio_other" ref="BY3:BY7" totalsRowShown="0">
  <autoFilter ref="BY3:BY7" xr:uid="{AF959802-D411-4758-A6EB-CE6C806DF7E0}"/>
  <tableColumns count="1">
    <tableColumn id="1" xr3:uid="{D1420DC8-E22F-4E2E-A69B-7D0F7201D296}" name="Primary Impacted Portfolio"/>
  </tableColumns>
  <tableStyleInfo name="TableStyleMedium9"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F14BFF1-221D-446C-89EF-4866653CA087}" name="VAL_wbs168_BU" displayName="VAL_wbs168_BU" ref="CD3:CD27" totalsRowShown="0">
  <autoFilter ref="CD3:CD27" xr:uid="{5F14BFF1-221D-446C-89EF-4866653CA087}"/>
  <sortState xmlns:xlrd2="http://schemas.microsoft.com/office/spreadsheetml/2017/richdata2" ref="CD4:CD27">
    <sortCondition ref="CD3:CD27"/>
  </sortState>
  <tableColumns count="1">
    <tableColumn id="1" xr3:uid="{BB6D1D30-FDEE-46F9-BE87-3290AE2B6524}" name="Business Unit"/>
  </tableColumns>
  <tableStyleInfo name="TableStyleMedium9"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B1995FC-14B4-41D8-8EEE-3AEF6349062B}" name="Map_domain_BU" displayName="Map_domain_BU" ref="CF3:CG28" totalsRowShown="0">
  <autoFilter ref="CF3:CG28" xr:uid="{1B1995FC-14B4-41D8-8EEE-3AEF6349062B}"/>
  <sortState xmlns:xlrd2="http://schemas.microsoft.com/office/spreadsheetml/2017/richdata2" ref="CF4:CG23">
    <sortCondition ref="CF3:CF23"/>
  </sortState>
  <tableColumns count="2">
    <tableColumn id="1" xr3:uid="{298337C1-43E9-43C1-9F41-9916B362E31D}" name="Demand Domain or Portfolio"/>
    <tableColumn id="2" xr3:uid="{F7E0B7CD-EC3D-41D1-AF1B-F8220AA44499}" name="Business Unit" dataDxfId="112"/>
  </tableColumns>
  <tableStyleInfo name="TableStyleMedium7"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E05304-3701-466D-80CA-06CA91B78B6E}" name="VAL_WR46_Triage" displayName="VAL_WR46_Triage" ref="CI3:CI4" totalsRowShown="0">
  <autoFilter ref="CI3:CI4" xr:uid="{D4E05304-3701-466D-80CA-06CA91B78B6E}"/>
  <tableColumns count="1">
    <tableColumn id="1" xr3:uid="{BD9F1E13-D3FC-4578-8D52-D5137DDAE432}" name="Submit to Triage"/>
  </tableColumns>
  <tableStyleInfo name="TableStyleMedium9"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FC1064C-765B-43AD-A4D0-2886B785E3BB}" name="VAL_wbs160_vital" displayName="VAL_wbs160_vital" ref="CK3:CK5" totalsRowShown="0">
  <autoFilter ref="CK3:CK5" xr:uid="{AFC1064C-765B-43AD-A4D0-2886B785E3BB}"/>
  <tableColumns count="1">
    <tableColumn id="1" xr3:uid="{B18CFEE0-08D3-4CA2-AE68-D1E3714C2D86}" name="Is this non-discretionary demand vital to business continuity?"/>
  </tableColumns>
  <tableStyleInfo name="TableStyleMedium9"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AF69855-12A5-4D49-9592-A69303F2A4BD}" name="VAL_wbs161_businesscase" displayName="VAL_wbs161_businesscase" ref="CM3:CM6" totalsRowShown="0">
  <autoFilter ref="CM3:CM6" xr:uid="{8AF69855-12A5-4D49-9592-A69303F2A4BD}"/>
  <tableColumns count="1">
    <tableColumn id="1" xr3:uid="{792B22EC-1629-4AFD-B640-545AF4B5BCBE}" name="Business Case Requirements "/>
  </tableColumns>
  <tableStyleInfo name="TableStyleMedium9"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9599DA3-A39D-40C9-9768-4E531E933F58}" name="VAL_wbs162_architecturelevel" displayName="VAL_wbs162_architecturelevel" ref="CO3:CO6" totalsRowShown="0">
  <autoFilter ref="CO3:CO6" xr:uid="{A9599DA3-A39D-40C9-9768-4E531E933F58}"/>
  <tableColumns count="1">
    <tableColumn id="1" xr3:uid="{20BEFB4D-DA1C-4FB6-BA35-C300D394F494}" name="Level of Architecture"/>
  </tableColumns>
  <tableStyleInfo name="TableStyleMedium9"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9A1CF98-4514-4698-9CDB-D0BC2DF29677}" name="VAL_wr50_valueprop" displayName="VAL_wr50_valueprop" ref="CQ3:CQ5" totalsRowShown="0">
  <autoFilter ref="CQ3:CQ5" xr:uid="{09A1CF98-4514-4698-9CDB-D0BC2DF29677}"/>
  <tableColumns count="1">
    <tableColumn id="1" xr3:uid="{49C8DA74-5EF4-40A3-AD64-8036832F82DC}" name="Impacts Value Prop or Risk to Customer?"/>
  </tableColumns>
  <tableStyleInfo name="TableStyleMedium9"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5E6F0C5-5F86-4458-BAC7-CA961835FBDD}" name="VAL_wbs86_governancelevel" displayName="VAL_wbs86_governancelevel" ref="CS3:CS5" totalsRowShown="0">
  <autoFilter ref="CS3:CS5" xr:uid="{25E6F0C5-5F86-4458-BAC7-CA961835FBDD}"/>
  <tableColumns count="1">
    <tableColumn id="1" xr3:uid="{5DEFC66E-03B2-4665-B3A5-7D7892B83691}" name="Level of Governance"/>
  </tableColumns>
  <tableStyleInfo name="TableStyleMedium9"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F3D3B1D-3228-4E37-8454-07CA510888C5}" name="MAP_wbs86_governancelevel" displayName="MAP_wbs86_governancelevel" ref="CU3:CV5" totalsRowShown="0">
  <autoFilter ref="CU3:CV5" xr:uid="{0F3D3B1D-3228-4E37-8454-07CA510888C5}"/>
  <tableColumns count="2">
    <tableColumn id="1" xr3:uid="{1656917D-0F72-43C2-BE36-CD209912B043}" name="Governance Level"/>
    <tableColumn id="2" xr3:uid="{0173D135-D8B0-4E6D-B3E3-CEEC798158CF}" name="Level of Governance"/>
  </tableColumns>
  <tableStyleInfo name="TableStyleMedium7"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49D8375B-A4C1-4410-A739-B10942F8772B}" name="VAL_wbs163_triage" displayName="VAL_wbs163_triage" ref="CX3:CX6" totalsRowShown="0">
  <autoFilter ref="CX3:CX6" xr:uid="{49D8375B-A4C1-4410-A739-B10942F8772B}"/>
  <tableColumns count="1">
    <tableColumn id="1" xr3:uid="{95CF0C12-5D84-4467-A022-87BE9B61D45D}" name="Triage Decision"/>
  </tableColumns>
  <tableStyleInfo name="TableStyleMedium9"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2BE8670-7550-44A4-A466-1DEE3E4DA785}" name="VAL_wbs164_requestapproved" displayName="VAL_wbs164_requestapproved" ref="CZ3:CZ6" totalsRowShown="0">
  <autoFilter ref="CZ3:CZ6" xr:uid="{32BE8670-7550-44A4-A466-1DEE3E4DA785}"/>
  <tableColumns count="1">
    <tableColumn id="1" xr3:uid="{08D88D2F-09DE-4B9C-B44E-B4B0F2ECDD06}" name="Request Approved?"/>
  </tableColumns>
  <tableStyleInfo name="TableStyleMedium9"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B86E5B9B-E298-4DEC-A6C0-1449E1364842}" name="VAL_wbs157_flowtype" displayName="VAL_wbs157_flowtype" ref="DB3:DB7" totalsRowShown="0">
  <autoFilter ref="DB3:DB7" xr:uid="{B86E5B9B-E298-4DEC-A6C0-1449E1364842}"/>
  <tableColumns count="1">
    <tableColumn id="1" xr3:uid="{AD9DAE7D-AFAE-4566-9D32-872BCAD139D9}" name="Flow Type"/>
  </tableColumns>
  <tableStyleInfo name="TableStyleMedium9"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B3788F2-B845-48C6-819B-5698CE7CFD58}" name="VAL_str109_impacts" displayName="VAL_str109_impacts" ref="DD3:DD5" totalsRowShown="0">
  <autoFilter ref="DD3:DD5" xr:uid="{FB3788F2-B845-48C6-819B-5698CE7CFD58}"/>
  <tableColumns count="1">
    <tableColumn id="1" xr3:uid="{8871EAA4-6C6B-4FD2-AD31-BC985966D2B7}" name="Impacts Commercial Portfolio?"/>
  </tableColumns>
  <tableStyleInfo name="TableStyleMedium9"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A67A2DA-4D3C-4B14-BA57-E7AA42E835A7}" name="VAL_str110_impacts" displayName="VAL_str110_impacts" ref="DF3:DF5" totalsRowShown="0">
  <autoFilter ref="DF3:DF5" xr:uid="{5A67A2DA-4D3C-4B14-BA57-E7AA42E835A7}"/>
  <tableColumns count="1">
    <tableColumn id="1" xr3:uid="{88522D89-F16C-46EC-A6B2-5CEFD23890B9}" name="Impacts Platforms Portfolio?"/>
  </tableColumns>
  <tableStyleInfo name="TableStyleMedium9"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224CC05-7F43-4DC5-A95F-633D7CB47FA0}" name="VAL_str111_impacts" displayName="VAL_str111_impacts" ref="DH3:DH5" totalsRowShown="0">
  <autoFilter ref="DH3:DH5" xr:uid="{1224CC05-7F43-4DC5-A95F-633D7CB47FA0}"/>
  <tableColumns count="1">
    <tableColumn id="1" xr3:uid="{3E87ACF6-7EA5-451D-BCF5-0ABA4A2B2AFA}" name="Impacts Enterprise Services Portfolio?"/>
  </tableColumns>
  <tableStyleInfo name="TableStyleMedium9"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E4C0D65-2C00-4ED8-B759-38BA6B6A9116}" name="VAL_str113_impacts" displayName="VAL_str113_impacts" ref="DJ3:DJ5" totalsRowShown="0">
  <autoFilter ref="DJ3:DJ5" xr:uid="{1E4C0D65-2C00-4ED8-B759-38BA6B6A9116}"/>
  <tableColumns count="1">
    <tableColumn id="1" xr3:uid="{EA4BC79A-E9FD-4D0A-868E-02E9B881E450}" name="Impacts Supply Chain Operations Portfolio?"/>
  </tableColumns>
  <tableStyleInfo name="TableStyleMedium9"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13F0964-F8A4-4254-BF12-5F8AE75003AE}" name="VAL_WBS102_Ready" displayName="VAL_WBS102_Ready" ref="DL3:DL5" totalsRowShown="0">
  <autoFilter ref="DL3:DL5" xr:uid="{A13F0964-F8A4-4254-BF12-5F8AE75003AE}"/>
  <tableColumns count="1">
    <tableColumn id="1" xr3:uid="{544DBBD2-DC64-4022-BA2F-5D687DEEF37D}" name="Ready to Close"/>
  </tableColumns>
  <tableStyleInfo name="TableStyleMedium9"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91928AB-FD30-41C2-945F-5EB003303566}" name="VAL_wbs20_WorkStatus" displayName="VAL_wbs20_WorkStatus" ref="DN3:DN9" totalsRowShown="0">
  <autoFilter ref="DN3:DN9" xr:uid="{591928AB-FD30-41C2-945F-5EB003303566}"/>
  <tableColumns count="1">
    <tableColumn id="1" xr3:uid="{6DFCCC87-4FE3-40CC-BCB3-5880DD4AF767}" name="Work Status"/>
  </tableColumns>
  <tableStyleInfo name="TableStyleMedium9"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24FBA26-D621-41B7-BB8F-A60BDF2DD879}" name="VAL_str36_BusinessComplexity" displayName="VAL_str36_BusinessComplexity" ref="DY3:DY8" totalsRowShown="0">
  <autoFilter ref="DY3:DY8" xr:uid="{E24FBA26-D621-41B7-BB8F-A60BDF2DD879}"/>
  <tableColumns count="1">
    <tableColumn id="1" xr3:uid="{012E35DC-CE53-4122-AFF9-2796CD0828E4}" name="Business Complexity Estimate"/>
  </tableColumns>
  <tableStyleInfo name="TableStyleMedium9"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91F0EE6-268A-49CC-B222-305048849B27}" name="VAL_str33_FY" displayName="VAL_str33_FY" ref="EA3:EA8" totalsRowShown="0">
  <autoFilter ref="EA3:EA8" xr:uid="{391F0EE6-268A-49CC-B222-305048849B27}"/>
  <tableColumns count="1">
    <tableColumn id="1" xr3:uid="{13575B90-C33C-4373-848A-97B8ACCE5499}" name="Baseline Fiscal Year of Work Bundle"/>
  </tableColumns>
  <tableStyleInfo name="TableStyleMedium9"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00E7B53-72F8-459D-9437-FC42C0E8EB72}" name="VAL_str134_KPI" displayName="VAL_str134_KPI" ref="EC3:EC82" totalsRowShown="0">
  <autoFilter ref="EC3:EC82" xr:uid="{B00E7B53-72F8-459D-9437-FC42C0E8EB72}"/>
  <tableColumns count="1">
    <tableColumn id="1" xr3:uid="{F2801B36-62A1-4CE4-AB04-04B5444FED19}" name="Enterprise KPIs"/>
  </tableColumns>
  <tableStyleInfo name="TableStyleMedium9"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FE4E7DD-B5E5-4A53-9EC3-4B6D1ACCE0A5}" name="VAL_str119_TypeValue" displayName="VAL_str119_TypeValue" ref="EE3:EE21" totalsRowShown="0">
  <autoFilter ref="EE3:EE21" xr:uid="{4FE4E7DD-B5E5-4A53-9EC3-4B6D1ACCE0A5}"/>
  <tableColumns count="1">
    <tableColumn id="1" xr3:uid="{D6EE2584-116D-44B2-8884-010A8E2420D8}" name="Type of Value"/>
  </tableColumns>
  <tableStyleInfo name="TableStyleMedium9"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80231465-CD16-4BF5-93B3-DC1A9E474522}" name="VAL_wbs75" displayName="VAL_wbs75" ref="EG3:EG5" totalsRowShown="0">
  <autoFilter ref="EG3:EG5" xr:uid="{80231465-CD16-4BF5-93B3-DC1A9E474522}"/>
  <tableColumns count="1">
    <tableColumn id="1" xr3:uid="{9942A4E3-D794-4C79-9879-435754DDB44C}" name="Does this Work impact Customer Experience?"/>
  </tableColumns>
  <tableStyleInfo name="TableStyleMedium9"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51CF963-6BC4-4D12-A2EA-7B491FD76725}" name="VAL_wbs57" displayName="VAL_wbs57" ref="EI3:EI6" totalsRowShown="0">
  <autoFilter ref="EI3:EI6" xr:uid="{451CF963-6BC4-4D12-A2EA-7B491FD76725}"/>
  <tableColumns count="1">
    <tableColumn id="1" xr3:uid="{F1278B52-0215-4E4F-BD69-141E6CDA73C0}" name="If yes, indicate level of Customer Experience impact"/>
  </tableColumns>
  <tableStyleInfo name="TableStyleMedium9"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E648B76D-F9ED-42C6-BD63-367B52F227EA}" name="VAL_wbs76" displayName="VAL_wbs76" ref="EK3:EK5" totalsRowShown="0">
  <autoFilter ref="EK3:EK5" xr:uid="{E648B76D-F9ED-42C6-BD63-367B52F227EA}"/>
  <tableColumns count="1">
    <tableColumn id="1" xr3:uid="{5A44A1EE-AC8B-41C5-939B-EA41513D7F4E}" name="Does this Work impact Service?"/>
  </tableColumns>
  <tableStyleInfo name="TableStyleMedium9"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0E0A46B-9C40-4260-A318-65276B33C8F5}" name="VAL_wbs59" displayName="VAL_wbs59" ref="EM3:EM6" totalsRowShown="0">
  <autoFilter ref="EM3:EM6" xr:uid="{C0E0A46B-9C40-4260-A318-65276B33C8F5}"/>
  <tableColumns count="1">
    <tableColumn id="1" xr3:uid="{5D148D7D-F0FC-4EE3-B6EE-EEAA4EA8F87B}" name="If yes, indicate level of Service impact"/>
  </tableColumns>
  <tableStyleInfo name="TableStyleMedium9"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D0DA4FB-2DD1-465D-8FAD-64C3597127ED}" name="VAL_wbs138" displayName="VAL_wbs138" ref="EO3:EO7" totalsRowShown="0">
  <autoFilter ref="EO3:EO7" xr:uid="{5D0DA4FB-2DD1-465D-8FAD-64C3597127ED}"/>
  <tableColumns count="1">
    <tableColumn id="1" xr3:uid="{EF0F61FC-F1F8-4592-B166-76C355D19B3D}" name="SL3 EPG Approval"/>
  </tableColumns>
  <tableStyleInfo name="TableStyleMedium9"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88FE3B3-E70B-4A8C-9E68-361D94DFE96F}" name="VAL_wbs133" displayName="VAL_wbs133" ref="EQ3:EQ7" totalsRowShown="0">
  <autoFilter ref="EQ3:EQ7" xr:uid="{B88FE3B3-E70B-4A8C-9E68-361D94DFE96F}"/>
  <tableColumns count="1">
    <tableColumn id="1" xr3:uid="{93691A87-476F-4AC6-A97B-0A9DE1FA0A32}" name="SL3 Business Finance Approval"/>
  </tableColumns>
  <tableStyleInfo name="TableStyleMedium9"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91DAECC-0459-43B7-90C8-90BA76986314}" name="VAL_wr43_home_Portfolio" displayName="VAL_wr43_home_Portfolio" ref="ES3:ES7" totalsRowShown="0">
  <autoFilter ref="ES3:ES7" xr:uid="{E91DAECC-0459-43B7-90C8-90BA76986314}"/>
  <tableColumns count="1">
    <tableColumn id="1" xr3:uid="{C170626C-73C5-4A8D-B3BF-94006643F678}" name="Home Portfolio"/>
  </tableColumns>
  <tableStyleInfo name="TableStyleMedium9"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1DD79EA3-5CCB-452B-8B83-A1E779EC1E14}" name="MAP_HomePortfolio" displayName="MAP_HomePortfolio" ref="EU3:EV8" totalsRowShown="0">
  <autoFilter ref="EU3:EV8" xr:uid="{1DD79EA3-5CCB-452B-8B83-A1E779EC1E14}"/>
  <tableColumns count="2">
    <tableColumn id="2" xr3:uid="{7804DD1F-E724-4B63-B8C8-97FA9B1BB6B9}" name="Home Portfolio"/>
    <tableColumn id="1" xr3:uid="{C292FF06-504D-49C3-B405-DF78E54C85C3}" name="Home Portfolio_new"/>
  </tableColumns>
  <tableStyleInfo name="TableStyleMedium7"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534B242-E994-4894-9E18-45F2740A8262}" name="VAL_wbs28_stage" displayName="VAL_wbs28_stage" ref="EX3:EX10" totalsRowShown="0">
  <autoFilter ref="EX3:EX10" xr:uid="{E534B242-E994-4894-9E18-45F2740A8262}"/>
  <tableColumns count="1">
    <tableColumn id="1" xr3:uid="{DFC9823E-AC79-437A-8B12-FF5220EAE93A}" name="Stage"/>
  </tableColumns>
  <tableStyleInfo name="TableStyleMedium9"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ABDD868-3F21-41D9-A696-33E3D986D449}" name="MAP_wbs28_stage" displayName="MAP_wbs28_stage" ref="FB3:FF96" totalsRowShown="0">
  <autoFilter ref="FB3:FF96" xr:uid="{5ABDD868-3F21-41D9-A696-33E3D986D449}"/>
  <tableColumns count="5">
    <tableColumn id="1" xr3:uid="{14C71754-D81C-4259-8BD0-487DBF266AD2}" name="Stage"/>
    <tableColumn id="3" xr3:uid="{9A1063F7-50F2-4E70-81E5-166B815EBB75}" name="Demand Type - Old"/>
    <tableColumn id="4" xr3:uid="{F4B9363C-5160-445E-8583-BE49DA15DDB7}" name="Flow Type"/>
    <tableColumn id="2" xr3:uid="{8D59C88A-8194-402E-A8BE-01823AD3C4A3}" name="Stage-New"/>
    <tableColumn id="5" xr3:uid="{1CBC7640-BD80-4892-9BE3-FD2F0B0028D4}" name="Starting Lifecycle"/>
  </tableColumns>
  <tableStyleInfo name="TableStyleMedium7"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36E4A250-5099-4AB3-9D80-E0011D09F88C}" name="VAL_wr53" displayName="VAL_wr53" ref="GM3:GM7" totalsRowShown="0">
  <autoFilter ref="GM3:GM7" xr:uid="{36E4A250-5099-4AB3-9D80-E0011D09F88C}"/>
  <tableColumns count="1">
    <tableColumn id="1" xr3:uid="{54C55599-B57D-466C-960F-F7BD8FCC9837}" name="Demand SubType"/>
  </tableColumns>
  <tableStyleInfo name="TableStyleMedium9"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7139F6F-4D34-41E9-B494-A980452571F5}" name="Map_Demand_Subtype" displayName="Map_Demand_Subtype" ref="GO3:GP8" totalsRowShown="0">
  <autoFilter ref="GO3:GP8" xr:uid="{47139F6F-4D34-41E9-B494-A980452571F5}"/>
  <tableColumns count="2">
    <tableColumn id="1" xr3:uid="{A066D518-27C1-4D2B-A4BE-4453554416BF}" name="Demand_SubType"/>
    <tableColumn id="2" xr3:uid="{513AADA1-93A3-40EC-BF5C-E87BB7C63BD3}" name="Demand Subtype_new"/>
  </tableColumns>
  <tableStyleInfo name="TableStyleMedium7"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21B81436-B6CD-4926-882C-684F832195A4}" name="MAP_wbs20_WorkStatus" displayName="MAP_wbs20_WorkStatus" ref="DR3:DS14" totalsRowShown="0">
  <autoFilter ref="DR3:DS14" xr:uid="{21B81436-B6CD-4926-882C-684F832195A4}"/>
  <tableColumns count="2">
    <tableColumn id="2" xr3:uid="{36C6135A-784A-4CEC-9B15-33847B7E72CC}" name="Work Status-old"/>
    <tableColumn id="1" xr3:uid="{927AAD56-D8A4-4BA6-B4D7-BC6632405AC3}" name="Work Status-New"/>
  </tableColumns>
  <tableStyleInfo name="TableStyleMedium7"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CCCD835-1A9D-46B8-A648-A80F4C1EB463}" name="VAL_wbs94_regions" displayName="VAL_wbs94_regions" ref="GR3:GR9" totalsRowShown="0">
  <autoFilter ref="GR3:GR9" xr:uid="{BCCCD835-1A9D-46B8-A648-A80F4C1EB463}"/>
  <tableColumns count="1">
    <tableColumn id="1" xr3:uid="{0CF0E086-5C25-4FBC-AE8C-66061C12FB20}" name="Region(s) Impacted"/>
  </tableColumns>
  <tableStyleInfo name="TableStyleMedium9"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15CD332-DDB1-45F3-B645-ED775BD77497}" name="VAL_Solutions" displayName="VAL_Solutions" ref="GT3:GT47" totalsRowShown="0">
  <autoFilter ref="GT3:GT47" xr:uid="{C15CD332-DDB1-45F3-B645-ED775BD77497}"/>
  <tableColumns count="1">
    <tableColumn id="1" xr3:uid="{AE959E52-DACC-43FC-AA88-C88D0B392039}" name="Solution"/>
  </tableColumns>
  <tableStyleInfo name="TableStyleMedium9"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E1BDC3E-9866-4D4B-A1F8-004E026F5ACE}" name="VAL_wbs709_healthStatus" displayName="VAL_wbs709_healthStatus" ref="GV3:GV6" totalsRowShown="0">
  <autoFilter ref="GV3:GV6" xr:uid="{4E1BDC3E-9866-4D4B-A1F8-004E026F5ACE}"/>
  <tableColumns count="1">
    <tableColumn id="1" xr3:uid="{EFA77366-DC9E-43EF-B095-117798BC561B}" name="Health Status"/>
  </tableColumns>
  <tableStyleInfo name="TableStyleMedium9"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E79BBB1E-BEC3-492B-B855-1B20D3316311}" name="VAL_wbs135" displayName="VAL_wbs135" ref="GX3:GX5" totalsRowShown="0">
  <autoFilter ref="GX3:GX5" xr:uid="{E79BBB1E-BEC3-492B-B855-1B20D3316311}"/>
  <tableColumns count="1">
    <tableColumn id="1" xr3:uid="{D9FEAAB6-CB30-41C5-ABFB-1D4E805EB9CD}" name="Ready for L3 EPM Quality Check?"/>
  </tableColumns>
  <tableStyleInfo name="TableStyleMedium9"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58EC435-68D0-46DF-8573-9D5CB797346F}" name="VAL_wbs136" displayName="VAL_wbs136" ref="GZ3:GZ5" totalsRowShown="0">
  <autoFilter ref="GZ3:GZ5" xr:uid="{158EC435-68D0-46DF-8573-9D5CB797346F}"/>
  <tableColumns count="1">
    <tableColumn id="1" xr3:uid="{6D8FF457-B263-4C88-88D7-86DA6390414E}" name="L3 EPM Review 1"/>
  </tableColumns>
  <tableStyleInfo name="TableStyleMedium9"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77343910-E877-4311-8477-1E2071E0AC41}" name="VAL_wbs168" displayName="VAL_wbs168" ref="HB3:HB5" totalsRowShown="0">
  <autoFilter ref="HB3:HB5" xr:uid="{77343910-E877-4311-8477-1E2071E0AC41}"/>
  <tableColumns count="1">
    <tableColumn id="1" xr3:uid="{13C70955-585F-401A-91B9-E76CEB60AD3D}" name="Ready for L3 Epic Approval?"/>
  </tableColumns>
  <tableStyleInfo name="TableStyleMedium9"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41C4422-0432-4799-A69A-20730CE8A1DA}" name="VAL_wbs165" displayName="VAL_wbs165" ref="HD3:HD5" totalsRowShown="0">
  <autoFilter ref="HD3:HD5" xr:uid="{541C4422-0432-4799-A69A-20730CE8A1DA}"/>
  <tableColumns count="1">
    <tableColumn id="1" xr3:uid="{33E9AF32-B266-4A8C-906C-4E752D7FBFB5}" name="L3 Epic Approval"/>
  </tableColumns>
  <tableStyleInfo name="TableStyleMedium9"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720A3BB-8673-4358-90E5-FC20C73B500A}" name="VAL_wbs137" displayName="VAL_wbs137" ref="HF3:HF5" totalsRowShown="0">
  <autoFilter ref="HF3:HF5" xr:uid="{F720A3BB-8673-4358-90E5-FC20C73B500A}"/>
  <tableColumns count="1">
    <tableColumn id="1" xr3:uid="{FDBEEFCE-A644-4833-AF86-C0145466A2D0}" name="L3 EPM Review 2"/>
  </tableColumns>
  <tableStyleInfo name="TableStyleMedium9"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40464C7-868F-42B3-8B6F-EF4149327C7F}" name="VAL_wbs159" displayName="VAL_wbs159" ref="HH3:HH5" totalsRowShown="0">
  <autoFilter ref="HH3:HH5" xr:uid="{B40464C7-868F-42B3-8B6F-EF4149327C7F}"/>
  <tableColumns count="1">
    <tableColumn id="1" xr3:uid="{2022551D-69F9-4437-B0C0-8C40A15250FE}" name="SL4 Close Work Bundle - Business Finance Approva"/>
  </tableColumns>
  <tableStyleInfo name="TableStyleMedium9"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398501-32B1-4EEA-A769-E7D2617900FF}" name="VAL_wbs167" displayName="VAL_wbs167" ref="HJ3:HJ5" totalsRowShown="0">
  <autoFilter ref="HJ3:HJ5" xr:uid="{9A398501-32B1-4EEA-A769-E7D2617900FF}"/>
  <tableColumns count="1">
    <tableColumn id="1" xr3:uid="{CFBD36DC-8476-44F7-9EED-C71FAD92401B}" name="Ready to Close: Work Bundle Intent has been met?"/>
  </tableColumns>
  <tableStyleInfo name="TableStyleMedium9"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B9E4208-BA4B-4871-B157-A947E1AADE29}" name="MAP_Lifecycle_Status" displayName="MAP_Lifecycle_Status" ref="DU3:DW9" totalsRowShown="0">
  <autoFilter ref="DU3:DW9" xr:uid="{9B9E4208-BA4B-4871-B157-A947E1AADE29}"/>
  <tableColumns count="3">
    <tableColumn id="1" xr3:uid="{256C4737-6AFD-4AEC-9C71-ED4A2460D53C}" name="Lifecycle Status"/>
    <tableColumn id="3" xr3:uid="{B14B288D-2AB5-43CC-B2B4-E0CF652D8784}" name="Status"/>
    <tableColumn id="2" xr3:uid="{04A60AE3-45BD-45D4-8271-E46D85A68B11}" name="Work Status"/>
  </tableColumns>
  <tableStyleInfo name="TableStyleMedium7"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8F196F96-63AF-47C3-AC35-CB9563A2F96C}" name="MAP_MilestoneType" displayName="MAP_MilestoneType" ref="HN3:HO15" totalsRowShown="0">
  <autoFilter ref="HN3:HO15" xr:uid="{8F196F96-63AF-47C3-AC35-CB9563A2F96C}"/>
  <tableColumns count="2">
    <tableColumn id="1" xr3:uid="{B1FE8E15-9100-4692-9400-931D7521AC38}" name="Milestone Type (Old)"/>
    <tableColumn id="2" xr3:uid="{3C697CD6-F4F3-41D8-A932-BAC8B33D1B29}" name="Task or Milestone Type"/>
  </tableColumns>
  <tableStyleInfo name="TableStyleMedium7"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5EFC670-5C94-4C6F-B8D7-880E80CF0F77}" name="VAL_wbs712_MilestoneType" displayName="VAL_wbs712_MilestoneType" ref="HL3:HL11" totalsRowShown="0">
  <autoFilter ref="HL3:HL11" xr:uid="{25EFC670-5C94-4C6F-B8D7-880E80CF0F77}"/>
  <tableColumns count="1">
    <tableColumn id="1" xr3:uid="{EB17D081-3C05-4275-AF08-BCC0FD0DF204}" name="Task or Milestone Type"/>
  </tableColumns>
  <tableStyleInfo name="TableStyleMedium9"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B3ED0B93-589B-4318-AFC3-477855420427}" name="VAL_WR2_DemandType" displayName="VAL_WR2_DemandType" ref="C3:C6" totalsRowShown="0">
  <autoFilter ref="C3:C6" xr:uid="{B3ED0B93-589B-4318-AFC3-477855420427}"/>
  <tableColumns count="1">
    <tableColumn id="1" xr3:uid="{FEF0CA3F-8AE6-4A9C-BAF5-01171D19E257}" name="Demand Type"/>
  </tableColumns>
  <tableStyleInfo name="TableStyleMedium9"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3664D5FC-E9AE-413E-886D-7A79C23135CC}" name="MAP_wbs157_WR2_FlowType_DemandType" displayName="MAP_wbs157_WR2_FlowType_DemandType" ref="E3:G10" totalsRowShown="0">
  <autoFilter ref="E3:G10" xr:uid="{3664D5FC-E9AE-413E-886D-7A79C23135CC}"/>
  <tableColumns count="3">
    <tableColumn id="1" xr3:uid="{60D85C62-D87D-43D2-A79D-6326ED0BC4D7}" name="Source"/>
    <tableColumn id="2" xr3:uid="{57BA80C9-4C5C-4303-B60B-88B53CDEA660}" name="Flow Type"/>
    <tableColumn id="3" xr3:uid="{829F0A98-6D9D-45E7-BB5C-5092437FDCF6}" name="Demand Type - New"/>
  </tableColumns>
  <tableStyleInfo name="TableStyleMedium7"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6031C615-96B7-4ECF-ADC7-C9149367E201}" name="VAL_str61" displayName="VAL_str61" ref="HQ3:HQ5" totalsRowShown="0">
  <autoFilter ref="HQ3:HQ5" xr:uid="{6031C615-96B7-4ECF-ADC7-C9149367E201}"/>
  <tableColumns count="1">
    <tableColumn id="1" xr3:uid="{978D5E37-6FE0-43E7-AD20-C64A320A6F5C}" name="Program Type"/>
  </tableColumns>
  <tableStyleInfo name="TableStyleMedium9"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8BD80F95-C69E-45FA-B3E3-075916AB2FBF}" name="Map_Program_Type" displayName="Map_Program_Type" ref="HY3:HZ5" totalsRowShown="0">
  <autoFilter ref="HY3:HZ5" xr:uid="{8BD80F95-C69E-45FA-B3E3-075916AB2FBF}"/>
  <tableColumns count="2">
    <tableColumn id="2" xr3:uid="{AC6D0E2F-DF1F-4417-B51E-AB8380665275}" name="TBD???"/>
    <tableColumn id="1" xr3:uid="{6A1E3769-7AB3-44D6-8C0D-462C44F09D5F}" name="Program Type"/>
  </tableColumns>
  <tableStyleInfo name="TableStyleMedium10"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C94CB821-476C-450D-92A8-AE55C9372CE1}" name="MAP_wbs28_stagetoApprovals" displayName="MAP_wbs28_stagetoApprovals" ref="FI3:GK7" totalsRowShown="0">
  <autoFilter ref="FI3:GK7" xr:uid="{C94CB821-476C-450D-92A8-AE55C9372CE1}"/>
  <tableColumns count="29">
    <tableColumn id="1" xr3:uid="{F53AD0ED-5D53-40EE-87CE-DC40B531F2E4}" name="Stage"/>
    <tableColumn id="2" xr3:uid="{B20B538E-E3BD-40A3-AD6D-AE20F0070C6D}" name="SL2 Business Finance Approval" dataDxfId="111"/>
    <tableColumn id="3" xr3:uid="{067566DE-00F0-45AE-9C0C-36F97ADF5D6B}" name="SL2 Program Owner Approval" dataDxfId="110"/>
    <tableColumn id="4" xr3:uid="{8B6D1B3A-BD42-45A2-B7CB-DF0C41AF2D86}" name="SL2 ESPM Review" dataDxfId="109"/>
    <tableColumn id="5" xr3:uid="{EA2A0CC3-B6B8-4323-B9A3-EEE97D3D41C6}" name="SL2 TO Approval" dataDxfId="108"/>
    <tableColumn id="6" xr3:uid="{10033738-AD0D-4822-9570-FAF6FEB7DC0E}" name="SL2 D&amp;T Finance Approval" dataDxfId="107"/>
    <tableColumn id="7" xr3:uid="{9A5AEDA8-CED6-4F75-8950-9C8FADF04F64}" name="SL2 DTU Approval" dataDxfId="106"/>
    <tableColumn id="8" xr3:uid="{391FB4DA-B689-4889-B231-D853F587970A}" name="SL2 D&amp;T SMO Review" dataDxfId="105"/>
    <tableColumn id="9" xr3:uid="{BAF65072-DD2A-451E-8EAC-CAE0736976CA}" name="SL3 EPG Approval"/>
    <tableColumn id="10" xr3:uid="{D119CDAC-E04D-4EEF-9451-CD8143905F1E}" name="SL3 Business Finance Approval"/>
    <tableColumn id="11" xr3:uid="{2E483706-B70C-4844-9C56-791FE6A9E73D}" name="Ready for L3 EPM Quality Check?"/>
    <tableColumn id="12" xr3:uid="{5715CFDD-332D-4A1F-A239-2ADDB46D0FC9}" name="L3 EPM Review 1"/>
    <tableColumn id="13" xr3:uid="{D1BF399F-8CF4-4C6A-8C9B-2BD0456D4957}" name="Ready for L3 Epic Approval?"/>
    <tableColumn id="14" xr3:uid="{9E00EAB2-D249-4C5D-8743-2514CA0667E1}" name="L3 Epic Approval"/>
    <tableColumn id="15" xr3:uid="{33FCBC13-5FAD-49D8-BF4A-A2724AFFFB0B}" name="SL3 Program Owner Approval" dataDxfId="104"/>
    <tableColumn id="16" xr3:uid="{32D94351-7063-42CA-840A-AD2AC6C19C09}" name="SL3 D&amp;T Captain Approval" dataDxfId="103"/>
    <tableColumn id="17" xr3:uid="{12BDC37F-1922-42BF-858B-55A90A3879D0}" name="SL3 ESPM Review" dataDxfId="102"/>
    <tableColumn id="18" xr3:uid="{6F5E3E9F-EBFC-4692-9CC9-391B121F60C3}" name="SL3 TO Approval" dataDxfId="101"/>
    <tableColumn id="19" xr3:uid="{91E002D1-195B-412F-BCDF-BFED4EBAF6FD}" name="SL3 D&amp;T Finance Approval" dataDxfId="100"/>
    <tableColumn id="20" xr3:uid="{5A8623AB-07F2-49AA-A1F3-90310456AF43}" name="SL3 DTU Approval" dataDxfId="99"/>
    <tableColumn id="21" xr3:uid="{7AF4DB77-3672-4349-B3D5-25C30567E251}" name="SL3 D&amp;T SMO Review" dataDxfId="98"/>
    <tableColumn id="22" xr3:uid="{B5802329-60A2-4B8E-B255-8BF820A6BC0D}" name="L3 ESPM Review" dataDxfId="97"/>
    <tableColumn id="23" xr3:uid="{5F5CFD29-4D58-46B6-985F-B128D18EC907}" name="L3 D&amp;T SMO Review" dataDxfId="96"/>
    <tableColumn id="24" xr3:uid="{776F8A0C-7675-4E11-ACAB-2EA6AC5DC283}" name="SL4 Close Program - Program Owner Approval" dataDxfId="95"/>
    <tableColumn id="25" xr3:uid="{8F04D305-8D5A-49B6-BBA6-21789FED47BC}" name="SL4 Close Program - Business Finance Approval" dataDxfId="94"/>
    <tableColumn id="26" xr3:uid="{8DA0AA40-7F9D-408A-ACE2-87F084F262B6}" name="SL4 Close Program - TO Approval" dataDxfId="93"/>
    <tableColumn id="27" xr3:uid="{ADBDB0A5-5739-4066-BCEE-6C6992DC5BAB}" name="SL4 Close Work Bundle -D&amp;T Finance Approval" dataDxfId="92"/>
    <tableColumn id="28" xr3:uid="{80E77D00-1753-4C10-831D-F132DA70819A}" name="SL4 Close Program - D&amp;T Finance Approval " dataDxfId="91"/>
    <tableColumn id="29" xr3:uid="{3CD6DB27-FB53-4A0C-B9EE-D3EF30DD429A}" name="SL4 Close Program - DTU Approval" dataDxfId="90"/>
  </tableColumns>
  <tableStyleInfo name="TableStyleMedium7"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17733DC6-CE15-40D1-886E-8195033649E2}" name="VAL_Exists" displayName="VAL_Exists" ref="HS3:HS5" totalsRowShown="0">
  <autoFilter ref="HS3:HS5" xr:uid="{17733DC6-CE15-40D1-886E-8195033649E2}"/>
  <tableColumns count="1">
    <tableColumn id="1" xr3:uid="{C472B062-FCC7-4CEF-AF68-3B3FEA6B411B}" name="Execlude from Migration?"/>
  </tableColumns>
  <tableStyleInfo name="TableStyleMedium9"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80490F20-A31F-4C88-8660-7D2A00237385}" name="MAP_SBA_Exists" displayName="MAP_SBA_Exists" ref="HU3:HV4" totalsRowShown="0">
  <autoFilter ref="HU3:HV4" xr:uid="{80490F20-A31F-4C88-8660-7D2A00237385}"/>
  <tableColumns count="2">
    <tableColumn id="1" xr3:uid="{045C2FB1-BB2D-451C-98D8-3FB0BDA3A15D}" name="Exclude from migration?"/>
    <tableColumn id="2" xr3:uid="{6B781761-0F11-47D3-8630-018441ACE6AC}" name="&lt;Outcome&gt;"/>
  </tableColumns>
  <tableStyleInfo name="TableStyleMedium7"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F050C039-D9A1-4BCB-8D53-205566685D23}" name="CLEAR" displayName="CLEAR" ref="IB3:IB5" totalsRowShown="0">
  <autoFilter ref="IB3:IB5" xr:uid="{F050C039-D9A1-4BCB-8D53-205566685D23}"/>
  <tableColumns count="1">
    <tableColumn id="1" xr3:uid="{E0EE6882-98BC-4587-AF8D-6C404F614840}" name="CLEAR"/>
  </tableColumns>
  <tableStyleInfo name="TableStyleMedium9"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1D23546D-0CA4-4F91-BC3D-1ED8BFFE0723}" name="Labor_Type" displayName="Labor_Type" ref="IH3:IH5" totalsRowShown="0">
  <autoFilter ref="IH3:IH5" xr:uid="{1D23546D-0CA4-4F91-BC3D-1ED8BFFE0723}"/>
  <tableColumns count="1">
    <tableColumn id="1" xr3:uid="{C4E7299B-7C33-40BE-AD17-9998D00C6D15}" name="Labor Type"/>
  </tableColumns>
  <tableStyleInfo name="TableStyleMedium9"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D41AF53B-A083-4068-948D-55ED2604AEDA}" name="Table204" displayName="Table204" ref="IE3:IE18" totalsRowShown="0">
  <autoFilter ref="IE3:IE18" xr:uid="{D41AF53B-A083-4068-948D-55ED2604AEDA}"/>
  <tableColumns count="1">
    <tableColumn id="1" xr3:uid="{55BD187F-969F-4F32-A926-AEFF9E64B97C}" name="Epic #"/>
  </tableColumns>
  <tableStyleInfo name="TableStyleMedium9"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6B403597-4897-4095-9B04-26BB93AD6632}" name="VAL_Lifecycles_abridged" displayName="VAL_Lifecycles_abridged" ref="EZ3:EZ13" totalsRowShown="0">
  <autoFilter ref="EZ3:EZ13" xr:uid="{6B403597-4897-4095-9B04-26BB93AD6632}"/>
  <tableColumns count="1">
    <tableColumn id="1" xr3:uid="{D1598D74-7947-4A21-8639-25FEA1A27F17}" name="Important Lifecycle Steps"/>
  </tableColumns>
  <tableStyleInfo name="TableStyleMedium9"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5BD2BD4E-A94F-4A04-9697-488EB59A89EA}" name="Table220" displayName="Table220" ref="DP3:DP9" totalsRowShown="0">
  <autoFilter ref="DP3:DP9" xr:uid="{5BD2BD4E-A94F-4A04-9697-488EB59A89EA}"/>
  <tableColumns count="1">
    <tableColumn id="1" xr3:uid="{818F6A3A-0750-4C85-A38C-CD7594A8979E}" name="Lifecycle Status"/>
  </tableColumns>
  <tableStyleInfo name="TableStyleMedium9"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1BDC3E2C-7EDC-4EE1-86C3-C69E37914EEE}" name="VAL_ExecutionType" displayName="VAL_ExecutionType" ref="IJ3:IK12" totalsRowShown="0">
  <autoFilter ref="IJ3:IK12" xr:uid="{1BDC3E2C-7EDC-4EE1-86C3-C69E37914EEE}"/>
  <tableColumns count="2">
    <tableColumn id="1" xr3:uid="{43D3BD3C-B6DC-4FE7-A059-8372297A56CB}" name="Execution Type"/>
    <tableColumn id="2" xr3:uid="{E2574F83-06C2-40E6-B4AD-9BFE00E638F5}" name="Level Used"/>
  </tableColumns>
  <tableStyleInfo name="TableStyleMedium9"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DE1EDCE9-47FB-4FD8-8A0E-1083304B506C}" name="MAP_RiskProbability" displayName="MAP_RiskProbability" ref="IP3:IQ8" totalsRowShown="0">
  <autoFilter ref="IP3:IQ8" xr:uid="{DE1EDCE9-47FB-4FD8-8A0E-1083304B506C}"/>
  <tableColumns count="2">
    <tableColumn id="1" xr3:uid="{01B5318F-1A60-4AC9-AD08-B24C6DB37D11}" name="Risk Probability"/>
    <tableColumn id="2" xr3:uid="{241A0CDD-53C4-4BCC-B5B4-FEB3413BCF7C}" name="Logbook Probability"/>
  </tableColumns>
  <tableStyleInfo name="TableStyleMedium7"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53F65034-DE64-43DF-A9DE-B266E0586A6D}" name="VAL_RiskProbability" displayName="VAL_RiskProbability" ref="IM3:IM8" totalsRowShown="0">
  <autoFilter ref="IM3:IM8" xr:uid="{53F65034-DE64-43DF-A9DE-B266E0586A6D}"/>
  <tableColumns count="1">
    <tableColumn id="1" xr3:uid="{9407BCD4-15ED-4389-BDDA-58B1A3BD2D5C}" name="Probability"/>
  </tableColumns>
  <tableStyleInfo name="TableStyleMedium9"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14BAD21C-4CD9-4966-BFFD-7A322EA192B3}" name="MAP_RISK_IMPACT" displayName="MAP_RISK_IMPACT" ref="IU3:IV8" totalsRowShown="0">
  <autoFilter ref="IU3:IV8" xr:uid="{14BAD21C-4CD9-4966-BFFD-7A322EA192B3}"/>
  <tableColumns count="2">
    <tableColumn id="1" xr3:uid="{09118E8B-D6AD-47DF-B7A3-39404249E316}" name="Risk Impact"/>
    <tableColumn id="2" xr3:uid="{D09CFA85-EF31-4920-BB76-E0AC77737BC8}" name="Logbook Impact"/>
  </tableColumns>
  <tableStyleInfo name="TableStyleMedium7"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FEBF1A66-8AA3-4A65-A909-7221B9DC5756}" name="VAL_RISKIMPACT" displayName="VAL_RISKIMPACT" ref="IS3:IS8" totalsRowShown="0">
  <autoFilter ref="IS3:IS8" xr:uid="{FEBF1A66-8AA3-4A65-A909-7221B9DC5756}"/>
  <tableColumns count="1">
    <tableColumn id="1" xr3:uid="{5AE1675E-5CAF-47D7-BD91-9A9E6AB1FEE5}" name="Logbook Impact"/>
  </tableColumns>
  <tableStyleInfo name="TableStyleMedium9"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592DBC1F-F5AE-4BEE-A531-A7F3045A7B27}" name="MAP_str119_Value_type" displayName="MAP_str119_Value_type" ref="BO3:BP25" totalsRowShown="0">
  <autoFilter ref="BO3:BP25" xr:uid="{592DBC1F-F5AE-4BEE-A531-A7F3045A7B27}"/>
  <tableColumns count="2">
    <tableColumn id="1" xr3:uid="{DAF1921C-05DE-44D3-8DAC-6CEEC57A2F77}" name="Primary Type of Value"/>
    <tableColumn id="2" xr3:uid="{6E1C7DC7-CC5F-47B2-9AC4-F4C976AF9DC0}" name="Primary Value Type - New"/>
  </tableColumns>
  <tableStyleInfo name="TableStyleMedium7"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A71B74-B16D-4C56-99C8-08EB7F8CAEA3}" name="Prod_fields" displayName="Prod_fields" ref="A1:N1448" totalsRowShown="0" headerRowDxfId="89" headerRowBorderDxfId="87" tableBorderDxfId="88">
  <autoFilter ref="A1:N1448" xr:uid="{3901970A-8BC4-47BC-8A91-BE0D572128E8}"/>
  <tableColumns count="14">
    <tableColumn id="1" xr3:uid="{D8C727C4-7E71-4575-8D60-AA38E720E7AB}" name="Attribute Name" dataDxfId="86"/>
    <tableColumn id="13" xr3:uid="{E21FEBE3-89B6-41B1-9B90-3F044E154978}" name="Found in Rosetta Stone" dataDxfId="85" dataCellStyle="Normal 3">
      <calculatedColumnFormula>IF(ISNUMBER(_xlfn.XMATCH(Prod_fields[[#This Row],[ID]],Rosetta_Stone[Source PROD ID],0))=TRUE,"Found","0-Not Found")</calculatedColumnFormula>
    </tableColumn>
    <tableColumn id="14" xr3:uid="{A429E012-A871-4C24-8C78-BC2529D7D810}" name="Migrate?" dataDxfId="84" dataCellStyle="Normal 3"/>
    <tableColumn id="2" xr3:uid="{5B531987-1D5F-46E1-A682-6203AD9B0C0D}" name="ID" dataDxfId="83"/>
    <tableColumn id="3" xr3:uid="{4668A465-9122-4E37-AB5A-4DA2052975C3}" name="Primary Structure" dataDxfId="82"/>
    <tableColumn id="4" xr3:uid="{19E6B225-62E0-4560-8159-E3E879B6A9E2}" name="Attribute Type" dataDxfId="81"/>
    <tableColumn id="5" xr3:uid="{60713611-7B28-4875-9C1A-1A8F6A40F7A8}" name="Value Type" dataDxfId="80"/>
    <tableColumn id="6" xr3:uid="{C7A127C5-292D-4920-8ED2-C92C9A3EE672}" name="Expression Type" dataDxfId="79"/>
    <tableColumn id="7" xr3:uid="{3E261F00-678D-4EE6-8AD8-CDB3EFD151B1}" name="Usage" dataDxfId="78"/>
    <tableColumn id="8" xr3:uid="{3191596E-3D4C-47C5-A46F-AC0F164106E2}" name="Enabled" dataDxfId="77"/>
    <tableColumn id="9" xr3:uid="{1C736056-31D3-44F8-943F-858B6D31C847}" name="Required" dataDxfId="76"/>
    <tableColumn id="10" xr3:uid="{5FA92B78-012D-4638-A197-383F0BD287DA}" name="Selection Type" dataDxfId="75"/>
    <tableColumn id="11" xr3:uid="{A62276A5-5D06-4BBB-A8A8-770F6E2A0CB9}" name="Default Selection" dataDxfId="74"/>
    <tableColumn id="12" xr3:uid="{7A5849BE-9EA8-4230-8C5B-D951449C9C0B}" name="Planview Structure" dataDxfId="73"/>
  </tableColumns>
  <tableStyleInfo name="TableStyleMedium2"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6F9C82D1-A554-45DA-BB63-0B8ACF4350A0}" name="SBA_fields" displayName="SBA_fields" ref="A1:G1720" totalsRowShown="0" headerRowDxfId="72" headerRowBorderDxfId="70" tableBorderDxfId="71">
  <autoFilter ref="A1:G1720" xr:uid="{A0D87711-7AD1-4E52-87BD-1784E9394EF5}">
    <filterColumn colId="0">
      <filters>
        <filter val="Health Status"/>
      </filters>
    </filterColumn>
  </autoFilter>
  <tableColumns count="7">
    <tableColumn id="1" xr3:uid="{93712B76-1CE7-4421-9280-78EEB6EA92F4}" name="Attribute Name" dataDxfId="69"/>
    <tableColumn id="13" xr3:uid="{8F198CA0-5423-4713-AD10-7549341A75E4}" name="Found in Rosetta Stone" dataDxfId="68">
      <calculatedColumnFormula>IF(ISNUMBER(_xlfn.XMATCH(SBA_fields[[#This Row],[ID]],Rosetta_Stone[FDXSANDBOXA ID],0))=TRUE,"Found","0-Not Found")</calculatedColumnFormula>
    </tableColumn>
    <tableColumn id="14" xr3:uid="{0BABD477-0FCA-4F07-B34D-FADFBF3A7E5F}" name="Migrate?" dataDxfId="67"/>
    <tableColumn id="2" xr3:uid="{F96E88AD-C768-4C83-82B4-D4F56079713A}" name="ID" dataDxfId="66"/>
    <tableColumn id="3" xr3:uid="{50109150-E170-49B4-9D5E-6FEE92B6C822}" name="Primary Structure" dataDxfId="65"/>
    <tableColumn id="4" xr3:uid="{0820CA09-C87F-4C88-B20E-5C4993809296}" name="Attribute Type" dataDxfId="64"/>
    <tableColumn id="5" xr3:uid="{0A9B95D0-A77D-4506-AC75-2EC807DFFECF}" name="Value Type" dataDxfId="63"/>
  </tableColumns>
  <tableStyleInfo name="TableStyleMedium2"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EF6439-40C1-49ED-AB33-29304F37BD28}" name="Target_Dev_fields" displayName="Target_Dev_fields" ref="A1:L1519" totalsRowShown="0" headerRowDxfId="62" headerRowBorderDxfId="60" tableBorderDxfId="61" headerRowCellStyle="Normal 3" dataCellStyle="Normal 3">
  <autoFilter ref="A1:L1519" xr:uid="{93EF6439-40C1-49ED-AB33-29304F37BD28}"/>
  <tableColumns count="12">
    <tableColumn id="1" xr3:uid="{16EA9B49-E3E8-4790-8600-545B879BB5ED}" name="Attribute Name" dataDxfId="59" dataCellStyle="Normal 3"/>
    <tableColumn id="2" xr3:uid="{0E55CF4B-731B-49F4-ADC4-064A1F63BEF6}" name="ID" dataDxfId="58" dataCellStyle="Normal 3"/>
    <tableColumn id="3" xr3:uid="{20B8FACC-5E6D-43BB-A9EF-10B4F92C237D}" name="Primary Structure" dataDxfId="57" dataCellStyle="Normal 3"/>
    <tableColumn id="4" xr3:uid="{32FBFBD9-5CF7-43F3-94F3-55687AD81D6C}" name="Attribute Type" dataDxfId="56" dataCellStyle="Normal 3"/>
    <tableColumn id="5" xr3:uid="{4FE289E4-B708-4977-96CD-B7C075A9C18C}" name="Value Type" dataDxfId="55" dataCellStyle="Normal 3"/>
    <tableColumn id="6" xr3:uid="{4443DDFE-2654-4327-B590-F52328701B01}" name="Expression Type" dataDxfId="54" dataCellStyle="Normal 3"/>
    <tableColumn id="7" xr3:uid="{CD4765CF-1304-4D95-8601-22F9C0EA7DA8}" name="Usage" dataDxfId="53" dataCellStyle="Normal 3"/>
    <tableColumn id="8" xr3:uid="{81A19608-D5CE-4762-9FF9-5D2BCD8701CC}" name="Enabled" dataDxfId="52" dataCellStyle="Normal 3"/>
    <tableColumn id="9" xr3:uid="{98379267-EB23-4024-8366-BBB0E43BC314}" name="Required" dataDxfId="51" dataCellStyle="Normal 3"/>
    <tableColumn id="10" xr3:uid="{A1B1A478-ED70-492E-A643-42089C9777AF}" name="Selection Type" dataDxfId="50" dataCellStyle="Normal 3"/>
    <tableColumn id="11" xr3:uid="{E0E8ADB5-2EF5-4E3E-B3A2-C39771E1088C}" name="Default Selection" dataDxfId="49" dataCellStyle="Normal 3"/>
    <tableColumn id="12" xr3:uid="{889737A9-656A-4A28-A784-D3F491099018}" name="Planview Structure" dataDxfId="48" dataCellStyle="Normal 3"/>
  </tableColumns>
  <tableStyleInfo name="TableStyleMedium9"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BC77FCA6-FDC2-44FF-B88F-6201862657EF}" name="Rosetta_Stone" displayName="Rosetta_Stone" ref="A1:H296" totalsRowShown="0">
  <autoFilter ref="A1:H296" xr:uid="{91D8CF46-1F6A-4130-9402-143445F31DA7}"/>
  <tableColumns count="8">
    <tableColumn id="1" xr3:uid="{CD257079-3DD3-4D02-BCAC-D6A2BA29FD58}" name="Order"/>
    <tableColumn id="2" xr3:uid="{D56207E1-88C1-42B6-B422-74A8083EDE04}" name="Source PROD ID"/>
    <tableColumn id="3" xr3:uid="{C51C1CE4-FEF3-4876-A7E6-1CD7E46CB308}" name="FDXSANDBOXA ID"/>
    <tableColumn id="4" xr3:uid="{E93A4913-8E1C-4456-AF16-3388018C313A}" name="Target DEV SB ID"/>
    <tableColumn id="5" xr3:uid="{F4F1E632-8569-4201-A40B-B7753794E169}" name="Target Entity"/>
    <tableColumn id="6" xr3:uid="{BAE3AF5A-9AFA-4AE2-A16E-37C3C2B2EDEB}" name="Prod Source field name"/>
    <tableColumn id="7" xr3:uid="{0967BE17-3B55-4824-AA8B-377754D47D96}" name="Target Field Name"/>
    <tableColumn id="8" xr3:uid="{FFC1719C-3A8A-492A-8282-F99CCD18D0AE}" name="Req's Transform?"/>
  </tableColumns>
  <tableStyleInfo name="TableStyleMedium2"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F8E4079-82AE-45DD-8728-8B89876949BC}" name="Table173" displayName="Table173" ref="A3:J41" totalsRowShown="0">
  <autoFilter ref="A3:J41" xr:uid="{BF8E4079-82AE-45DD-8728-8B89876949BC}"/>
  <tableColumns count="10">
    <tableColumn id="1" xr3:uid="{517185DE-ABC4-42F5-A656-A761DD92E24A}" name="Prod Roles (English)"/>
    <tableColumn id="6" xr3:uid="{EE199931-7AB6-4513-90F0-A47DAF526FCC}" name="Prod Role (ID)"/>
    <tableColumn id="2" xr3:uid="{1F014109-CC3D-4E5A-A6CC-AFF90139B3C7}" name="SBA Roles"/>
    <tableColumn id="7" xr3:uid="{CFBBEBB0-7EF2-40EF-AE4D-90EAD6200599}" name="SBA Role (ID)"/>
    <tableColumn id="3" xr3:uid="{7E7F9052-D01E-4842-ACFF-6E5C017531B1}" name="Dev Roles"/>
    <tableColumn id="8" xr3:uid="{86B8B33A-5631-4E2B-97F2-D854680E6756}" name="Dev Roles (ID)"/>
    <tableColumn id="10" xr3:uid="{1BE60394-9E0E-4DBD-9B74-760D928ECC52}" name="Useful?"/>
    <tableColumn id="9" xr3:uid="{B8766F5F-F0D3-4FBA-9B5E-FC2B9EACEA69}" name="Default Values / Logic"/>
    <tableColumn id="12" xr3:uid="{FB23202F-A7E6-423C-9A77-2C4BE0675659}" name="Comments"/>
    <tableColumn id="11" xr3:uid="{724D3526-E3B3-4A11-997F-7F39340847F8}" name="Owner of requirements"/>
  </tableColumns>
  <tableStyleInfo name="TableStyleMedium9"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17AB3B98-AE2A-43F5-8B96-D841448C887E}" name="Table185" displayName="Table185" ref="A72:J107" totalsRowShown="0">
  <autoFilter ref="A72:J107" xr:uid="{17AB3B98-AE2A-43F5-8B96-D841448C887E}"/>
  <tableColumns count="10">
    <tableColumn id="1" xr3:uid="{E7668089-3D76-4EC3-ADC1-392C3E442F34}" name="Lifecycle Role - PROD"/>
    <tableColumn id="2" xr3:uid="{CD5D993C-A4E4-4DCE-A7C0-91E408BE95E2}" name="ID - PROD"/>
    <tableColumn id="3" xr3:uid="{2C669F2C-1878-45AD-A1BA-CBB323130CCB}" name="Primary Structure - PROD"/>
    <tableColumn id="4" xr3:uid="{FFE201D3-20C6-4B00-9AAB-D46BF36671E0}" name="Lifecycle Role - SBA"/>
    <tableColumn id="5" xr3:uid="{48F28E8D-E1FA-4ADC-83B0-10FDA3C4D8C1}" name="ID - SBA"/>
    <tableColumn id="6" xr3:uid="{B5552377-3B54-436C-BB18-C77015A4A027}" name="Primary Structure - SBA"/>
    <tableColumn id="7" xr3:uid="{54ABD65C-FA1D-4E0E-A9F9-784AB9EC7327}" name="Lifecycle Role - Dev"/>
    <tableColumn id="8" xr3:uid="{39A8FFA6-F54C-4219-B4F3-0BA43C7F01EC}" name="ID - Dev" dataDxfId="47">
      <calculatedColumnFormula>_xlfn.XLOOKUP(Table185[[#This Row],[Lifecycle Role - Dev]],Table186[Available lifecycle roles - Prod],Table186[Lifecyle role IDs],"0-Not Found",0,1)</calculatedColumnFormula>
    </tableColumn>
    <tableColumn id="9" xr3:uid="{46B387B6-EFFE-406D-BD99-248AB462F24A}" name="Primary Structure - Dev"/>
    <tableColumn id="10" xr3:uid="{B3F5F460-4A93-435C-A355-E486AE7C356D}" name="Comments"/>
  </tableColumns>
  <tableStyleInfo name="TableStyleMedium9"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DA276D9B-5996-4FF9-8FB5-D2BA8FE3854E}" name="Table186" displayName="Table186" ref="G111:I131" totalsRowShown="0">
  <autoFilter ref="G111:I131" xr:uid="{DA276D9B-5996-4FF9-8FB5-D2BA8FE3854E}"/>
  <tableColumns count="3">
    <tableColumn id="1" xr3:uid="{8B30ACAA-12B2-4DEA-8080-D0118E635417}" name="Available lifecycle roles - Prod"/>
    <tableColumn id="2" xr3:uid="{C30CE3F3-157B-4F85-B23C-4B3E4FBADFC0}" name="Lifecyle role IDs"/>
    <tableColumn id="3" xr3:uid="{A7DB8BA9-DA77-460A-9F09-D8E01A59208F}" name="Used?" dataDxfId="46">
      <calculatedColumnFormula>_xlfn.XMATCH(Table186[[#This Row],[Available lifecycle roles - Prod]],Table185[Lifecycle Role - Dev],0)</calculatedColumnFormula>
    </tableColumn>
  </tableColumns>
  <tableStyleInfo name="TableStyleMedium9"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C4528196-3527-4D11-96A2-D12008ADD23C}" name="Table192" displayName="Table192" ref="E43:E61" totalsRowShown="0" dataDxfId="45">
  <autoFilter ref="E43:E61" xr:uid="{C4528196-3527-4D11-96A2-D12008ADD23C}"/>
  <tableColumns count="1">
    <tableColumn id="1" xr3:uid="{86E819AF-B9E7-4B6E-8D80-4D75A2A95C93}" name="Finalized List of User Groups" dataDxfId="44"/>
  </tableColumns>
  <tableStyleInfo name="TableStyleMedium9"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DE274265-C9AC-4AE5-9C62-30E8268FEA7D}" name="Table193" displayName="Table193" ref="A2:C15" totalsRowShown="0">
  <autoFilter ref="A2:C15" xr:uid="{DE274265-C9AC-4AE5-9C62-30E8268FEA7D}"/>
  <tableColumns count="3">
    <tableColumn id="1" xr3:uid="{14D7B8C0-998A-479B-9F5F-4D0A97C55BE5}" name="Fields used"/>
    <tableColumn id="3" xr3:uid="{A99BB26D-62ED-4568-8308-2CBF9C99AFFC}" name="ID"/>
    <tableColumn id="2" xr3:uid="{54D3232E-D7A1-4B6F-A146-3E763609FECC}" name="Source"/>
  </tableColumns>
  <tableStyleInfo name="TableStyleMedium9"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2E87722A-E66E-4108-8F82-B5F7F876EDB5}" name="Table194" displayName="Table194" ref="F2:H6" totalsRowShown="0" headerRowDxfId="43" dataDxfId="42" headerRowBorderDxfId="41">
  <autoFilter ref="F2:H6" xr:uid="{2E87722A-E66E-4108-8F82-B5F7F876EDB5}"/>
  <tableColumns count="3">
    <tableColumn id="1" xr3:uid="{05600FD5-E902-4F86-80E3-FA8F0A624A99}" name="Fields used" dataDxfId="40"/>
    <tableColumn id="2" xr3:uid="{BD612E2D-9594-400D-80D9-69901414674E}" name="ID" dataDxfId="39"/>
    <tableColumn id="3" xr3:uid="{9DEA4503-501E-4E04-8FAD-9BBA2DA77767}" name="Source" dataDxfId="38"/>
  </tableColumns>
  <tableStyleInfo name="TableStyleMedium9"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68476B3B-0E5D-4E34-9FD2-F75D9657DB68}" name="VAL_WR2_DemandType207" displayName="VAL_WR2_DemandType207" ref="A25:A28" totalsRowShown="0">
  <autoFilter ref="A25:A28" xr:uid="{68476B3B-0E5D-4E34-9FD2-F75D9657DB68}"/>
  <tableColumns count="1">
    <tableColumn id="1" xr3:uid="{0F58DDCE-A9B9-443B-A480-A8197CE0B6FE}" name="Demand Type - New"/>
  </tableColumns>
  <tableStyleInfo name="TableStyleMedium9"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5801B916-5DA7-4C7B-B2E8-360A988EA025}" name="VAL_wbs157_flowtype208" displayName="VAL_wbs157_flowtype208" ref="A32:A36" totalsRowShown="0">
  <autoFilter ref="A32:A36" xr:uid="{5801B916-5DA7-4C7B-B2E8-360A988EA025}"/>
  <tableColumns count="1">
    <tableColumn id="1" xr3:uid="{6F2F8763-11DC-43FD-BE7F-B95360930F93}" name="Flow Type"/>
  </tableColumns>
  <tableStyleInfo name="TableStyleMedium9"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E89C3024-D0C2-4427-A78D-A688B61E021B}" name="VAL_Work_Type209" displayName="VAL_Work_Type209" ref="A41:A44" totalsRowShown="0">
  <autoFilter ref="A41:A44" xr:uid="{E89C3024-D0C2-4427-A78D-A688B61E021B}"/>
  <tableColumns count="1">
    <tableColumn id="1" xr3:uid="{5804B67B-6F1A-4052-AA90-3C28040770DD}" name="Work Type"/>
  </tableColumns>
  <tableStyleInfo name="TableStyleMedium2"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D7A288F4-0A96-4998-B14D-F45CC530D365}" name="VAL_Strategic_Program210" displayName="VAL_Strategic_Program210" ref="A49:A52" totalsRowShown="0">
  <autoFilter ref="A49:A52" xr:uid="{D7A288F4-0A96-4998-B14D-F45CC530D365}"/>
  <tableColumns count="1">
    <tableColumn id="1" xr3:uid="{F7331FD4-E3DF-49A6-81E0-3B8FF4E91E87}" name="Does this request support a DRIVE strategic program?"/>
  </tableColumns>
  <tableStyleInfo name="TableStyleMedium2"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55747F25-EF15-48C2-ABF9-B543919B357A}" name="VAL_Business_Demand211" displayName="VAL_Business_Demand211" ref="A55:A57" totalsRowShown="0">
  <autoFilter ref="A55:A57" xr:uid="{55747F25-EF15-48C2-ABF9-B543919B357A}"/>
  <tableColumns count="1">
    <tableColumn id="1" xr3:uid="{476CAF6C-ED54-46C7-A33F-439464FAC063}" name="Is this demand Business Only?"/>
  </tableColumns>
  <tableStyleInfo name="TableStyleMedium9"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048A66A5-55D4-4C07-A98A-29C39107ED8B}" name="VAL_wbs147_d_t212" displayName="VAL_wbs147_d_t212" ref="A61:A63" totalsRowShown="0">
  <autoFilter ref="A61:A63" xr:uid="{048A66A5-55D4-4C07-A98A-29C39107ED8B}"/>
  <tableColumns count="1">
    <tableColumn id="1" xr3:uid="{65A708F5-39BE-44ED-8192-150A38C1CC5D}" name="Does this request support a D&amp;T Digital Transformation Strategy?"/>
  </tableColumns>
  <tableStyleInfo name="TableStyleMedium9"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9EB34D15-6FC6-4352-BA6A-EBA5591F3517}" name="Map_Risk_Subtype213" displayName="Map_Risk_Subtype213" ref="A68:B72" totalsRowShown="0">
  <autoFilter ref="A68:B72" xr:uid="{9EB34D15-6FC6-4352-BA6A-EBA5591F3517}"/>
  <tableColumns count="2">
    <tableColumn id="1" xr3:uid="{18529295-D1C8-44CF-96B0-855A99738EE0}" name="Demand_SubType"/>
    <tableColumn id="2" xr3:uid="{D29079BE-A7D8-478E-B0C0-17A65512E40E}" name="Risk Subtype"/>
  </tableColumns>
  <tableStyleInfo name="TableStyleMedium7"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D7AB7B81-66F1-4BA5-8448-D0D47982FF03}" name="Table213" displayName="Table213" ref="A18:A22" totalsRowShown="0">
  <autoFilter ref="A18:A22" xr:uid="{D7AB7B81-66F1-4BA5-8448-D0D47982FF03}"/>
  <tableColumns count="1">
    <tableColumn id="1" xr3:uid="{CE627342-9679-4973-8F07-544A89FF0C0C}" name="Demand Type - Old"/>
  </tableColumns>
  <tableStyleInfo name="TableStyleMedium9"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ACEB4ED-3EEC-4267-8423-4D9A5C5302F3}" name="TEMP_ref_tech" displayName="TEMP_ref_tech" ref="A1:AB128" totalsRowShown="0" headerRowDxfId="33" dataDxfId="32" headerRowBorderDxfId="30" tableBorderDxfId="31" totalsRowBorderDxfId="29">
  <autoFilter ref="A1:AB128" xr:uid="{2ACEB4ED-3EEC-4267-8423-4D9A5C5302F3}"/>
  <tableColumns count="28">
    <tableColumn id="1" xr3:uid="{3A37B9F6-C1B5-4C40-A64A-AC356436E7B7}" name="Source Tab" dataDxfId="28"/>
    <tableColumn id="2" xr3:uid="{473E9736-0FFF-4DDA-8EE9-787D603921F1}" name="Lifecycle Stage" dataDxfId="27"/>
    <tableColumn id="3" xr3:uid="{D22C95EC-60B8-49AD-9672-AEB09B2440C0}" name="Op Model Step" dataDxfId="26"/>
    <tableColumn id="4" xr3:uid="{A0261E2F-D77B-46C1-8C75-98599816AC84}" name="Lifecycle Step Name" dataDxfId="25"/>
    <tableColumn id="5" xr3:uid="{0D480D69-6904-4393-8D98-DFF32918C73E}" name="Section Name" dataDxfId="24"/>
    <tableColumn id="6" xr3:uid="{984C7F46-60DB-44E5-8BAD-C59399854E4C}" name="Lifecycle Screen User Role" dataDxfId="23"/>
    <tableColumn id="7" xr3:uid="{F2356A62-B807-4DCD-8B6D-F770BBD6C02C}" name="Target Entity" dataDxfId="22"/>
    <tableColumn id="8" xr3:uid="{1B8A593A-178B-497B-876B-51334176274B}" name="Target Field Name" dataDxfId="21"/>
    <tableColumn id="9" xr3:uid="{31065270-C140-4B2C-B405-5908A21C494D}" name="Source PROD ID" dataDxfId="20"/>
    <tableColumn id="10" xr3:uid="{FE513BCE-0267-475C-920A-3A092AF173EB}" name="Target DEV SB ID" dataDxfId="19"/>
    <tableColumn id="11" xr3:uid="{E0338D40-CE1E-454F-9941-E38E5BB48AC8}" name="Type" dataDxfId="18"/>
    <tableColumn id="12" xr3:uid="{6E7BEB12-85B0-45C3-A248-BC7A2EB1E635}" name="Value Type" dataDxfId="17"/>
    <tableColumn id="13" xr3:uid="{A521171E-4C61-4C17-841D-89832636CBC6}" name="Selection Type" dataDxfId="16"/>
    <tableColumn id="14" xr3:uid="{EAC29CDB-111C-4E98-A889-ABEE24BED96C}" name="Values" dataDxfId="15"/>
    <tableColumn id="15" xr3:uid="{B08F177D-DD74-464A-B4F7-5EE54FA8F817}" name="Options (Req./RO/Opt.)" dataDxfId="14"/>
    <tableColumn id="16" xr3:uid="{3682613B-B160-4EA5-87F5-3A217E2B4E6D}" name="Editable After Submission" dataDxfId="13"/>
    <tableColumn id="17" xr3:uid="{CFD5A238-A601-40C8-A2BB-FAC9662F66A3}" name="Hover Text or Static Text" dataDxfId="12"/>
    <tableColumn id="18" xr3:uid="{85DE2999-C834-48FF-8276-0A1976603178}" name="Notes/Comments" dataDxfId="11"/>
    <tableColumn id="19" xr3:uid="{0D5C58F3-36B9-4210-82BF-F0EFD5EB3D2E}" name="Current Attribute in FDXPROD?" dataDxfId="10"/>
    <tableColumn id="20" xr3:uid="{413F1AFD-8912-46D2-A71D-04986235970F}" name="Current Attribute in FDXSANDBOXA?" dataDxfId="9"/>
    <tableColumn id="21" xr3:uid="{66589DB7-708A-4A01-B7F3-AA06D30173F0}" name="Needed in Roadmaps?" dataDxfId="8"/>
    <tableColumn id="22" xr3:uid="{C54E243C-84B1-4313-9D9B-6C7DC3D8F4B1}" name="Primary Reviewer" dataDxfId="7"/>
    <tableColumn id="23" xr3:uid="{2BCA9B41-C00D-44B7-B7AA-DA9EF0E935D2}" name="Entity_Flag_Manual_Review" dataDxfId="6"/>
    <tableColumn id="24" xr3:uid="{BA92C7DD-CE46-4AA2-938E-362E15BFFA39}" name="Lifecycle Stage2" dataDxfId="5"/>
    <tableColumn id="25" xr3:uid="{7A4BB5C9-AC53-4320-97DF-0053F60E35F0}" name="Source Demand Type" dataDxfId="4"/>
    <tableColumn id="26" xr3:uid="{F83B33A3-376F-4989-9BC9-78B5BEA911A8}" name="Target Demand Type" dataDxfId="3"/>
    <tableColumn id="27" xr3:uid="{B18204F1-8637-41F5-8971-6EECC93BC761}" name="Required" dataDxfId="2"/>
    <tableColumn id="28" xr3:uid="{519D6A07-D7ED-4CBA-A553-82DD0635679F}" name="Has Dropdown" dataDxfId="1"/>
  </tableColumns>
  <tableStyleInfo name="TableStyleMedium9"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FBE948D-FB74-46A3-8C4A-991804582842}" name="Goldcopy_cons" displayName="Goldcopy_cons" ref="A1:X161" totalsRowShown="0">
  <autoFilter ref="A1:X161" xr:uid="{0FBE948D-FB74-46A3-8C4A-991804582842}"/>
  <tableColumns count="24">
    <tableColumn id="1" xr3:uid="{5814A463-E16D-4BEC-938A-5BBBC721D924}" name="Primary Reviewer"/>
    <tableColumn id="2" xr3:uid="{7CE5A446-3913-4EE5-90E5-7EBE38E571EC}" name="Op Model Step"/>
    <tableColumn id="3" xr3:uid="{514673BA-C722-493C-950F-0E1ECDBBD67D}" name="Lifecycle Step Name"/>
    <tableColumn id="4" xr3:uid="{9FBB0092-BF11-4AE0-88DC-DC7123EB23B1}" name="Section Name"/>
    <tableColumn id="5" xr3:uid="{0B2CD75F-2E52-4590-997B-76C730471B6A}" name="Lifecycle Screen User Role"/>
    <tableColumn id="6" xr3:uid="{B9B3B99A-312D-4CB0-BE08-A5C08E690E87}" name="Entity"/>
    <tableColumn id="24" xr3:uid="{B5ECE4F6-D5EC-4573-95D5-51D3560F6656}" name="Entity|ID" dataDxfId="0">
      <calculatedColumnFormula>_xlfn.TEXTJOIN("|",FALSE,Goldcopy_cons[[#This Row],[Entity]],Goldcopy_cons[[#This Row],[DEV SB ID]])</calculatedColumnFormula>
    </tableColumn>
    <tableColumn id="7" xr3:uid="{BED6CA41-1CFA-4641-AF5A-7AA393055A6A}" name="Notes/Comments"/>
    <tableColumn id="8" xr3:uid="{B24C3D3F-3285-498C-86EC-51974BC1C063}" name="Current Attribute in FDXPROD?"/>
    <tableColumn id="9" xr3:uid="{E10B7DAB-4DE6-49B6-BBAB-A5180A27989C}" name="Current Attribute in FDXSANDBOXA?"/>
    <tableColumn id="10" xr3:uid="{C3C9591B-2D87-4F0F-9209-7857A3E4544A}" name="Field Name"/>
    <tableColumn id="11" xr3:uid="{63843F10-5218-447F-9766-64F397F940B6}" name="PROD ID"/>
    <tableColumn id="12" xr3:uid="{3376E136-CE89-45E1-8B14-51CA81D48D32}" name="FDXSANDBOXA ID"/>
    <tableColumn id="13" xr3:uid="{B95EB85E-DD8C-494F-9AC3-4645EC6D21BB}" name="DEV SB ID"/>
    <tableColumn id="14" xr3:uid="{6FE6BD17-1AE9-4A24-BBF8-9DDCF4D69B63}" name="Type"/>
    <tableColumn id="15" xr3:uid="{3B00CB76-B1F4-44B2-B6E9-3BBF74A68A30}" name="Value Type"/>
    <tableColumn id="16" xr3:uid="{B4DB7196-0921-45C6-A2BC-2ECAE6883B39}" name="Selection Type"/>
    <tableColumn id="17" xr3:uid="{929B1F8A-789A-4905-B30C-8B47DC78065E}" name="Values"/>
    <tableColumn id="18" xr3:uid="{DB24EF91-A528-4184-B6D3-8A3DF06157F8}" name="Hover Text or Static Text "/>
    <tableColumn id="19" xr3:uid="{F4B4678B-52C7-42A6-9113-E50DA43721BE}" name="Options (Req./RO/Opt.)"/>
    <tableColumn id="20" xr3:uid="{97B73B23-1546-4507-94C0-9A733D19F8D2}" name="Editable After Submission"/>
    <tableColumn id="21" xr3:uid="{DFD10837-6BB1-439C-A3F9-B19BE14FA023}" name="Permission Options"/>
    <tableColumn id="22" xr3:uid="{AD25794B-E839-4F05-B124-46B7833B3438}" name="Restrict Permissions Forwarding"/>
    <tableColumn id="23" xr3:uid="{C2FB31B7-6F1D-410C-957B-07C8161B2679}" name="Needed in Roadmaps?"/>
  </tableColumns>
  <tableStyleInfo name="TableStyleMedium9"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4B411C70-CAC8-48D5-A98B-A17D0BFD670E}" name="Table214" displayName="Table214" ref="A1:E30" totalsRowShown="0">
  <autoFilter ref="A1:E30" xr:uid="{4B411C70-CAC8-48D5-A98B-A17D0BFD670E}"/>
  <tableColumns count="5">
    <tableColumn id="1" xr3:uid="{6DE60B62-CF6A-4DC4-ADE8-90A9A449999E}" name="Entity"/>
    <tableColumn id="4" xr3:uid="{14483E10-410B-4C53-8A0B-ABEE9A957EBE}" name="Structure"/>
    <tableColumn id="2" xr3:uid="{2DB6C0F3-D3D5-4B89-94AB-4234AB26FF7E}" name="Source"/>
    <tableColumn id="3" xr3:uid="{78D45FDB-78C0-46EB-808D-8869FAE35EA0}" name="Available?"/>
    <tableColumn id="5" xr3:uid="{6E4EDA11-85A3-499A-BC1F-E17E99D7C322}"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9" dT="2026-05-01T20:32:30.20" personId="{7704C7F9-0F29-492D-BFCE-F8B33141E02C}" id="{76107E25-F3EE-4165-BC19-DFC68E7167A7}">
    <text>@BIBHUSHA KUNWAR  Why is wbs156 crossed out in your golden copy? Note it has been configured in new instance</text>
    <mentions>
      <mention mentionpersonId="{2AC805F3-EE31-4E55-819A-9A2753DAC94C}" mentionId="{813717EC-11FE-40EF-8058-1A7A404717C4}" startIndex="0" length="16"/>
    </mentions>
  </threadedComment>
  <threadedComment ref="V9" dT="2026-05-01T22:02:40.86" personId="{DC8B7470-E28D-4717-B1E4-ED7DC0E5226A}" id="{6B3835E2-D0C4-4400-BCF2-284DBC962B3D}" parentId="{76107E25-F3EE-4165-BC19-DFC68E7167A7}">
    <text>It was removed later to be replaced by a different question. I will ask Cynthia to start adding zz to these kind of fields. These are very recent changes (like 2 days ago).</text>
  </threadedComment>
  <threadedComment ref="O12" dT="2026-05-04T16:28:13.68" personId="{DC8B7470-E28D-4717-B1E4-ED7DC0E5226A}" id="{43F5FEBC-7AE2-440D-BC2C-DDDA26778077}">
    <text>@Max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text>
    <mentions>
      <mention mentionpersonId="{D772DA1F-40CC-48A8-890F-B169C3B89B70}" mentionId="{79020E16-015A-4125-A187-D23B088B9371}" startIndex="0" length="16"/>
    </mentions>
  </threadedComment>
  <threadedComment ref="O12" dT="2026-05-04T16:48:00.22" personId="{7704C7F9-0F29-492D-BFCE-F8B33141E02C}" id="{E6872B26-537C-4342-8B57-C5FCB1D095CB}" parentId="{43F5FEBC-7AE2-440D-BC2C-DDDA26778077}">
    <text>@BIBHUSHA KUNWAR Sorry to ask, but can you add that field back to this consolidated file. Just add a new row. I apologize for the miss. Hopefully we can avoid those things moving forward now that we’re on a one working file</text>
    <mentions>
      <mention mentionpersonId="{2AC805F3-EE31-4E55-819A-9A2753DAC94C}" mentionId="{8BFA3F0F-6996-4CFF-9348-2DEA4CD404D9}" startIndex="0" length="16"/>
    </mentions>
  </threadedComment>
  <threadedComment ref="O26" dT="2026-05-02T00:31:03.98" personId="{7704C7F9-0F29-492D-BFCE-F8B33141E02C}" id="{68142293-26C0-4D8F-8D6E-5A31E86DD2D4}">
    <text>@Cynthia Propst (OSV) Can you please review for the correct field name</text>
    <mentions>
      <mention mentionpersonId="{36E0E0F2-881A-49D3-87CD-56AD70A42973}" mentionId="{A4064C19-1EE7-4BC0-BD4F-9BAE0FA98E62}" startIndex="0" length="21"/>
    </mentions>
  </threadedComment>
  <threadedComment ref="O26" dT="2026-05-04T16:10:54.83" personId="{DC8B7470-E28D-4717-B1E4-ED7DC0E5226A}" id="{A6E2C5BF-9756-4B98-AA36-3024CF239214}" parentId="{68142293-26C0-4D8F-8D6E-5A31E86DD2D4}">
    <text>Done</text>
  </threadedComment>
  <threadedComment ref="O26" dT="2026-05-04T16:17:17.07" personId="{7704C7F9-0F29-492D-BFCE-F8B33141E02C}" id="{EB3A8951-CC8A-4D78-ACC1-917FBE2C4BF4}" parentId="{68142293-26C0-4D8F-8D6E-5A31E86DD2D4}">
    <text>@BIBHUSHA KUNWAR and @Cynthia Propst (OSV) - I will change the configuration status to “Attribute Created”. The target field name in this file will be updated to a match next time I do a download</text>
    <mentions>
      <mention mentionpersonId="{2AC805F3-EE31-4E55-819A-9A2753DAC94C}" mentionId="{911C7CAC-C498-4089-84FE-36A2B9A23128}" startIndex="0" length="16"/>
      <mention mentionpersonId="{36E0E0F2-881A-49D3-87CD-56AD70A42973}" mentionId="{653D267C-75C6-457B-8C08-616FB0225275}" startIndex="21" length="21"/>
    </mentions>
  </threadedComment>
  <threadedComment ref="O27" dT="2026-05-05T15:41:11.43" personId="{7704C7F9-0F29-492D-BFCE-F8B33141E02C}" id="{566D2F5F-1562-454D-A72E-10836CFB21D3}">
    <text>@Cynthia Propst (OSV) @BIBHUSHA KUNWAR Please review. Padma believes she heard there were supposed to be 3 options. Please dismiss this or update requirements file.</text>
    <mentions>
      <mention mentionpersonId="{36E0E0F2-881A-49D3-87CD-56AD70A42973}" mentionId="{7544063F-28F6-4EAC-A821-3068E31D2EE0}" startIndex="0" length="21"/>
      <mention mentionpersonId="{2AC805F3-EE31-4E55-819A-9A2753DAC94C}" mentionId="{668231E0-A76F-49F9-98DF-B8AB0518971A}" startIndex="22" length="16"/>
    </mentions>
  </threadedComment>
  <threadedComment ref="O27" dT="2026-05-05T15:57:52.64" personId="{DC8B7470-E28D-4717-B1E4-ED7DC0E5226A}" id="{7AA73D1A-ECF9-4E40-881E-B44FBCEAA973}" parentId="{566D2F5F-1562-454D-A72E-10836CFB21D3}">
    <text>@Cynthia Propst (OSV) , we need Program Value Bundle as an additional Demand Type option.</text>
    <mentions>
      <mention mentionpersonId="{36E0E0F2-881A-49D3-87CD-56AD70A42973}" mentionId="{ECE6DDFC-4358-41AE-8D9E-D6023815BEC7}" startIndex="0" length="21"/>
    </mentions>
  </threadedComment>
  <threadedComment ref="O27" dT="2026-05-05T16:06:29.30" personId="{761EC6FF-E6F7-4688-B7E6-83743D8CA0C6}" id="{4DAA29DB-AB19-496A-BB69-414FAA7AD1C6}" parentId="{566D2F5F-1562-454D-A72E-10836CFB21D3}">
    <text>@BIBHUSHA KUNWAR @Padma Andhe , @Max Weiss (OSV) The 2 values for discretionary and non-discretionary are the only values that should be in this attribute. They are already coded into the logic and should not be changed.
@Jill Bourgeois (OSV) FYI</text>
    <mentions>
      <mention mentionpersonId="{2AC805F3-EE31-4E55-819A-9A2753DAC94C}" mentionId="{9736F882-8598-4C98-B851-37BBF658E670}" startIndex="0" length="16"/>
      <mention mentionpersonId="{79C91504-34A1-482B-A432-DBCC80CA4F97}" mentionId="{4236BB52-D4A2-4C02-8AC3-002D241D06BC}" startIndex="17" length="12"/>
      <mention mentionpersonId="{D772DA1F-40CC-48A8-890F-B169C3B89B70}" mentionId="{2082D85E-EC49-4C84-9975-65C451FF6C2C}" startIndex="32" length="16"/>
      <mention mentionpersonId="{C78D73A8-05D5-4C13-821C-96AC3CD67907}" mentionId="{24A5ABD3-0C0D-4D3D-8EFB-CBD8155071D2}" startIndex="221" length="21"/>
    </mentions>
  </threadedComment>
  <threadedComment ref="O27" dT="2026-05-05T22:02:27.64" personId="{7704C7F9-0F29-492D-BFCE-F8B33141E02C}" id="{350E8FC9-AA69-4F4C-A408-54CC8E9541FB}" parentId="{566D2F5F-1562-454D-A72E-10836CFB21D3}">
    <text>@BIBHUSHA KUNWAR Please clear this up and change the configuration status to an appropriate status</text>
    <mentions>
      <mention mentionpersonId="{2AC805F3-EE31-4E55-819A-9A2753DAC94C}" mentionId="{5EE1EBD9-1EC9-472C-9AF1-3727488D5BCF}" startIndex="0" length="16"/>
    </mentions>
  </threadedComment>
  <threadedComment ref="O27" dT="2026-05-06T14:28:56.93" personId="{DC8B7470-E28D-4717-B1E4-ED7DC0E5226A}" id="{C3DFA8C0-8A0C-4980-BD57-DCFF141DF399}" parentId="{566D2F5F-1562-454D-A72E-10836CFB21D3}">
    <text>Program Value Bundle has been added as a Demand Type and I updated the values mapping tab for Demand Type</text>
  </threadedComment>
  <threadedComment ref="O27" dT="2026-05-06T15:02:19.07" personId="{7704C7F9-0F29-492D-BFCE-F8B33141E02C}" id="{F02A9864-008A-41C7-B6D2-50D95DFCCFE9}" parentId="{566D2F5F-1562-454D-A72E-10836CFB21D3}">
    <text>@BIBHUSHA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text>
    <mentions>
      <mention mentionpersonId="{2AC805F3-EE31-4E55-819A-9A2753DAC94C}" mentionId="{60045E29-90AA-4319-85E4-5465FF746E58}" startIndex="0" length="16"/>
      <mention mentionpersonId="{B853041F-E11A-492F-A072-3B0E609B23A5}" mentionId="{D3B9731B-D60E-41A4-B375-DB353CD26D54}" startIndex="277" length="19"/>
    </mentions>
  </threadedComment>
  <threadedComment ref="O27" dT="2026-05-06T17:14:35.01" personId="{DC8B7470-E28D-4717-B1E4-ED7DC0E5226A}" id="{16C3B22C-201B-498D-8001-BCBC98B15AD6}" parentId="{566D2F5F-1562-454D-A72E-10836CFB21D3}">
    <text>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ext>
  </threadedComment>
  <threadedComment ref="S27" dT="2026-05-02T00:36:05.60" personId="{7704C7F9-0F29-492D-BFCE-F8B33141E02C}" id="{337015FA-0D54-48D2-8E62-5695A7657647}">
    <text>@BIBHUSHA KUNWAR and @Cynthia Propst (OSV)  Is it okay to remove this W2 mapping? For all intensive purposes, WR2 data cannot map. Only the name of the field presides</text>
    <mentions>
      <mention mentionpersonId="{2AC805F3-EE31-4E55-819A-9A2753DAC94C}" mentionId="{347730E6-8924-4AF7-A7FA-7F31EA32BCED}" startIndex="0" length="16"/>
      <mention mentionpersonId="{36E0E0F2-881A-49D3-87CD-56AD70A42973}" mentionId="{0DDDF1F1-3595-49BA-97E3-FFB8B96A885F}" startIndex="21" length="21"/>
    </mentions>
  </threadedComment>
  <threadedComment ref="S27" dT="2026-05-04T13:49:36.99" personId="{761EC6FF-E6F7-4688-B7E6-83743D8CA0C6}" id="{CDD423C8-08AC-432A-AE7F-33893DC0E2A7}" parentId="{337015FA-0D54-48D2-8E62-5695A7657647}">
    <text>@Max Weiss (OSV) This would need to be checked by Jill as well. This attributed is already well embedded in the Server3 DEV SB config.
@Jill Bourgeois (OSV)  Please advise.</text>
    <mentions>
      <mention mentionpersonId="{D772DA1F-40CC-48A8-890F-B169C3B89B70}" mentionId="{E2471B9D-3D45-45F1-8538-9719127338D1}" startIndex="0" length="16"/>
      <mention mentionpersonId="{C78D73A8-05D5-4C13-821C-96AC3CD67907}" mentionId="{391A53F1-0E69-4F38-AF9C-3124802BDEE2}" startIndex="135" length="21"/>
    </mentions>
  </threadedComment>
  <threadedComment ref="S27" dT="2026-05-04T14:14:23.00" personId="{DC8B7470-E28D-4717-B1E4-ED7DC0E5226A}" id="{161FAA68-FD9D-45C7-BCAD-CD039DE5CF97}" parentId="{337015FA-0D54-48D2-8E62-5695A7657647}">
    <text>@Max Weiss (OSV) I agree that the new Demand Type values are completely different. But the old Demand Type attribute is part of the logic defining the new demand type values, in addition to other attributes like ESI, etc. So it is up to you how you want to show the mapping.</text>
    <mentions>
      <mention mentionpersonId="{D772DA1F-40CC-48A8-890F-B169C3B89B70}" mentionId="{565B748B-25CB-4E89-8306-776DD5DEC878}" startIndex="0" length="16"/>
    </mentions>
  </threadedComment>
  <threadedComment ref="S27" dT="2026-05-04T15:08:11.15" personId="{7704C7F9-0F29-492D-BFCE-F8B33141E02C}" id="{0E1173D8-74E9-4C46-B25C-879E2F1E44DA}" parentId="{337015FA-0D54-48D2-8E62-5695A7657647}">
    <text>@BIBHUSHA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ext>
    <mentions>
      <mention mentionpersonId="{2AC805F3-EE31-4E55-819A-9A2753DAC94C}" mentionId="{BF383672-ED60-4D84-9A84-BC3CF9C3BD3C}" startIndex="0" length="16"/>
      <mention mentionpersonId="{36E0E0F2-881A-49D3-87CD-56AD70A42973}" mentionId="{85FC48E0-9692-45DB-AE75-453FE98EA8DA}" startIndex="211" length="21"/>
    </mentions>
  </threadedComment>
  <threadedComment ref="V28" dT="2026-05-02T00:44:57.46" personId="{7704C7F9-0F29-492D-BFCE-F8B33141E02C}" id="{0CE71956-26E0-4EF0-BCC7-0A690307A175}">
    <text>@Padma Andhe  Please review why this row was deleted in your version vs the golden copy</text>
    <mentions>
      <mention mentionpersonId="{79C91504-34A1-482B-A432-DBCC80CA4F97}" mentionId="{C933B408-E9E0-4436-8E98-5439186159AB}" startIndex="0" length="12"/>
    </mentions>
  </threadedComment>
  <threadedComment ref="O34" dT="2026-05-02T00:45:31.50" personId="{7704C7F9-0F29-492D-BFCE-F8B33141E02C}" id="{EAF1C009-35F3-496B-A3D9-19125D36C4B2}">
    <text>@Padma Andhe Please review why this was removed from your version but was in the golden copy without strikethrough</text>
    <mentions>
      <mention mentionpersonId="{79C91504-34A1-482B-A432-DBCC80CA4F97}" mentionId="{06CAFA08-B931-42D3-B91F-759F6FA40D0F}" startIndex="0" length="12"/>
    </mentions>
  </threadedComment>
  <threadedComment ref="O34" dT="2026-05-02T01:03:32.02" personId="{7704C7F9-0F29-492D-BFCE-F8B33141E02C}" id="{ED9A131D-123F-4C7D-B339-CA5C8076F945}" parentId="{EAF1C009-35F3-496B-A3D9-19125D36C4B2}">
    <text>@Cynthia Propst (OSV) Why is unknown crossed out but still configured? Also keep in mind that orphans the data from prod</text>
    <mentions>
      <mention mentionpersonId="{36E0E0F2-881A-49D3-87CD-56AD70A42973}" mentionId="{FE24CB18-C2DF-4A79-B346-A76E743C0A51}" startIndex="0" length="21"/>
    </mentions>
  </threadedComment>
  <threadedComment ref="O34" dT="2026-05-04T13:51:25.42" personId="{761EC6FF-E6F7-4688-B7E6-83743D8CA0C6}" id="{8A17E499-D226-4257-836A-774023FB83EE}" parentId="{EAF1C009-35F3-496B-A3D9-19125D36C4B2}">
    <text>@Max Weiss (OSV)  Please know that the gold copies when on SharePoint were still being changed by committee without notification. This is resulting in some of your findings. I will review and adjust as needed.</text>
    <mentions>
      <mention mentionpersonId="{D772DA1F-40CC-48A8-890F-B169C3B89B70}" mentionId="{DFD06098-D9D6-48C3-B145-589CA947EDB6}" startIndex="0" length="16"/>
    </mentions>
  </threadedComment>
  <threadedComment ref="O34" dT="2026-05-04T15:04:23.29" personId="{7704C7F9-0F29-492D-BFCE-F8B33141E02C}" id="{B1A604C6-E9E2-49A5-AFCC-5AC5C457A028}" parentId="{EAF1C009-35F3-496B-A3D9-19125D36C4B2}">
    <text>@Cynthia Propst (OSV)  Understood. This is why hopefully the new methodology for marking the configuration status then also updating comments here and then also adding in the validation tabs will be much more transparent</text>
    <mentions>
      <mention mentionpersonId="{36E0E0F2-881A-49D3-87CD-56AD70A42973}" mentionId="{B4F745D1-39B6-4183-9584-1D07F03A6DD5}" startIndex="0" length="21"/>
    </mentions>
  </threadedComment>
  <threadedComment ref="O34" dT="2026-05-04T16:29:52.02" personId="{DC8B7470-E28D-4717-B1E4-ED7DC0E5226A}" id="{086CD9AB-25CA-4365-BE3C-0A058304B565}" parentId="{EAF1C009-35F3-496B-A3D9-19125D36C4B2}">
    <text>I removed the Unknown option from dev environment.</text>
  </threadedComment>
  <threadedComment ref="O34" dT="2026-05-04T17:19:10.15" personId="{7704C7F9-0F29-492D-BFCE-F8B33141E02C}" id="{CAE3B904-7B31-4E7F-92B7-A8242719DCFA}" parentId="{EAF1C009-35F3-496B-A3D9-19125D36C4B2}">
    <text>@BIBHUSHA KUNWAR Our approach to this field is to nullify any instance of “1: Unknown” during the migration based on this guidance. Should this not be correct, please notify me. Else no need to respond</text>
    <mentions>
      <mention mentionpersonId="{2AC805F3-EE31-4E55-819A-9A2753DAC94C}" mentionId="{F7CB2916-9B43-4E9F-9A9E-C1AE1582DE4D}" startIndex="0" length="16"/>
    </mentions>
  </threadedComment>
  <threadedComment ref="O34" dT="2026-05-04T19:37:47.29" personId="{DC8B7470-E28D-4717-B1E4-ED7DC0E5226A}" id="{F200F127-4183-47D5-8F03-8C00D5298F8F}" parentId="{EAF1C009-35F3-496B-A3D9-19125D36C4B2}">
    <text>@Max Weiss (OSV) - we updated the dropdown values to the following. I was going to update it in column AE but you have formulas there so I didn’t want to mess it up.
1: Low = &lt; $1M
2: Medium = $1M &lt; Value &lt; $10M
3: High = &gt; $10M</text>
    <mentions>
      <mention mentionpersonId="{D772DA1F-40CC-48A8-890F-B169C3B89B70}" mentionId="{4AA497A5-B6A3-453B-B80E-CC7C1AB551F1}" startIndex="0" length="16"/>
    </mentions>
  </threadedComment>
  <threadedComment ref="O34" dT="2026-05-04T21:29:41.38" personId="{7704C7F9-0F29-492D-BFCE-F8B33141E02C}" id="{5C7C0412-4048-4D16-9FB6-BD3AB11B777D}" parentId="{EAF1C009-35F3-496B-A3D9-19125D36C4B2}">
    <text>@BIBHUSHA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text>
    <mentions>
      <mention mentionpersonId="{2AC805F3-EE31-4E55-819A-9A2753DAC94C}" mentionId="{46A5C787-6843-4EDE-A990-128AFC60F5A6}" startIndex="0" length="16"/>
    </mentions>
  </threadedComment>
  <threadedComment ref="O34" dT="2026-05-04T21:31:44.96" personId="{7704C7F9-0F29-492D-BFCE-F8B33141E02C}" id="{454480A0-D1F8-40B5-91FE-35B5A41B07EE}" parentId="{EAF1C009-35F3-496B-A3D9-19125D36C4B2}">
    <text>Step 2: Go to columns AV-AY (I like to search for the code in row 2 for navigation) and directly update the values. Blue tables are the validation options. Orange are the mapping. You’ll need to update both</text>
  </threadedComment>
  <threadedComment ref="O34" dT="2026-05-04T21:33:23.40" personId="{7704C7F9-0F29-492D-BFCE-F8B33141E02C}" id="{4AEFC1C4-815C-4C39-AF00-B63EC4715D32}" parentId="{EAF1C009-35F3-496B-A3D9-19125D36C4B2}">
    <text>As you can see in AV-AY, Unknown was removed from the drop down options, but the numbering is offset by 1. Can you please correct it? I also suggest you add a comment to let us know it changed.</text>
  </threadedComment>
  <threadedComment ref="O35" dT="2026-05-02T00:45:31.50" personId="{7704C7F9-0F29-492D-BFCE-F8B33141E02C}" id="{9483B36C-3184-4CED-B477-E9BC4CDB4E96}">
    <text>@Padma Andhe Please review why this was removed from your version but was in the golden copy without strikethrough</text>
    <mentions>
      <mention mentionpersonId="{79C91504-34A1-482B-A432-DBCC80CA4F97}" mentionId="{829F9269-62DE-4268-A9F7-862AEC49F3A1}" startIndex="0" length="12"/>
    </mentions>
  </threadedComment>
  <threadedComment ref="O36" dT="2026-05-02T00:45:31.50" personId="{7704C7F9-0F29-492D-BFCE-F8B33141E02C}" id="{E29E22F2-9420-41FC-9CCE-045E5521C495}">
    <text>@Padma Andhe Please review why this was removed from your version but was in the golden copy without strikethrough</text>
    <mentions>
      <mention mentionpersonId="{79C91504-34A1-482B-A432-DBCC80CA4F97}" mentionId="{535D474F-1D23-451B-8600-92CA0B828D5A}" startIndex="0" length="12"/>
    </mentions>
  </threadedComment>
  <threadedComment ref="O37" dT="2026-05-02T01:11:30.10" personId="{7704C7F9-0F29-492D-BFCE-F8B33141E02C}" id="{144EEE66-1E03-4F9E-AE20-6F6338AE1C9F}" done="1">
    <text>@Cynthia Propst (OSV) Please review comments</text>
    <mentions>
      <mention mentionpersonId="{36E0E0F2-881A-49D3-87CD-56AD70A42973}" mentionId="{97EB8920-5E3F-4DEA-87B6-E7BBDF2E4A23}" startIndex="0" length="21"/>
    </mentions>
  </threadedComment>
  <threadedComment ref="O37" dT="2026-05-04T16:32:29.53" personId="{DC8B7470-E28D-4717-B1E4-ED7DC0E5226A}" id="{5DE54D64-D9DC-40AB-BDBA-B9ED9F6E5F37}" parentId="{144EEE66-1E03-4F9E-AE20-6F6338AE1C9F}">
    <text>The field name should be the way it is configured - just “Primary Type of Value Impact”</text>
  </threadedComment>
  <threadedComment ref="O37" dT="2026-05-04T17:13:38.91" personId="{7704C7F9-0F29-492D-BFCE-F8B33141E02C}" id="{1BF4EC09-E1F5-4B70-8542-96C23DD50A52}" parentId="{144EEE66-1E03-4F9E-AE20-6F6338AE1C9F}">
    <text>@BIBHUSHA KUNWAR Feel free to change the field name in column M then the Status in Column N. I updated this time</text>
    <mentions>
      <mention mentionpersonId="{2AC805F3-EE31-4E55-819A-9A2753DAC94C}" mentionId="{DD04953F-CADA-4DAF-9A31-A4D707E4F3F1}" startIndex="0" length="16"/>
    </mentions>
  </threadedComment>
  <threadedComment ref="V38" dT="2026-04-30T21:15:51.23" personId="{6C004C08-5981-42C8-9E0B-FCF289EB2D5D}" id="{5457EC7A-0F1B-48C5-AF86-9C74FA7CDC0E}">
    <text>Maybe source from “Home Domain/Portfolio”</text>
  </threadedComment>
  <threadedComment ref="O41" dT="2026-05-02T02:20:13.53" personId="{7704C7F9-0F29-492D-BFCE-F8B33141E02C}" id="{6E9A33AD-DBDF-4E36-8C77-7A7CE719BC5C}">
    <text>@Cynthia Propst (OSV) Please review the expected field name</text>
    <mentions>
      <mention mentionpersonId="{36E0E0F2-881A-49D3-87CD-56AD70A42973}" mentionId="{39479BFE-B752-4D15-8E8B-474D23AC6E83}" startIndex="0" length="21"/>
    </mentions>
  </threadedComment>
  <threadedComment ref="O41" dT="2026-05-04T16:33:27.15" personId="{DC8B7470-E28D-4717-B1E4-ED7DC0E5226A}" id="{193DB1EA-864D-45A7-9280-713FA5F0C10D}" parentId="{6E9A33AD-DBDF-4E36-8C77-7A7CE719BC5C}">
    <text>I removed the ? here</text>
  </threadedComment>
  <threadedComment ref="O41" dT="2026-05-04T17:15:54.63" personId="{7704C7F9-0F29-492D-BFCE-F8B33141E02C}" id="{E776EC68-4301-45D0-8274-CD0129037278}" parentId="{6E9A33AD-DBDF-4E36-8C77-7A7CE719BC5C}">
    <text>@BIBHUSHA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ext>
    <mentions>
      <mention mentionpersonId="{2AC805F3-EE31-4E55-819A-9A2753DAC94C}" mentionId="{880B738C-F0F3-4D07-BCCB-BFDE71DDF75B}" startIndex="0" length="16"/>
    </mentions>
  </threadedComment>
  <threadedComment ref="O45" dT="2026-05-02T02:20:13.53" personId="{7704C7F9-0F29-492D-BFCE-F8B33141E02C}" id="{4199F04A-1C9F-4DB1-AF54-8C9496DC389F}">
    <text>@Cynthia Propst (OSV) Please review the expected field name</text>
    <mentions>
      <mention mentionpersonId="{36E0E0F2-881A-49D3-87CD-56AD70A42973}" mentionId="{0F10D7E1-F1DD-4D95-93A6-897CA8D34730}" startIndex="0" length="21"/>
    </mentions>
  </threadedComment>
  <threadedComment ref="O45" dT="2026-05-06T14:25:10.08" personId="{DC8B7470-E28D-4717-B1E4-ED7DC0E5226A}" id="{ED951730-63E8-464C-A547-B13D5E5BCBD2}" parentId="{4199F04A-1C9F-4DB1-AF54-8C9496DC389F}">
    <text xml:space="preserve">@Cynthia Propst (OSV) </text>
    <mentions>
      <mention mentionpersonId="{36E0E0F2-881A-49D3-87CD-56AD70A42973}" mentionId="{EBC01280-B91E-45AA-A9DA-F5A37E0913CF}" startIndex="0" length="21"/>
    </mentions>
  </threadedComment>
  <threadedComment ref="O50" dT="2026-05-02T15:06:55.53" personId="{7704C7F9-0F29-492D-BFCE-F8B33141E02C}" id="{4A5FCD30-18CA-4676-B427-7D8018AF5213}" done="1">
    <text>@Cynthia Propst (OSV) Please review</text>
    <mentions>
      <mention mentionpersonId="{36E0E0F2-881A-49D3-87CD-56AD70A42973}" mentionId="{BB08DFB3-CB6A-4560-ABAA-BCE85D1B0AD3}" startIndex="0" length="21"/>
    </mentions>
  </threadedComment>
  <threadedComment ref="O50" dT="2026-05-06T14:24:45.85" personId="{DC8B7470-E28D-4717-B1E4-ED7DC0E5226A}" id="{A4814802-A7AD-402C-9F8C-453F8ABC4C12}" parentId="{4A5FCD30-18CA-4676-B427-7D8018AF5213}">
    <text>These are 2 separate fields (lifecycle roles). Triage will select the Type of Governance = EPG or PEO and select the name for the appropriate lifecycle role and the next step (Request Approval) goes to that role.</text>
  </threadedComment>
  <threadedComment ref="O51" dT="2026-05-02T15:06:55.53" personId="{7704C7F9-0F29-492D-BFCE-F8B33141E02C}" id="{8388F3E4-1BD6-4C94-82D7-A3D95FD3BECB}" done="1">
    <text>@Cynthia Propst (OSV) Please review</text>
    <mentions>
      <mention mentionpersonId="{36E0E0F2-881A-49D3-87CD-56AD70A42973}" mentionId="{A860B721-8021-4578-9FCE-D7FBA4015A43}" startIndex="0" length="21"/>
    </mentions>
  </threadedComment>
  <threadedComment ref="O51" dT="2026-05-06T14:24:55.20" personId="{DC8B7470-E28D-4717-B1E4-ED7DC0E5226A}" id="{2EED764B-344C-41E7-B304-E9844E06CE5D}" parentId="{8388F3E4-1BD6-4C94-82D7-A3D95FD3BECB}">
    <text>See comment above</text>
  </threadedComment>
  <threadedComment ref="S54" dT="2026-05-05T16:52:46.19" personId="{7704C7F9-0F29-492D-BFCE-F8B33141E02C}" id="{C0E9758C-7E6D-4AA6-936C-065D4CDA3686}">
    <text>@Charles Porter II Please indicate if we can source the field “Demand Manager” from the “Initiative Owner” role. Else, every project will get STUCK in new instance
@BIBHUSHA KUNWAR  Please also add</text>
    <mentions>
      <mention mentionpersonId="{078F1F4B-459C-491D-A5F8-6A9E9BA03A77}" mentionId="{9671B257-D3CB-4ACF-A469-856A11A42A18}" startIndex="0" length="18"/>
      <mention mentionpersonId="{2AC805F3-EE31-4E55-819A-9A2753DAC94C}" mentionId="{C37F45B3-36B5-483C-8FD3-DB809D411955}" startIndex="164" length="16"/>
    </mentions>
  </threadedComment>
  <threadedComment ref="T54" dT="2026-05-05T16:56:29.92" personId="{7704C7F9-0F29-492D-BFCE-F8B33141E02C}" id="{9117D047-71B0-4FA2-B060-5198C61D8CED}">
    <text>This is likely the value bundle manager</text>
  </threadedComment>
  <threadedComment ref="T55" dT="2026-05-05T16:59:42.38" personId="{7704C7F9-0F29-492D-BFCE-F8B33141E02C}" id="{0ABBAF3E-81EE-42E4-B032-DF031D413F41}">
    <text>@BIBHUSHA KUNWAR  Is this in SBA? Please find the right prod name</text>
    <mentions>
      <mention mentionpersonId="{2AC805F3-EE31-4E55-819A-9A2753DAC94C}" mentionId="{A399361C-E9ED-49E1-AFA4-653CFE95B273}" startIndex="0" length="16"/>
    </mentions>
  </threadedComment>
  <threadedComment ref="O58" dT="2026-05-02T15:06:55.53" personId="{7704C7F9-0F29-492D-BFCE-F8B33141E02C}" id="{40EEC0D9-043C-4751-A532-40DE94BE80E6}">
    <text>@Cynthia Propst (OSV) Please review</text>
    <mentions>
      <mention mentionpersonId="{36E0E0F2-881A-49D3-87CD-56AD70A42973}" mentionId="{FFCBA57B-6F6F-49CE-9D43-2FEC64BE05C4}" startIndex="0" length="21"/>
    </mentions>
  </threadedComment>
  <threadedComment ref="AK89" dT="2026-05-08T15:30:26.95" personId="{7704C7F9-0F29-492D-BFCE-F8B33141E02C}" id="{696C7AC7-32DC-4C32-BCAF-F3C9456C48E8}">
    <text>@Cynthia Propst (OSV) How can I look up the validation options for SpsStatus? I didn’t see in ADM04 in either environment</text>
    <mentions>
      <mention mentionpersonId="{36E0E0F2-881A-49D3-87CD-56AD70A42973}" mentionId="{499D4BA1-184B-43FC-863F-5353CF3400A3}" startIndex="0" length="21"/>
    </mentions>
  </threadedComment>
  <threadedComment ref="AK89" dT="2026-05-08T15:38:03.93" personId="{761EC6FF-E6F7-4688-B7E6-83743D8CA0C6}" id="{078A8577-852C-4714-AFE8-06957206B157}" parentId="{696C7AC7-32DC-4C32-BCAF-F3C9456C48E8}">
    <text xml:space="preserve">It is in both environments as "Status" under $Strategy entity
SBA:
  Status (SpStRoot) 
    Status: Active (SpSt$Req) 
    Status: Completed (SpSt$Compl) 
    Status: Cancellation Request (SpSt$Cncl) 
    Status: Cancelled (5474) 
    Status: Rejected (SpSt$Dnd) 
    Status: On Hold (SpSt$OnHld) 
Server3 SB1:
  Status (SpStRoot) 
    Status: New (191087) 
    Status: Active (SpSt$Req) 
    Status: Completed (SpSt$Compl) 
    Status: Cancelled (5474) 
    Status: Rejected (SpSt$Dnd) 
    Status: On Hold (SpSt$OnHld) </text>
  </threadedComment>
  <threadedComment ref="O106" dT="2026-05-02T21:31:17.22" personId="{7704C7F9-0F29-492D-BFCE-F8B33141E02C}" id="{1A64C916-286A-4331-9CC4-B68850021753}">
    <text>@Cynthia Propst (OSV)  Please determine if we need to copy the row</text>
    <mentions>
      <mention mentionpersonId="{36E0E0F2-881A-49D3-87CD-56AD70A42973}" mentionId="{DB9E0DCB-63BF-45C6-9B50-C18E73EDCBE6}" startIndex="0" length="21"/>
    </mentions>
  </threadedComment>
  <threadedComment ref="O106" dT="2026-05-06T14:26:11.01" personId="{DC8B7470-E28D-4717-B1E4-ED7DC0E5226A}" id="{EA3C70B4-2DAA-4F4E-81FF-B42729440587}" parentId="{1A64C916-286A-4331-9CC4-B68850021753}">
    <text>Ignore the notes that says we might need to split this. This went through several calls and iterations before we got alignment that Finance will the calculated field for now.</text>
  </threadedComment>
  <threadedComment ref="O106" dT="2026-05-06T15:05:11.73" personId="{7704C7F9-0F29-492D-BFCE-F8B33141E02C}" id="{44431288-B028-4777-9A1C-6ABC3317EDA6}" parentId="{1A64C916-286A-4331-9CC4-B68850021753}">
    <text>@BIBHUSHA KUNWAR Please update column AC that this is a calculated field. Let’s make this entire document not a history, but a target</text>
    <mentions>
      <mention mentionpersonId="{2AC805F3-EE31-4E55-819A-9A2753DAC94C}" mentionId="{BF25F25A-F495-423C-8533-A987A43224B2}" startIndex="0" length="16"/>
    </mentions>
  </threadedComment>
  <threadedComment ref="O107" dT="2026-05-02T21:31:17.22" personId="{7704C7F9-0F29-492D-BFCE-F8B33141E02C}" id="{EB371DB5-69C9-4F4D-A2A1-F852E2C725FF}">
    <text>@Cynthia Propst (OSV)  Please determine if we need to copy the row</text>
    <mentions>
      <mention mentionpersonId="{36E0E0F2-881A-49D3-87CD-56AD70A42973}" mentionId="{0BE10C7E-E06A-46A6-81CD-C1E813FD9523}" startIndex="0" length="21"/>
    </mentions>
  </threadedComment>
  <threadedComment ref="O107" dT="2026-05-06T14:26:28.81" personId="{DC8B7470-E28D-4717-B1E4-ED7DC0E5226A}" id="{21B3B5D5-3E47-4B99-9AC4-5D251617D074}" parentId="{EB371DB5-69C9-4F4D-A2A1-F852E2C725FF}">
    <text>See comment above</text>
  </threadedComment>
  <threadedComment ref="O107" dT="2026-05-06T15:05:42.25" personId="{7704C7F9-0F29-492D-BFCE-F8B33141E02C}" id="{02D5239B-0AD0-4E85-A0BB-46C01C9B5261}" parentId="{EB371DB5-69C9-4F4D-A2A1-F852E2C725FF}">
    <text>@BIBHUSHA KUNWAR Please update column AC: Type and then change the column N configuration status</text>
    <mentions>
      <mention mentionpersonId="{2AC805F3-EE31-4E55-819A-9A2753DAC94C}" mentionId="{3BC4E02A-0368-414C-8CB9-458948618D0E}" startIndex="0" length="16"/>
    </mentions>
  </threadedComment>
  <threadedComment ref="O108" dT="2026-05-02T21:31:17.22" personId="{7704C7F9-0F29-492D-BFCE-F8B33141E02C}" id="{860A62C9-60BF-4A07-8BEA-B0F82309504F}">
    <text>@Cynthia Propst (OSV)  Please determine if we need to copy the row</text>
    <mentions>
      <mention mentionpersonId="{36E0E0F2-881A-49D3-87CD-56AD70A42973}" mentionId="{71C7EE0D-174E-463C-BBE4-6A86DAEDA026}" startIndex="0" length="21"/>
    </mentions>
  </threadedComment>
  <threadedComment ref="O108" dT="2026-05-06T15:06:17.19" personId="{7704C7F9-0F29-492D-BFCE-F8B33141E02C}" id="{FCAC6BED-6DB5-4F32-ABE2-851452A99573}" parentId="{860A62C9-60BF-4A07-8BEA-B0F82309504F}">
    <text>@BIBHUSHA KUNWAR  Please update column AC: Type and then change the column N configuration status</text>
    <mentions>
      <mention mentionpersonId="{2AC805F3-EE31-4E55-819A-9A2753DAC94C}" mentionId="{8DCC9D60-8B83-4B68-B29A-E7EBC78471BF}" startIndex="0" length="16"/>
    </mentions>
  </threadedComment>
  <threadedComment ref="O108" dT="2026-05-06T15:22:29.72" personId="{DC8B7470-E28D-4717-B1E4-ED7DC0E5226A}" id="{2685BAAC-60BC-45E3-A75E-A5EEA01DEE5F}" parentId="{860A62C9-60BF-4A07-8BEA-B0F82309504F}">
    <text>Done for this and other financial fields</text>
  </threadedComment>
  <threadedComment ref="O109" dT="2026-05-02T21:31:17.22" personId="{7704C7F9-0F29-492D-BFCE-F8B33141E02C}" id="{3C7B7F9D-3309-47FD-92B5-487CA3899A95}">
    <text>@Cynthia Propst (OSV)  Please determine if we need to copy the row</text>
    <mentions>
      <mention mentionpersonId="{36E0E0F2-881A-49D3-87CD-56AD70A42973}" mentionId="{9224DD10-13E7-47EE-9F65-884A782578D3}" startIndex="0" length="21"/>
    </mentions>
  </threadedComment>
  <threadedComment ref="O109" dT="2026-05-06T15:06:30.71" personId="{7704C7F9-0F29-492D-BFCE-F8B33141E02C}" id="{FF50E12E-FEC9-4B76-A0D1-4D1978C2115D}" parentId="{3C7B7F9D-3309-47FD-92B5-487CA3899A95}">
    <text>@BIBHUSHA KUNWAR Please update column AC: Type and then change the column N configuration status</text>
    <mentions>
      <mention mentionpersonId="{2AC805F3-EE31-4E55-819A-9A2753DAC94C}" mentionId="{DD93EB65-D988-4243-842C-046DFFB82C4C}" startIndex="0" length="16"/>
    </mentions>
  </threadedComment>
  <threadedComment ref="O111" dT="2026-05-02T21:31:17.22" personId="{7704C7F9-0F29-492D-BFCE-F8B33141E02C}" id="{56630D11-050C-485C-9CD1-D242ACC724D7}">
    <text>@Cynthia Propst (OSV)  Please determine if we need to copy the row</text>
    <mentions>
      <mention mentionpersonId="{36E0E0F2-881A-49D3-87CD-56AD70A42973}" mentionId="{2160E27A-E248-44E6-B67D-801967C48C96}" startIndex="0" length="21"/>
    </mentions>
  </threadedComment>
  <threadedComment ref="O113" dT="2026-05-08T16:03:05.71" personId="{761EC6FF-E6F7-4688-B7E6-83743D8CA0C6}" id="{BE5FAB15-F3CE-4FB2-B7D5-2EC8DDF7A33F}">
    <text>@Max Weiss (OSV) @T.J. Welter  The Enterprise KPIs values are aligned. The Wrk values align with the Str values.</text>
    <mentions>
      <mention mentionpersonId="{D772DA1F-40CC-48A8-890F-B169C3B89B70}" mentionId="{4747E413-149C-48F9-AA85-D384EB97891A}" startIndex="0" length="16"/>
      <mention mentionpersonId="{40CE96AA-C31B-4BB5-9D07-5B239035E05C}" mentionId="{7C630E14-7DD4-4221-A789-2911EFD89B1C}" startIndex="17" length="12"/>
    </mentions>
  </threadedComment>
  <threadedComment ref="O113" dT="2026-05-08T18:14:32.13" personId="{7704C7F9-0F29-492D-BFCE-F8B33141E02C}" id="{C07ABAB0-0CC9-4EAD-8148-B55EFD7ADAB7}" parentId="{BE5FAB15-F3CE-4FB2-B7D5-2EC8DDF7A33F}">
    <text>@Cynthia Propst (OSV)  Which version of the KPI name did you go with for the hyphen between air and road, and revenue and primarily</text>
    <mentions>
      <mention mentionpersonId="{36E0E0F2-881A-49D3-87CD-56AD70A42973}" mentionId="{4E197A14-CBAC-404C-AA49-D4D3528E50AF}" startIndex="0" length="21"/>
    </mentions>
  </threadedComment>
  <threadedComment ref="O113" dT="2026-05-08T18:18:41.67" personId="{761EC6FF-E6F7-4688-B7E6-83743D8CA0C6}" id="{EC393CA5-BCA5-413F-9E15-CD1D113C5D9C}" parentId="{BE5FAB15-F3CE-4FB2-B7D5-2EC8DDF7A33F}">
    <text>The strategy entity which is the original from Prod. The work entity attributes were aligned to the strategy attribute values</text>
  </threadedComment>
  <threadedComment ref="O129" dT="2026-05-19T23:57:15.90" personId="{7704C7F9-0F29-492D-BFCE-F8B33141E02C}" id="{141F28BA-97F2-4DD6-96C7-990A873F40D4}">
    <text>@Cynthia Propst (OSV) @BIBHUSHA KUNWAR The golden copy says the field name should be “Target” but the ID indicates it is called “Work Actual Finish”</text>
    <mentions>
      <mention mentionpersonId="{36E0E0F2-881A-49D3-87CD-56AD70A42973}" mentionId="{32A7B8C7-4198-4E7D-A164-2004496CA601}" startIndex="0" length="21"/>
      <mention mentionpersonId="{2AC805F3-EE31-4E55-819A-9A2753DAC94C}" mentionId="{0638C04A-41B2-4755-BE88-AE5DFADF647C}" startIndex="22" length="16"/>
    </mentions>
  </threadedComment>
  <threadedComment ref="O129" dT="2026-05-20T00:19:07.40" personId="{DC8B7470-E28D-4717-B1E4-ED7DC0E5226A}" id="{924F131B-A1FD-4F69-8D14-0FEB356543CA}" parentId="{141F28BA-97F2-4DD6-96C7-990A873F40D4}">
    <text>The field name is "Target" and it's on the Strategy Schedule section. I'll let @Cynthia Propst (OSV) confirm if this is the right attribute ID because I don't see anything when i look for just "Target". And the attribute name for this ID is indeed Work Actual Finish.</text>
    <mentions>
      <mention mentionpersonId="{36E0E0F2-881A-49D3-87CD-56AD70A42973}" mentionId="{77D1F0C5-7C37-4618-BBA8-64CCD3B67415}" startIndex="79" length="21"/>
    </mentions>
  </threadedComment>
  <threadedComment ref="O130" dT="2026-05-19T23:57:15.90" personId="{7704C7F9-0F29-492D-BFCE-F8B33141E02C}" id="{A927F691-3672-4D98-BE93-9A5969103818}">
    <text>@Cynthia Propst (OSV) @BIBHUSHA KUNWAR The golden copy says the field name should be “Target” but the ID indicates it is called “Work Actual Finish”</text>
    <mentions>
      <mention mentionpersonId="{36E0E0F2-881A-49D3-87CD-56AD70A42973}" mentionId="{A7E49F19-BB69-4554-9164-0DA546B4FDD2}" startIndex="0" length="21"/>
      <mention mentionpersonId="{2AC805F3-EE31-4E55-819A-9A2753DAC94C}" mentionId="{8C0A2296-4D2E-4D51-AA74-4F93D2493D94}" startIndex="22" length="16"/>
    </mentions>
  </threadedComment>
  <threadedComment ref="O168" dT="2026-05-03T20:07:20.21" personId="{7704C7F9-0F29-492D-BFCE-F8B33141E02C}" id="{01A1EAA8-3FEA-4688-976C-FB0BBBE19184}" done="1">
    <text>@Cynthia Propst (OSV) Please review, likely no action</text>
    <mentions>
      <mention mentionpersonId="{36E0E0F2-881A-49D3-87CD-56AD70A42973}" mentionId="{9B2E6AB1-E657-4DDA-B99C-EE65F00DD0C6}" startIndex="0" length="21"/>
    </mentions>
  </threadedComment>
  <threadedComment ref="O168" dT="2026-05-08T16:07:15.28" personId="{761EC6FF-E6F7-4688-B7E6-83743D8CA0C6}" id="{18BD5158-F944-45A3-8AE8-A1EF39BDBB4D}" parentId="{01A1EAA8-3FEA-4688-976C-FB0BBBE19184}">
    <text xml:space="preserve">@Max Weiss (OSV)  the values configured are as follows:
SBA:
  Level1: Demand SubType (WR53Root)      Level2: Legal (5254)      Level2: Infosec (Protect Purple) (5255)      Level2: Regulatory (5256)      Level2: None (5257)  
Server3 SB1:
  Level1: Demand SubType (WR53Root)      Level2: Legal (5254)      Level2: Regulatory (5255)      Level2: Infosec (Protect Purple) (191549)      Level2: None (5257)  </text>
    <mentions>
      <mention mentionpersonId="{D772DA1F-40CC-48A8-890F-B169C3B89B70}" mentionId="{938C047F-ED5E-4B80-973A-C91FF7BF12C4}" startIndex="0" length="16"/>
    </mentions>
    <extLst>
      <x:ext xmlns:xltc2="http://schemas.microsoft.com/office/spreadsheetml/2020/threadedcomments2" uri="{F7C98A9C-CBB3-438F-8F68-D28B6AF4A901}">
        <xltc2:checksum>79156121</xltc2:checksum>
        <xltc2:hyperlink startIndex="71" length="14" url="javascript:top.Select(0);"/>
        <xltc2:hyperlink startIndex="110" length="5" url="javascript:top.Select(1);"/>
        <xltc2:hyperlink startIndex="136" length="24" url="javascript:top.Select(2);"/>
        <xltc2:hyperlink startIndex="181" length="10" url="javascript:top.Select(3);"/>
        <xltc2:hyperlink startIndex="212" length="4" url="javascript:top.Select(4);"/>
        <xltc2:hyperlink startIndex="250" length="14" url="javascript:top.Select(0);"/>
        <xltc2:hyperlink startIndex="289" length="5" url="javascript:top.Select(1);"/>
        <xltc2:hyperlink startIndex="315" length="10" url="javascript:top.Select(2);"/>
        <xltc2:hyperlink startIndex="346" length="24" url="javascript:top.Select(3);"/>
        <xltc2:hyperlink startIndex="393" length="4" url="javascript:top.Select(4);"/>
      </x:ext>
    </extLst>
  </threadedComment>
  <threadedComment ref="U168" dT="2026-05-13T23:23:48.59" personId="{DC8B7470-E28D-4717-B1E4-ED7DC0E5226A}" id="{5E6C0D6F-4E91-4A13-ADED-4DC703DF9018}">
    <text>@Max Weiss (OSV) - I just realized this field was wrongly sitting in our requirements file where you copied this from. It no longer exists in the new design. WR53 from current Prod maps to Wbs145 in Dev - and you already have that documented on line 17.</text>
    <mentions>
      <mention mentionpersonId="{D772DA1F-40CC-48A8-890F-B169C3B89B70}" mentionId="{303A1368-FA1C-47F0-9B75-F6C31BF2E6FF}" startIndex="0" length="16"/>
    </mentions>
  </threadedComment>
  <threadedComment ref="O172" dT="2026-05-03T20:36:50.48" personId="{7704C7F9-0F29-492D-BFCE-F8B33141E02C}" id="{3358B61C-2257-4E51-A46E-667A347831EA}" done="1">
    <text>@Cynthia Propst (OSV) Please provide advice</text>
    <mentions>
      <mention mentionpersonId="{36E0E0F2-881A-49D3-87CD-56AD70A42973}" mentionId="{FE464027-1EC3-4DFB-B3C2-A30EDFBAC6A1}" startIndex="0" length="21"/>
    </mentions>
  </threadedComment>
  <threadedComment ref="O172" dT="2026-05-08T16:07:43.81" personId="{761EC6FF-E6F7-4688-B7E6-83743D8CA0C6}" id="{45552267-7B7B-472C-8320-773C7F1A154F}" parentId="{3358B61C-2257-4E51-A46E-667A347831EA}">
    <text>The epic name is not a field it is a Task line in the plan at PPL+2</text>
  </threadedComment>
  <threadedComment ref="O172" dT="2026-05-08T18:22:44.76" personId="{7704C7F9-0F29-492D-BFCE-F8B33141E02C}" id="{06FFC36A-93D1-4421-97A2-8B27AD9A8744}" parentId="{3358B61C-2257-4E51-A46E-667A347831EA}">
    <text>@Cynthia Propst (OSV) Is there a generic name of the field then?</text>
    <mentions>
      <mention mentionpersonId="{36E0E0F2-881A-49D3-87CD-56AD70A42973}" mentionId="{9BEE4043-6B93-4C01-9F53-FEA9FA3DB18A}" startIndex="0" length="21"/>
    </mentions>
  </threadedComment>
  <threadedComment ref="O173" dT="2026-05-08T16:08:34.02" personId="{761EC6FF-E6F7-4688-B7E6-83743D8CA0C6}" id="{1F8E5DE6-54C7-43AB-BCC9-21F952E5C5E3}" done="1">
    <text>@Max Weiss (OSV) No it cannot. The name will be Description across all work. There is not a separate attribute for epic description.</text>
    <mentions>
      <mention mentionpersonId="{D772DA1F-40CC-48A8-890F-B169C3B89B70}" mentionId="{FE2CCE76-8C12-4D25-A1F1-C9CE612F5D1B}" startIndex="0" length="16"/>
    </mentions>
  </threadedComment>
  <threadedComment ref="O173" dT="2026-05-08T18:17:40.81" personId="{7704C7F9-0F29-492D-BFCE-F8B33141E02C}" id="{60619236-04B1-45E9-87DB-8213E4127AFB}" parentId="{1F8E5DE6-54C7-43AB-BCC9-21F952E5C5E3}">
    <text>@Cynthia Propst (OSV)  - Closing and renaming to Description</text>
    <mentions>
      <mention mentionpersonId="{36E0E0F2-881A-49D3-87CD-56AD70A42973}" mentionId="{D3A2319C-E59B-46FC-95CC-3AE95EAB256F}" startIndex="0" length="21"/>
    </mentions>
  </threadedComment>
  <threadedComment ref="O173" dT="2026-05-08T18:32:40.15" personId="{761EC6FF-E6F7-4688-B7E6-83743D8CA0C6}" id="{02CD25A9-DFAE-4445-9760-E7AE2DF18BAE}" parentId="{1F8E5DE6-54C7-43AB-BCC9-21F952E5C5E3}">
    <text>No there is not an attribute name for task rows in the work Plan.</text>
  </threadedComment>
  <threadedComment ref="O176" dT="2026-05-08T16:13:00.89" personId="{761EC6FF-E6F7-4688-B7E6-83743D8CA0C6}" id="{4EE7E64C-4F35-483C-A0B2-E267056B0E60}" done="1">
    <text xml:space="preserve">@Max Weiss (OSV) the attribute already existed with ‘and’. This format was kept. Since this is now the requirements document no other changes will be made.
</text>
    <mentions>
      <mention mentionpersonId="{D772DA1F-40CC-48A8-890F-B169C3B89B70}" mentionId="{37128FEA-93CD-4519-88CC-925E4F0EFB79}" startIndex="0" length="16"/>
    </mentions>
  </threadedComment>
  <threadedComment ref="O181" dT="2026-05-08T16:14:51.19" personId="{761EC6FF-E6F7-4688-B7E6-83743D8CA0C6}" id="{97036F89-97CD-47E0-9525-4C77F8DED520}">
    <text>@Max Weiss (OSV)  you will need to get @BIBHUSHA KUNWAR  to weigh in on this one. We are not using Outcomes/Products in the new config. We have a different attribute used for solutions.</text>
    <mentions>
      <mention mentionpersonId="{D772DA1F-40CC-48A8-890F-B169C3B89B70}" mentionId="{D2A5B901-9915-46A5-A4DC-B2946E8CC663}" startIndex="0" length="16"/>
      <mention mentionpersonId="{2AC805F3-EE31-4E55-819A-9A2753DAC94C}" mentionId="{60DD56A4-4690-4F5E-B5ED-75843157D1F3}" startIndex="39" length="16"/>
    </mentions>
  </threadedComment>
  <threadedComment ref="O181" dT="2026-05-08T18:46:22.99" personId="{DC8B7470-E28D-4717-B1E4-ED7DC0E5226A}" id="{B4BC1C99-AFF9-46D9-AAC6-2DE3D01F8EE0}" parentId="{97036F89-97CD-47E0-9525-4C77F8DED520}">
    <text>Yes, Solutions are part of the Outcome structure in current Prod but will be a multi select alt structure attribute in the new design.</text>
  </threadedComment>
  <threadedComment ref="O181" dT="2026-05-08T19:24:50.81" personId="{761EC6FF-E6F7-4688-B7E6-83743D8CA0C6}" id="{25E34BA8-08D1-4C4A-8854-72653F1F5375}" parentId="{97036F89-97CD-47E0-9525-4C77F8DED520}">
    <text xml:space="preserve">The attribute in Server3 SB1 is:
Epic Solution(s)	Wbs140
</text>
  </threadedComment>
  <threadedComment ref="V181" dT="2026-05-03T21:06:28.99" personId="{7704C7F9-0F29-492D-BFCE-F8B33141E02C}" id="{E5A6ADFC-A9E3-4124-A146-38EF107D8314}">
    <text>@Bert Jansen (OSV) I’ll need some advice on our approach to migrating the product structure as well</text>
    <mentions>
      <mention mentionpersonId="{F3414B5C-9DC2-4805-BF18-C5F397D2357E}" mentionId="{8BB5C89E-58E6-472B-985A-09D509604A02}" startIndex="0" length="18"/>
    </mentions>
  </threadedComment>
  <threadedComment ref="M199" dT="2026-05-11T22:01:41.57" personId="{DC8B7470-E28D-4717-B1E4-ED7DC0E5226A}" id="{4EE68731-7F24-4A10-8540-597182881616}">
    <text>@Max Weiss (OSV) I created these 3 attributes and added the IDs. I also created tables for them with the drop down values in the Values Mapping tab. I’ll let you write the formula to have the Values column here show those values.</text>
    <mentions>
      <mention mentionpersonId="{D772DA1F-40CC-48A8-890F-B169C3B89B70}" mentionId="{4F8D73A7-61C4-405B-A199-4FD871E49B82}" startIndex="0" length="16"/>
    </mentions>
  </threadedComment>
  <threadedComment ref="O209" dT="2026-05-03T21:34:53.58" personId="{7704C7F9-0F29-492D-BFCE-F8B33141E02C}" id="{27F7B144-B22C-4B53-B295-C3E58942BE8A}">
    <text xml:space="preserve">@Padma Andhe </text>
    <mentions>
      <mention mentionpersonId="{79C91504-34A1-482B-A432-DBCC80CA4F97}" mentionId="{F06F16B0-0116-490F-BEF0-8E27E8C90EB1}" startIndex="0" length="12"/>
    </mentions>
  </threadedComment>
  <threadedComment ref="O221" dT="2026-05-08T16:20:51.81" personId="{761EC6FF-E6F7-4688-B7E6-83743D8CA0C6}" id="{1936CAD2-E229-41A9-BDA4-01B38DEA1D1E}" done="1">
    <text>@Max Weiss (OSV) the requirements providers changed the wording to more generic Work from Demand to accommodate multiple work types.</text>
    <mentions>
      <mention mentionpersonId="{D772DA1F-40CC-48A8-890F-B169C3B89B70}" mentionId="{A396D10A-0AB2-44AF-BD35-7B6E38E1FDFF}" startIndex="0" length="16"/>
    </mentions>
  </threadedComment>
  <threadedComment ref="M260" dT="2026-05-13T16:27:51.89" personId="{DC8B7470-E28D-4717-B1E4-ED7DC0E5226A}" id="{7472FCFF-C890-4F43-B2C9-0F778AEC3E75}">
    <text>@Cynthia Propst (OSV) can you please update the actual logbook risk fields here and note the change in the Change Control Comments column?</text>
    <mentions>
      <mention mentionpersonId="{36E0E0F2-881A-49D3-87CD-56AD70A42973}" mentionId="{5EE2DCB7-6C6D-470B-8C47-91AB123BE993}" startIndex="0" length="21"/>
    </mentions>
  </threadedComment>
  <threadedComment ref="M260" dT="2026-05-13T16:52:44.02" personId="{761EC6FF-E6F7-4688-B7E6-83743D8CA0C6}" id="{2EE56098-D281-48E6-B930-021317968BE1}" parentId="{7472FCFF-C890-4F43-B2C9-0F778AEC3E75}">
    <text>done</text>
  </threadedComment>
</ThreadedComments>
</file>

<file path=xl/threadedComments/threadedComment2.xml><?xml version="1.0" encoding="utf-8"?>
<ThreadedComments xmlns="http://schemas.microsoft.com/office/spreadsheetml/2018/threadedcomments" xmlns:x="http://schemas.openxmlformats.org/spreadsheetml/2006/main">
  <threadedComment ref="R5" dT="2024-06-18T17:17:38.01" personId="{2EF07366-E232-4C81-A4F3-2253B5EC44B0}" id="{9237BEF4-86F9-4D0A-9CEA-0152AB319836}">
    <text>@Diana Zemo @Teresa Holt  - If there are new names for Drive Domains, can you update it here</text>
    <mentions>
      <mention mentionpersonId="{C7C7AFF7-679A-47DC-AE34-5FA447C41F6A}" mentionId="{E2A34A08-830B-421B-8B72-61F0F9B38357}" startIndex="0" length="11"/>
      <mention mentionpersonId="{6F76A5E4-3FE3-4751-A6C1-CBC869344E48}" mentionId="{F6EE3108-BB2B-48FC-909D-578426B1C5A0}" startIndex="12" length="12"/>
    </mentions>
  </threadedComment>
  <threadedComment ref="R5" dT="2024-06-18T17:20:21.33" personId="{CEBBA612-91FB-4A2D-B97F-615DA9AB6D77}" id="{1FA2A4AC-E991-4FFB-9779-1368F363F1D7}" parentId="{9237BEF4-86F9-4D0A-9CEA-0152AB319836}">
    <text>To be clear, do you need the precise domain names from Wave or do you need the commonly used name used in reporting?</text>
  </threadedComment>
  <threadedComment ref="R5" dT="2024-06-18T18:17:34.35" personId="{2EF07366-E232-4C81-A4F3-2253B5EC44B0}" id="{C596BD81-3DEB-47BC-AE3E-455AF70470B7}" parentId="{9237BEF4-86F9-4D0A-9CEA-0152AB319836}">
    <text>All of the above… If you want the commonly used name used in reporting only then we need a new column for "Drive_Domain_Simplified"</text>
  </threadedComment>
  <threadedComment ref="V5" dT="2024-06-17T19:54:11.75" personId="{2EF07366-E232-4C81-A4F3-2253B5EC44B0}" id="{2D01777D-0DF7-4EBA-837A-8F758AEFE3B1}">
    <text>@Diana Zemo @Teresa Holt  Can you fill this out.  Let us know if we need a financial stakeholder at the domain level or at the Pod level</text>
    <mentions>
      <mention mentionpersonId="{C7C7AFF7-679A-47DC-AE34-5FA447C41F6A}" mentionId="{66BAEF76-94BF-4462-BE24-DFEB79B957EE}" startIndex="0" length="11"/>
      <mention mentionpersonId="{6F76A5E4-3FE3-4751-A6C1-CBC869344E48}" mentionId="{C5F6F85B-0544-419D-96C7-106AD3ED66CB}" startIndex="12" length="12"/>
    </mentions>
  </threadedComment>
  <threadedComment ref="V5" dT="2024-06-17T20:09:16.21" personId="{6EEDA1E4-B3B0-4C12-AA5C-0F9237A36BA9}" id="{5C6CA67B-48E9-441A-8BD4-FF03EF589BB9}" parentId="{2D01777D-0DF7-4EBA-837A-8F758AEFE3B1}">
    <text>are these the correct domains?  i thought they were update i.e. surface ops, linehaul?</text>
  </threadedComment>
  <threadedComment ref="V5" dT="2024-06-18T20:38:13.63" personId="{2EF07366-E232-4C81-A4F3-2253B5EC44B0}" id="{61AD8C1D-8A79-4F73-BC5C-D6EA68275B88}" parentId="{2D01777D-0DF7-4EBA-837A-8F758AEFE3B1}">
    <text>@Diana Zemo I've updated.  Do we have a main financial stakeholder / TO Finance rep for each domain?</text>
    <mentions>
      <mention mentionpersonId="{C7C7AFF7-679A-47DC-AE34-5FA447C41F6A}" mentionId="{52C3677D-835B-47EE-AB5D-F18C89ACCDF4}" startIndex="0" length="11"/>
    </mentions>
  </threadedComment>
  <threadedComment ref="W5" dT="2024-08-15T20:31:45.73" personId="{2EF07366-E232-4C81-A4F3-2253B5EC44B0}" id="{7ADDB37E-0907-4216-BDF5-817F90332FF9}">
    <text>@Teresa Holt  Can you fill this in?</text>
    <mentions>
      <mention mentionpersonId="{6F76A5E4-3FE3-4751-A6C1-CBC869344E48}" mentionId="{1ABEB1C4-32E3-4EBD-8E53-70A40F4F2184}" startIndex="0" length="12"/>
    </mentions>
  </threadedComment>
  <threadedComment ref="W5" dT="2024-08-16T12:48:43.88" personId="{CEBBA612-91FB-4A2D-B97F-615DA9AB6D77}" id="{656EBA44-7289-4E10-BC9D-F698C9F99212}" parentId="{7ADDB37E-0907-4216-BDF5-817F90332FF9}">
    <text>done</text>
  </threadedComment>
  <threadedComment ref="AS5" dT="2024-07-09T22:05:30.65" personId="{F2DC4FF1-A231-42E6-BFC0-BB5D77EE6809}" id="{62D34EE3-E5E7-4C28-ADC9-C69610060406}">
    <text>@Cassandra Imbeault (OSV) Updated ranges and scores for value Framework Alignment</text>
    <mentions>
      <mention mentionpersonId="{2FD9A02E-12C5-47E4-96ED-2B08387C5144}" mentionId="{D8DE50F1-2280-4E1E-88FF-C73D56FB8191}" startIndex="0" length="25"/>
    </mentions>
  </threadedComment>
  <threadedComment ref="BT5" dT="2024-07-05T20:18:43.55" personId="{F2DC4FF1-A231-42E6-BFC0-BB5D77EE6809}" id="{48FA2B31-DB9B-4FEA-99A8-D42913498A5C}">
    <text>@Cassandra Imbeault (OSV) Score will be a calculated based on $$ field for NRB x 0.1 with a max score of 8</text>
    <mentions>
      <mention mentionpersonId="{2FD9A02E-12C5-47E4-96ED-2B08387C5144}" mentionId="{A87765D9-42B9-447C-98C6-C4FF021B12DB}" startIndex="0" length="25"/>
    </mentions>
  </threadedComment>
  <threadedComment ref="CF5" dT="2024-07-05T19:33:33.28" personId="{F2DC4FF1-A231-42E6-BFC0-BB5D77EE6809}" id="{2FDC4013-2DAD-4AC8-B9F9-A2109ED4C9C5}">
    <text>7/5 - Updated Complexity Scores</text>
  </threadedComment>
  <threadedComment ref="CH5" dT="2024-07-05T19:34:42.82" personId="{F2DC4FF1-A231-42E6-BFC0-BB5D77EE6809}" id="{FAC6192C-F8CD-4C37-B5B2-49958864C352}">
    <text>7/5 - Updated Effort Scores</text>
  </threadedComment>
  <threadedComment ref="CO5" dT="2024-07-05T20:17:16.45" personId="{F2DC4FF1-A231-42E6-BFC0-BB5D77EE6809}" id="{A29D0FC9-950C-48DE-8B6B-CC5DB0FB158A}">
    <text>@Cassandra Imbeault (OSV)  7/5 - Update to scores for Total Cost</text>
    <mentions>
      <mention mentionpersonId="{2FD9A02E-12C5-47E4-96ED-2B08387C5144}" mentionId="{F50CB568-0DFD-4837-B8FD-9E6E1B4FB247}" startIndex="0" length="25"/>
    </mentions>
  </threadedComment>
  <threadedComment ref="FF5" dT="2024-07-02T14:53:07.94" personId="{2EF07366-E232-4C81-A4F3-2253B5EC44B0}" id="{49B94AB6-9612-4C96-972A-42F00401A614}">
    <text>@Deatrice Gautreaux (OSV) @Lisa Payne  to determine the Epic T-size bins</text>
    <mentions>
      <mention mentionpersonId="{11C55C6E-66A0-4ABF-B17B-9D469F85958A}" mentionId="{DD296158-D208-4794-AB95-C356AA4607F7}" startIndex="0" length="25"/>
      <mention mentionpersonId="{891AFFED-2284-4258-9A4C-7A817DB55666}" mentionId="{D2AE2D10-8B68-4EB0-BA94-C1465F598E80}" startIndex="26" length="11"/>
    </mentions>
  </threadedComment>
  <threadedComment ref="FF5" dT="2024-07-16T15:50:50.88" personId="{2EF07366-E232-4C81-A4F3-2253B5EC44B0}" id="{CB0B61BB-AE7C-4A84-8A92-83B6CED138B1}" parentId="{49B94AB6-9612-4C96-972A-42F00401A614}">
    <text>@Deatrice Gautreaux (OSV) - Any progress?</text>
    <mentions>
      <mention mentionpersonId="{11C55C6E-66A0-4ABF-B17B-9D469F85958A}" mentionId="{9DE9DCF7-C25D-4D05-9AFC-A4273F6C0D41}" startIndex="0" length="25"/>
    </mentions>
  </threadedComment>
  <threadedComment ref="FF5" dT="2024-07-18T16:39:43.41" personId="{2EF07366-E232-4C81-A4F3-2253B5EC44B0}" id="{D55854ED-658E-4800-890E-EAEC581261AC}" parentId="{49B94AB6-9612-4C96-972A-42F00401A614}">
    <text>@T.J. Welter  can you assist?</text>
    <mentions>
      <mention mentionpersonId="{40CE96AA-C31B-4BB5-9D07-5B239035E05C}" mentionId="{BFBC84B2-94D8-424F-9712-A6BBE1567DE6}" startIndex="0" length="12"/>
    </mentions>
  </threadedComment>
  <threadedComment ref="FF5" dT="2024-07-18T20:54:02.25" personId="{EB962E72-536A-495A-978E-BCF5358A6C67}" id="{24540DC9-1E02-4341-A115-E1C45CF30791}" parentId="{49B94AB6-9612-4C96-972A-42F00401A614}">
    <text>@Max Weiss (OSV) I'm meeting the architecture team tomorrow to go over this</text>
    <mentions>
      <mention mentionpersonId="{D772DA1F-40CC-48A8-890F-B169C3B89B70}" mentionId="{836AD8D6-5AD3-4BF8-B01A-FFA2A5F17F1D}" startIndex="0" length="16"/>
    </mentions>
  </threadedComment>
  <threadedComment ref="BC6" dT="2024-07-09T22:05:56.00" personId="{F2DC4FF1-A231-42E6-BFC0-BB5D77EE6809}" id="{54EC94F7-3DF8-433F-858F-D07A71A43EC4}">
    <text>@Cassandra Imbeault (OSV) ranges and scores for strategic themes updated</text>
    <mentions>
      <mention mentionpersonId="{2FD9A02E-12C5-47E4-96ED-2B08387C5144}" mentionId="{63A4D8C9-A8F3-42B1-AEE7-58BBB1F7883C}" startIndex="0" length="25"/>
    </mentions>
  </threadedComment>
  <threadedComment ref="BG6" dT="2024-07-11T18:20:55.57" personId="{F2DC4FF1-A231-42E6-BFC0-BB5D77EE6809}" id="{38E4E629-8AEE-4471-A31A-8CF6005A0FC6}">
    <text>@Cassandra Imbeault (OSV)  updates made to dropdown ranges for Time criticality</text>
    <mentions>
      <mention mentionpersonId="{2FD9A02E-12C5-47E4-96ED-2B08387C5144}" mentionId="{19FF749B-159A-4412-962B-EB37AB29AB04}" startIndex="0" length="25"/>
    </mentions>
  </threadedComment>
  <threadedComment ref="V14" dT="2024-06-19T20:40:59.33" personId="{83D5A6FD-541D-4351-B8E2-B055A93D960B}" id="{ECD8E96E-9EAC-4F13-A16F-DD74A227F7FA}">
    <text>Freight not included in document provided by Diana - Assumed same as Surface Ops</text>
  </threadedComment>
  <threadedComment ref="AT20" dT="2024-07-05T20:20:22.01" personId="{F2DC4FF1-A231-42E6-BFC0-BB5D77EE6809}" id="{3E8FA7DD-B569-473D-BD04-B22C31758B0D}">
    <text xml:space="preserve">@Cassandra Imbeault (OSV) 7/5 - weights for L0, L1 and L2 have been updated. </text>
    <mentions>
      <mention mentionpersonId="{2FD9A02E-12C5-47E4-96ED-2B08387C5144}" mentionId="{27D82FBF-6E21-4415-9848-DF1D5251AA45}" startIndex="0" length="25"/>
    </mentions>
  </threadedComment>
  <threadedComment ref="U23" dT="2024-06-20T16:18:56.82" personId="{2EF07366-E232-4C81-A4F3-2253B5EC44B0}" id="{2327628C-5351-4DA9-AC52-4ED3936F9B59}">
    <text>@Cassandra Imbeault (OSV) This Changed too</text>
    <mentions>
      <mention mentionpersonId="{2FD9A02E-12C5-47E4-96ED-2B08387C5144}" mentionId="{3957FDAE-2669-4C0A-A4CF-5CC5343379C1}" startIndex="0" length="25"/>
    </mentions>
  </threadedComment>
  <threadedComment ref="AS26" dT="2024-06-19T16:49:04.44" personId="{C1D5E5E2-4D33-4B32-8CC5-7867BBA8143D}" id="{7F2EB06B-6355-4589-914F-2DDAEF264F53}">
    <text>Estimated Annualized Value Range?</text>
  </threadedComment>
  <threadedComment ref="AS26" dT="2024-06-20T23:27:58.73" personId="{2EF07366-E232-4C81-A4F3-2253B5EC44B0}" id="{7697DD3E-80EB-497F-A2C6-EE12710912F0}" parentId="{7F2EB06B-6355-4589-914F-2DDAEF264F53}">
    <text>@Craig Bair (OSV) Can you ask Cass what she wants?</text>
    <mentions>
      <mention mentionpersonId="{DC459C2A-F4BA-48B0-A670-A58F39BA463C}" mentionId="{BDEAEEBE-E107-4AE4-BBF4-E99AB6445AE7}" startIndex="0" length="17"/>
    </mentions>
  </threadedComment>
  <threadedComment ref="EC26" dT="2024-08-01T22:11:50.33" personId="{2EF07366-E232-4C81-A4F3-2253B5EC44B0}" id="{10182108-C3C0-4A31-94A1-5E2AABA305A4}">
    <text>Only if under benefits</text>
  </threadedComment>
  <threadedComment ref="EC37" dT="2024-08-01T22:12:48.56" personId="{2EF07366-E232-4C81-A4F3-2253B5EC44B0}" id="{1E0709E9-1A7A-4796-9421-3A2C7962E5C6}">
    <text>Only if parent is CapEx</text>
  </threadedComment>
  <threadedComment ref="AC40" dT="2024-06-20T16:18:07.39" personId="{2EF07366-E232-4C81-A4F3-2253B5EC44B0}" id="{546402F8-7B12-4B42-9A60-DB5C9A9F56E3}">
    <text>Changing??</text>
  </threadedComment>
  <threadedComment ref="AC48" dT="2024-06-20T16:17:45.20" personId="{2EF07366-E232-4C81-A4F3-2253B5EC44B0}" id="{64C68641-620E-4453-BD45-FD59CD791048}">
    <text>Changing??</text>
  </threadedComment>
  <threadedComment ref="AC56" dT="2024-06-20T16:21:18.94" personId="{2EF07366-E232-4C81-A4F3-2253B5EC44B0}" id="{B20FEA83-7EDF-4050-BCC9-3B3EF342DA21}">
    <text>Ama may be removed</text>
  </threadedComment>
  <threadedComment ref="AC74" dT="2024-06-20T16:20:38.74" personId="{2EF07366-E232-4C81-A4F3-2253B5EC44B0}" id="{BC3E5049-898F-4BD7-BF8E-FE2B760F1E5A}">
    <text>@Cassandra Imbeault (OSV)  this was added as well</text>
    <mentions>
      <mention mentionpersonId="{2FD9A02E-12C5-47E4-96ED-2B08387C5144}" mentionId="{F9AD8C84-6361-43E3-80E7-9814FD4C417A}" startIndex="0" length="25"/>
    </mentions>
  </threadedComment>
  <threadedComment ref="AB134" dT="2024-06-20T23:25:49.46" personId="{2EF07366-E232-4C81-A4F3-2253B5EC44B0}" id="{F8508804-2C7E-4089-9DD3-1C3ABFDAC82B}">
    <text>@BIBHUSHA KUNWAR Please update if you update the tool</text>
    <mentions>
      <mention mentionpersonId="{2AC805F3-EE31-4E55-819A-9A2753DAC94C}" mentionId="{76A84F5A-12F4-4F68-98F4-2E9E41AB5105}"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H55" dT="2026-05-11T16:08:03.34" personId="{7704C7F9-0F29-492D-BFCE-F8B33141E02C}" id="{3FA32F8D-466A-4D0E-AC37-5B6FFB6A989A}">
    <text>Override expected</text>
  </threadedComment>
  <threadedComment ref="H59" dT="2026-05-11T16:08:15.06" personId="{7704C7F9-0F29-492D-BFCE-F8B33141E02C}" id="{993589CD-D0E6-4C8C-9743-3C26B5D44928}">
    <text>Override expected</text>
  </threadedComment>
  <threadedComment ref="F61" dT="2026-05-11T16:21:07.92" personId="{7704C7F9-0F29-492D-BFCE-F8B33141E02C}" id="{E2CD2CCA-4226-4AF2-A397-898C3942FFF5}">
    <text>Override Expected</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5-25T14:57:30.78" personId="{7704C7F9-0F29-492D-BFCE-F8B33141E02C}" id="{E5711583-39D0-4F69-ADD0-1512CDE63EF8}">
    <text>@Rajinder Gill @Julian Hurtado-Radigan  for Epics that are being elevated to the PPL level, we need to pull from the “Execution Type” column instead of demand type due to quality issues</text>
    <mentions>
      <mention mentionpersonId="{63F1C5D5-6044-4F22-BCA8-5A1D052B145A}" mentionId="{1916804E-81F5-48F8-8B31-56F2509E8ED3}" startIndex="0" length="14"/>
      <mention mentionpersonId="{B36F9C77-3C5B-4EA0-8C4B-0DF2E4A3A3C4}" mentionId="{D03E06E9-6701-4AAC-81DD-A0636D3A7685}" startIndex="15" length="23"/>
    </mentions>
  </threadedComment>
  <threadedComment ref="B4" dT="2026-05-14T14:20:41.77" personId="{E52A1DDF-07A1-4494-8AD1-F9CAED1F1F72}" id="{740AC55A-8F43-4C5E-A5FB-211A79D82D20}">
    <text xml:space="preserve">@Max Weiss (OSV) This logic doesn’t appear to be correct. Please refer to the business rules document. Business only demand is all mapped to a flow type called Business Demand Management. This step is incorrect @Rajinder Gill @Julian Hurtado-Radigan  adding you </text>
    <mentions>
      <mention mentionpersonId="{D772DA1F-40CC-48A8-890F-B169C3B89B70}" mentionId="{A93C2F72-7D22-4261-A871-53A51EA4B1E9}" startIndex="0" length="16"/>
      <mention mentionpersonId="{63F1C5D5-6044-4F22-BCA8-5A1D052B145A}" mentionId="{C7255318-48D1-4CBD-A9A9-FCB28E8BC4D4}" startIndex="211" length="14"/>
      <mention mentionpersonId="{B36F9C77-3C5B-4EA0-8C4B-0DF2E4A3A3C4}" mentionId="{4C7A38DD-AF5B-4190-BF08-EA732AC75DEE}" startIndex="226" length="23"/>
    </mentions>
  </threadedComment>
  <threadedComment ref="C4" dT="2026-05-14T14:27:59.32" personId="{E52A1DDF-07A1-4494-8AD1-F9CAED1F1F72}" id="{AEA20DE4-2507-4444-9659-CA0B55DDD8EC}">
    <text>@Max Weiss (OSV) Please refer to the Business rules document. This is not the logic provided for LE and LCM epics. Adding @Rajinder Gill and @Julian Hurtado-Radigan for reference</text>
    <mentions>
      <mention mentionpersonId="{D772DA1F-40CC-48A8-890F-B169C3B89B70}" mentionId="{1BD42F5F-2215-4ABD-8E15-A493687AB11A}" startIndex="0" length="16"/>
      <mention mentionpersonId="{63F1C5D5-6044-4F22-BCA8-5A1D052B145A}" mentionId="{0AA22A19-B4BD-4AAF-ADD9-0A47BFB4BCBE}" startIndex="122" length="14"/>
      <mention mentionpersonId="{B36F9C77-3C5B-4EA0-8C4B-0DF2E4A3A3C4}" mentionId="{BC2C4892-6E2D-4B51-BB07-7C38C88127AA}" startIndex="141" length="23"/>
    </mentions>
  </threadedComment>
  <threadedComment ref="F8" dT="2026-05-14T14:24:12.46" personId="{E52A1DDF-07A1-4494-8AD1-F9CAED1F1F72}" id="{88AD8113-0BE2-4C00-99EA-9825942C5252}">
    <text xml:space="preserve">@Max Weiss (OSV)  This is incorrect also. Legal/protect purple is not checked for Business continuity. Is this Vital to business Continuity is the Flag to check adding @Julian Hurtado-Radigan @Rajinder Gill </text>
    <mentions>
      <mention mentionpersonId="{D772DA1F-40CC-48A8-890F-B169C3B89B70}" mentionId="{ECE9CADC-DC84-4E9D-91D1-C9CB5E5892D4}" startIndex="0" length="16"/>
      <mention mentionpersonId="{B36F9C77-3C5B-4EA0-8C4B-0DF2E4A3A3C4}" mentionId="{AB6889DA-7443-426D-AE48-138245B74831}" startIndex="168" length="23"/>
      <mention mentionpersonId="{63F1C5D5-6044-4F22-BCA8-5A1D052B145A}" mentionId="{61F753A1-69D0-40E5-B448-3326BF7BB4D9}" startIndex="192" length="14"/>
    </mentions>
  </threadedComment>
  <threadedComment ref="F8" dT="2026-05-14T15:07:53.40" personId="{7704C7F9-0F29-492D-BFCE-F8B33141E02C}" id="{1A2E0515-8FE6-4E70-B86F-30A1A97CB3CC}" parentId="{88AD8113-0BE2-4C00-99EA-9825942C5252}">
    <text>@Padma Andhe - the logic works per the requirements document. If Yes to being vital, Business Continuity</text>
    <mentions>
      <mention mentionpersonId="{79C91504-34A1-482B-A432-DBCC80CA4F97}" mentionId="{2B4F26CA-0DA6-4982-9CD7-86FFD9E989C6}" startIndex="0" length="12"/>
    </mentions>
  </threadedComment>
  <threadedComment ref="F8" dT="2026-05-14T16:44:51.20" personId="{E52A1DDF-07A1-4494-8AD1-F9CAED1F1F72}" id="{1D5E49CD-4D9F-4931-B0BB-2A8EBE919BF8}" parentId="{88AD8113-0BE2-4C00-99EA-9825942C5252}">
    <text xml:space="preserve">Then why is demand sub type being populated? How do we use this tab and the other tabs?
</text>
  </threadedComment>
  <threadedComment ref="F8" dT="2026-05-14T16:58:45.07" personId="{7704C7F9-0F29-492D-BFCE-F8B33141E02C}" id="{0AE5443C-BE25-4052-B3E3-7AB6CDE2731C}" parentId="{88AD8113-0BE2-4C00-99EA-9825942C5252}">
    <text>@Padma Andhe  I was just covering all the basis of deltas. Yes, I could simplify the line, but first I wanted to be exhaustive. Rows 12-18 make up this whole page</text>
    <mentions>
      <mention mentionpersonId="{79C91504-34A1-482B-A432-DBCC80CA4F97}" mentionId="{BB30559A-7D2A-4F2A-985C-E56B547FBE8C}" startIndex="0" length="12"/>
    </mentions>
  </threadedComment>
  <threadedComment ref="F8" dT="2026-05-14T16:59:54.52" personId="{7704C7F9-0F29-492D-BFCE-F8B33141E02C}" id="{900D156B-30A4-4955-A6A0-FB4ED8E558D1}" parentId="{88AD8113-0BE2-4C00-99EA-9825942C5252}">
    <text>@Padma Andhe The reason why I expanded it out is because the business didn’t think through every single data option. That will hurt us if we don’t anticipate variants. That’s how I discovered business only demand was largely ignored</text>
    <mentions>
      <mention mentionpersonId="{79C91504-34A1-482B-A432-DBCC80CA4F97}" mentionId="{FD8B2581-855A-408E-A487-80C5A941D12F}" startIndex="0" length="12"/>
    </mentions>
  </threadedComment>
  <threadedComment ref="B12" dT="2026-05-14T14:27:59.32" personId="{E52A1DDF-07A1-4494-8AD1-F9CAED1F1F72}" id="{79DEFFC2-D11F-4BC2-A476-F1BE2D079520}">
    <text>@Max Weiss (OSV) Please refer to the Business rules document. This is not the logic provided for LE and LCM epics. Adding @Rajinder Gill and @Julian Hurtado-Radigan for reference</text>
    <mentions>
      <mention mentionpersonId="{D772DA1F-40CC-48A8-890F-B169C3B89B70}" mentionId="{DBED3D69-9DE2-45A5-99C5-41B87F6F892D}" startIndex="0" length="16"/>
      <mention mentionpersonId="{63F1C5D5-6044-4F22-BCA8-5A1D052B145A}" mentionId="{302D6EB0-B83C-4201-9962-B698ABE1EE13}" startIndex="122" length="14"/>
      <mention mentionpersonId="{B36F9C77-3C5B-4EA0-8C4B-0DF2E4A3A3C4}" mentionId="{58354815-C7F7-43A5-8847-4C9B20F81396}" startIndex="141" length="23"/>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FF3" dT="2026-06-01T16:32:45.46" personId="{7704C7F9-0F29-492D-BFCE-F8B33141E02C}" id="{5D9B4B3E-67D5-45F4-BE84-2700D83BE956}">
    <text>@BIBHUSHA KUNWAR Can you take a look if this is able to be fileld by you</text>
    <mentions>
      <mention mentionpersonId="{2AC805F3-EE31-4E55-819A-9A2753DAC94C}" mentionId="{DF8BD0DA-E588-4484-BF89-3AE9BE727D78}" startIndex="0" length="16"/>
    </mentions>
  </threadedComment>
  <threadedComment ref="FI3" dT="2026-05-08T16:09:53.54" personId="{7704C7F9-0F29-492D-BFCE-F8B33141E02C}" id="{89043901-F6C1-4C7E-AC7A-8B8C51617A61}">
    <text>@Bert Jansen (OSV) Here is a new table that should be used to fill out many different attributes. Feel free to turn this into a series of 2 attribute mappings</text>
    <mentions>
      <mention mentionpersonId="{F3414B5C-9DC2-4805-BF18-C5F397D2357E}" mentionId="{6A6C493B-1B97-4433-95E0-ED9077949949}" startIndex="0" length="18"/>
    </mentions>
  </threadedComment>
  <threadedComment ref="FJ3" dT="2026-05-22T21:07:54.11" personId="{7704C7F9-0F29-492D-BFCE-F8B33141E02C}" id="{F022F7B2-632B-4FF9-A0EF-3208698B33C5}">
    <text xml:space="preserve">Remove this line from the code. It’s now obsolete @Rajinder Gill @Padma Andhe @Julian Hurtado-Radigan </text>
    <mentions>
      <mention mentionpersonId="{63F1C5D5-6044-4F22-BCA8-5A1D052B145A}" mentionId="{643F6B0D-FC58-4206-B083-1B7F3D193E08}" startIndex="50" length="14"/>
      <mention mentionpersonId="{79C91504-34A1-482B-A432-DBCC80CA4F97}" mentionId="{39AB6439-2B1A-41CD-8BD2-0C1A614DF2B4}" startIndex="65" length="12"/>
      <mention mentionpersonId="{B36F9C77-3C5B-4EA0-8C4B-0DF2E4A3A3C4}" mentionId="{534CE764-8A7C-4600-866C-B10FBEB06B62}" startIndex="78" length="23"/>
    </mentions>
  </threadedComment>
  <threadedComment ref="FK3" dT="2026-05-22T21:08:29.66" personId="{7704C7F9-0F29-492D-BFCE-F8B33141E02C}" id="{C511E3E0-C99A-49ED-966D-D392594A6FEC}">
    <text xml:space="preserve">Remove this line from the code. It’s now obsolete @Rajinder Gill @Julian Hurtado-Radigan @Padma Andhe </text>
    <mentions>
      <mention mentionpersonId="{63F1C5D5-6044-4F22-BCA8-5A1D052B145A}" mentionId="{1B1DD71A-C56C-43A7-A45E-4C3A16BDE8B3}" startIndex="50" length="14"/>
      <mention mentionpersonId="{B36F9C77-3C5B-4EA0-8C4B-0DF2E4A3A3C4}" mentionId="{7485351B-84FB-4CCD-A1BE-B29F245F55E8}" startIndex="65" length="23"/>
      <mention mentionpersonId="{79C91504-34A1-482B-A432-DBCC80CA4F97}" mentionId="{BABA6AE8-B90B-41EF-B3A0-DFB311B0CDDF}" startIndex="89" length="12"/>
    </mentions>
  </threadedComment>
  <threadedComment ref="FL3" dT="2026-05-22T21:08:57.98" personId="{7704C7F9-0F29-492D-BFCE-F8B33141E02C}" id="{E8854A07-61BE-4A9B-8446-DDF7681D403A}">
    <text xml:space="preserve">Remove this line from the code. It’s now obsolete @Rajinder Gill @Julian Hurtado-Radigan @Padma Andhe </text>
    <mentions>
      <mention mentionpersonId="{63F1C5D5-6044-4F22-BCA8-5A1D052B145A}" mentionId="{3E23EE0B-40ED-46B2-9D38-AE699D865D2C}" startIndex="50" length="14"/>
      <mention mentionpersonId="{B36F9C77-3C5B-4EA0-8C4B-0DF2E4A3A3C4}" mentionId="{065D2944-47B8-43D8-BA07-6B89C7EBF496}" startIndex="65" length="23"/>
      <mention mentionpersonId="{79C91504-34A1-482B-A432-DBCC80CA4F97}" mentionId="{B77A9682-F1C9-4C0C-A29A-B8422D3FC3D7}" startIndex="89" length="12"/>
    </mentions>
  </threadedComment>
  <threadedComment ref="FM3" dT="2026-05-22T21:09:18.44" personId="{7704C7F9-0F29-492D-BFCE-F8B33141E02C}" id="{7794C9DD-FF89-4933-9DE2-DFD30C59F194}">
    <text xml:space="preserve">Remove this line from the code. It’s now obsolete @Rajinder Gill @Julian Hurtado-Radigan </text>
    <mentions>
      <mention mentionpersonId="{63F1C5D5-6044-4F22-BCA8-5A1D052B145A}" mentionId="{53E609DA-796A-4557-B28F-534477869AC5}" startIndex="50" length="14"/>
      <mention mentionpersonId="{B36F9C77-3C5B-4EA0-8C4B-0DF2E4A3A3C4}" mentionId="{9A6BD7ED-9213-4BA9-924B-8CEA8B7C59DF}" startIndex="65" length="23"/>
    </mentions>
  </threadedComment>
  <threadedComment ref="FN3" dT="2026-05-22T21:09:36.63" personId="{7704C7F9-0F29-492D-BFCE-F8B33141E02C}" id="{FD39B373-7AF8-4391-8225-B1C6740B92F1}">
    <text xml:space="preserve">Remove this line from the code. It’s now obsolete @Rajinder Gill @Julian Hurtado-Radigan </text>
    <mentions>
      <mention mentionpersonId="{63F1C5D5-6044-4F22-BCA8-5A1D052B145A}" mentionId="{B3F04EE4-9576-4EC1-AEE5-5AE1B1DAE4B3}" startIndex="50" length="14"/>
      <mention mentionpersonId="{B36F9C77-3C5B-4EA0-8C4B-0DF2E4A3A3C4}" mentionId="{5B38FECE-7E5A-4164-B7CC-74A17B2DBC89}" startIndex="65" length="23"/>
    </mentions>
  </threadedComment>
  <threadedComment ref="FO3" dT="2026-05-22T21:10:01.61" personId="{7704C7F9-0F29-492D-BFCE-F8B33141E02C}" id="{0E3D7529-0482-43AC-B0A0-E5C07F952570}">
    <text xml:space="preserve">Remove this line from the code. It’s now obsolete @Julian Hurtado-Radigan @Rajinder Gill @Padma Andhe </text>
    <mentions>
      <mention mentionpersonId="{B36F9C77-3C5B-4EA0-8C4B-0DF2E4A3A3C4}" mentionId="{DE63D24D-0FB4-4107-828C-FB16B643AD92}" startIndex="50" length="23"/>
      <mention mentionpersonId="{63F1C5D5-6044-4F22-BCA8-5A1D052B145A}" mentionId="{22B1C9D5-1F60-4B2F-8D70-1CD919E01DCB}" startIndex="74" length="14"/>
      <mention mentionpersonId="{79C91504-34A1-482B-A432-DBCC80CA4F97}" mentionId="{C62791AB-DA40-4B6D-BFB4-E4CB2E0758C1}" startIndex="89" length="12"/>
    </mentions>
  </threadedComment>
  <threadedComment ref="FP3" dT="2026-05-22T21:10:28.45" personId="{7704C7F9-0F29-492D-BFCE-F8B33141E02C}" id="{38AC5B02-3048-4ECE-99BA-66867A23425B}">
    <text xml:space="preserve">Remove this line from the code. It’s now obsolete @Rajinder Gill @Julian Hurtado-Radigan @Padma Andhe </text>
    <mentions>
      <mention mentionpersonId="{63F1C5D5-6044-4F22-BCA8-5A1D052B145A}" mentionId="{546B513C-936E-4143-A7AA-924AEF4B66AF}" startIndex="50" length="14"/>
      <mention mentionpersonId="{B36F9C77-3C5B-4EA0-8C4B-0DF2E4A3A3C4}" mentionId="{D5E4CEE2-6D66-421A-952B-8CB4A5D7CF2B}" startIndex="65" length="23"/>
      <mention mentionpersonId="{79C91504-34A1-482B-A432-DBCC80CA4F97}" mentionId="{81C1296A-3D77-4537-8D0B-2E5BAD4E4480}" startIndex="89" length="12"/>
    </mentions>
  </threadedComment>
  <threadedComment ref="FS3" dT="2026-05-22T21:52:12.49" personId="{7704C7F9-0F29-492D-BFCE-F8B33141E02C}" id="{BB1D6289-7BAB-48A5-A1DF-22197CD2F45D}">
    <text>@Rajinder Gill  @Julian Hurtado-Radigan  Field name changed, same ID</text>
    <mentions>
      <mention mentionpersonId="{63F1C5D5-6044-4F22-BCA8-5A1D052B145A}" mentionId="{459A5C24-2B52-463F-9C46-57BAC7AC9577}" startIndex="0" length="14"/>
      <mention mentionpersonId="{B36F9C77-3C5B-4EA0-8C4B-0DF2E4A3A3C4}" mentionId="{F0721B47-F0B1-41F5-A978-54B2B0DEB4BE}" startIndex="16" length="23"/>
    </mentions>
  </threadedComment>
  <threadedComment ref="FT3" dT="2026-05-22T21:52:34.82" personId="{7704C7F9-0F29-492D-BFCE-F8B33141E02C}" id="{5D340C17-4EB1-409F-8208-4A612F439C91}">
    <text>@Rajinder Gill @Julian Hurtado-Radigan @Rajinder Gill  @Julian Hurtado-Radigan  Field name changed, same ID</text>
    <mentions>
      <mention mentionpersonId="{63F1C5D5-6044-4F22-BCA8-5A1D052B145A}" mentionId="{7A98C6DE-ADD2-4F24-8A2D-59CAC92D24A1}" startIndex="0" length="14"/>
      <mention mentionpersonId="{B36F9C77-3C5B-4EA0-8C4B-0DF2E4A3A3C4}" mentionId="{9FF5E545-C496-4AD6-9480-742F9FB3F115}" startIndex="15" length="23"/>
    </mentions>
  </threadedComment>
  <threadedComment ref="FU3" dT="2026-05-22T21:52:57.91" personId="{7704C7F9-0F29-492D-BFCE-F8B33141E02C}" id="{1908FC10-5085-41BF-8C90-6D86E8CE4C48}">
    <text>@Julian Hurtado-Radigan @Rajinder Gill  @Rajinder Gill  @Julian Hurtado-Radigan  Field name changed, same ID</text>
    <mentions>
      <mention mentionpersonId="{B36F9C77-3C5B-4EA0-8C4B-0DF2E4A3A3C4}" mentionId="{82C6436D-015E-4720-95FC-E18553E85E2E}" startIndex="0" length="23"/>
      <mention mentionpersonId="{63F1C5D5-6044-4F22-BCA8-5A1D052B145A}" mentionId="{59639475-7D58-40D6-A3DE-FC9F4487F9E8}" startIndex="24" length="14"/>
    </mentions>
  </threadedComment>
  <threadedComment ref="FV3" dT="2026-05-22T21:53:11.25" personId="{7704C7F9-0F29-492D-BFCE-F8B33141E02C}" id="{AC1EDD0E-0111-45BB-9EDE-10D91E836782}">
    <text>@Rajinder Gill @Julian Hurtado-Radigan @Rajinder Gill  @Julian Hurtado-Radigan  Field name changed, same ID</text>
    <mentions>
      <mention mentionpersonId="{63F1C5D5-6044-4F22-BCA8-5A1D052B145A}" mentionId="{FC783A9D-B2EB-4B88-9D2A-7DCBF8F70FDF}" startIndex="0" length="14"/>
      <mention mentionpersonId="{B36F9C77-3C5B-4EA0-8C4B-0DF2E4A3A3C4}" mentionId="{18FBFAF7-0800-4A6E-8A3A-F431EFB8D486}" startIndex="15" length="23"/>
    </mentions>
  </threadedComment>
  <threadedComment ref="GF3" dT="2026-05-22T21:11:21.85" personId="{7704C7F9-0F29-492D-BFCE-F8B33141E02C}" id="{D1AF60AC-D78A-4452-B446-F5D58CF1A82F}">
    <text xml:space="preserve">Remove this line from the code. It’s now obsolete @Rajinder Gill @Julian Hurtado-Radigan @Padma Andhe </text>
    <mentions>
      <mention mentionpersonId="{63F1C5D5-6044-4F22-BCA8-5A1D052B145A}" mentionId="{0E7285B2-133C-4FE7-91DB-E1C9D96C9DBA}" startIndex="50" length="14"/>
      <mention mentionpersonId="{B36F9C77-3C5B-4EA0-8C4B-0DF2E4A3A3C4}" mentionId="{6961D9FF-D46E-4402-A2F7-FEB8839F66DC}" startIndex="65" length="23"/>
      <mention mentionpersonId="{79C91504-34A1-482B-A432-DBCC80CA4F97}" mentionId="{830B77D4-828B-4FB7-8668-A4951E73AB88}" startIndex="89" length="12"/>
    </mentions>
  </threadedComment>
  <threadedComment ref="GG3" dT="2026-05-22T21:11:47.55" personId="{7704C7F9-0F29-492D-BFCE-F8B33141E02C}" id="{1347A562-B18E-4048-A8FF-F3716E19F22B}">
    <text xml:space="preserve">Remove this line from the code. It’s now obsolete @Rajinder Gill @Julian Hurtado-Radigan @Padma Andhe </text>
    <mentions>
      <mention mentionpersonId="{63F1C5D5-6044-4F22-BCA8-5A1D052B145A}" mentionId="{0AC8808D-1DEC-42E0-813C-13C1ABBFA3EA}" startIndex="50" length="14"/>
      <mention mentionpersonId="{B36F9C77-3C5B-4EA0-8C4B-0DF2E4A3A3C4}" mentionId="{211D481D-3468-491E-A879-07CF4624CDDE}" startIndex="65" length="23"/>
      <mention mentionpersonId="{79C91504-34A1-482B-A432-DBCC80CA4F97}" mentionId="{E12907F6-0864-4E72-93B6-6DC7B669069B}" startIndex="89" length="12"/>
    </mentions>
  </threadedComment>
  <threadedComment ref="GH3" dT="2026-05-22T21:12:09.02" personId="{7704C7F9-0F29-492D-BFCE-F8B33141E02C}" id="{48934174-A96C-4433-82C1-F991C0944632}">
    <text xml:space="preserve">Remove this line from the code. It’s now obsolete @Rajinder Gill @Julian Hurtado-Radigan </text>
    <mentions>
      <mention mentionpersonId="{63F1C5D5-6044-4F22-BCA8-5A1D052B145A}" mentionId="{0475528C-6F3E-430E-BDC8-3FF6FCAEA4ED}" startIndex="50" length="14"/>
      <mention mentionpersonId="{B36F9C77-3C5B-4EA0-8C4B-0DF2E4A3A3C4}" mentionId="{9F78F150-814D-487E-BCA3-A841CEF36E26}" startIndex="65" length="23"/>
    </mentions>
  </threadedComment>
  <threadedComment ref="GK3" dT="2026-05-22T21:12:30.43" personId="{7704C7F9-0F29-492D-BFCE-F8B33141E02C}" id="{59D97292-EBF2-483D-BCCC-78E7954E7EC8}">
    <text xml:space="preserve">Remove this line from the code. It’s now obsolete @Rajinder Gill @Julian Hurtado-Radigan </text>
    <mentions>
      <mention mentionpersonId="{63F1C5D5-6044-4F22-BCA8-5A1D052B145A}" mentionId="{2D471316-0BA4-42E3-A74A-2EB1487139F7}" startIndex="50" length="14"/>
      <mention mentionpersonId="{B36F9C77-3C5B-4EA0-8C4B-0DF2E4A3A3C4}" mentionId="{B5E6902C-E39B-4E6D-8AD8-304171F9F68A}" startIndex="65" length="23"/>
    </mentions>
  </threadedComment>
  <threadedComment ref="V4" dT="2026-05-01T20:26:22.79" personId="{7704C7F9-0F29-492D-BFCE-F8B33141E02C}" id="{1AE70875-F211-45A9-84FA-DB17BAAF37EE}">
    <text>@Padma Andhe Is this part of the business logic? What would be the criteria?</text>
    <mentions>
      <mention mentionpersonId="{79C91504-34A1-482B-A432-DBCC80CA4F97}" mentionId="{FD3F3FB7-CE93-45F0-9274-6A1B03673F83}" startIndex="0" length="12"/>
    </mentions>
  </threadedComment>
  <threadedComment ref="DR7" dT="2026-05-17T14:59:40.29" personId="{7704C7F9-0F29-492D-BFCE-F8B33141E02C}" id="{01419D52-520F-4028-B77C-BEE8FBC49B9C}">
    <text>@Rajinder Gill Active was found to be in the data source. Added a new row.</text>
    <mentions>
      <mention mentionpersonId="{63F1C5D5-6044-4F22-BCA8-5A1D052B145A}" mentionId="{693FAF7E-3AFF-4926-ABB5-5AEE7149725A}" startIndex="0" length="14"/>
    </mentions>
  </threadedComment>
  <threadedComment ref="AQ8" dT="2026-05-17T15:42:17.85" personId="{7704C7F9-0F29-492D-BFCE-F8B33141E02C}" id="{A9FF3852-E575-4E62-9167-25E5E179A038}">
    <text>@Rajinder Gill  Data source allowed null entries so added another row to handle it</text>
    <mentions>
      <mention mentionpersonId="{63F1C5D5-6044-4F22-BCA8-5A1D052B145A}" mentionId="{E2C7CCD7-411C-4E13-87BF-AB4DA0F41658}" startIndex="0" length="14"/>
    </mentions>
  </threadedComment>
  <threadedComment ref="BJ8" dT="2026-05-15T22:49:45.34" personId="{7704C7F9-0F29-492D-BFCE-F8B33141E02C}" id="{432642D1-CBCD-4EE1-BD0E-85DEA272D30A}">
    <text>@Rajinder Gill @Padma Andhe @Julian Hurtado-Radigan  I found in the data source these options. Added here and also mentioned in the notes of our tracker</text>
    <mentions>
      <mention mentionpersonId="{63F1C5D5-6044-4F22-BCA8-5A1D052B145A}" mentionId="{916F4406-E4E5-47DA-ADDF-A37A935B2A47}" startIndex="0" length="14"/>
      <mention mentionpersonId="{79C91504-34A1-482B-A432-DBCC80CA4F97}" mentionId="{E63ED133-5FC9-4D9F-8704-6E855FACAFF8}" startIndex="15" length="12"/>
      <mention mentionpersonId="{B36F9C77-3C5B-4EA0-8C4B-0DF2E4A3A3C4}" mentionId="{1AE4C051-C396-407E-AB62-617B9125503D}" startIndex="28" length="23"/>
    </mentions>
  </threadedComment>
  <threadedComment ref="EV8" dT="2026-05-02T01:28:21.86" personId="{7704C7F9-0F29-492D-BFCE-F8B33141E02C}" id="{E9DEAB02-16FE-4851-907B-2947E145D30B}">
    <text>@Cynthia Propst (OSV)  Why is Data &amp; AI no longer a valid home portfolio</text>
    <mentions>
      <mention mentionpersonId="{36E0E0F2-881A-49D3-87CD-56AD70A42973}" mentionId="{E8EEE572-F455-43B8-9E58-8507B88ABDCB}" startIndex="0" length="21"/>
    </mentions>
  </threadedComment>
  <threadedComment ref="DR13" dT="2026-05-17T14:59:56.46" personId="{7704C7F9-0F29-492D-BFCE-F8B33141E02C}" id="{90AA821E-CE18-4CBD-906E-5697EFD700D3}">
    <text>@Rajinder Gill Cancellation Request was found to be in the data source. Added a new row.</text>
    <mentions>
      <mention mentionpersonId="{63F1C5D5-6044-4F22-BCA8-5A1D052B145A}" mentionId="{8879DA98-4E8A-4163-A583-58B51CCCAD4C}" startIndex="0" length="14"/>
    </mentions>
  </threadedComment>
  <threadedComment ref="DR14" dT="2026-05-18T15:31:40.44" personId="{7704C7F9-0F29-492D-BFCE-F8B33141E02C}" id="{E832071B-221B-4D26-8DB2-42DE58AE4BD8}">
    <text>@Rajinder Gill Updated</text>
    <mentions>
      <mention mentionpersonId="{63F1C5D5-6044-4F22-BCA8-5A1D052B145A}" mentionId="{DD97D8A4-C625-47B2-880F-5FC72A75F89D}" startIndex="0" length="14"/>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A75" dT="2026-05-07T23:29:22.08" personId="{DC8B7470-E28D-4717-B1E4-ED7DC0E5226A}" id="{22C91A26-ACDD-4C3C-82AD-7163479C4045}">
    <text>Confidential View Only lifecycle role is no longer applicable in the new design since we will not have the need for IOs or equivalent users granting confidential view only access to other users.</text>
  </threadedComment>
  <threadedComment ref="G93" dT="2026-05-08T17:28:28.86" personId="{7704C7F9-0F29-492D-BFCE-F8B33141E02C}" id="{3935FF54-3E1E-42D8-ABF9-375FF4EFA7A1}">
    <text>@BIBHUSHA KUNWAR Can you find the lifcycle admin technical name</text>
    <mentions>
      <mention mentionpersonId="{2AC805F3-EE31-4E55-819A-9A2753DAC94C}" mentionId="{492A71B5-F7EA-4837-A0A4-6AB48CB8CEE2}" startIndex="0" length="16"/>
    </mentions>
  </threadedComment>
  <threadedComment ref="G93" dT="2026-05-08T22:29:17.05" personId="{DC8B7470-E28D-4717-B1E4-ED7DC0E5226A}" id="{FBCE0A32-26B6-4949-A15A-A43466AA6AAA}" parentId="{3935FF54-3E1E-42D8-ABF9-375FF4EFA7A1}">
    <text>According to Jill, the lifecycle admin is automatically generated as the person who created the work.  It can be reassigned if needed.  This person can do things to admin the lifecycle like restart it for example.  
You can put my name on this. I would be interested in seeing how many, if any, get assigned to me in Mock 1 migration.</text>
  </threadedComment>
  <threadedComment ref="G94" dT="2026-05-08T17:28:28.86" personId="{7704C7F9-0F29-492D-BFCE-F8B33141E02C}" id="{A48081C2-6E6D-45C9-A0D9-5EF3DFFDFC2E}">
    <text>@BIBHUSHA KUNWAR Can you find the lifcycle admin technical name</text>
    <mentions>
      <mention mentionpersonId="{2AC805F3-EE31-4E55-819A-9A2753DAC94C}" mentionId="{B0A1F550-FE0E-4858-BCB5-810BBB48D6EF}" startIndex="0" length="16"/>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D1" dT="2026-05-14T02:16:17.40" personId="{E52A1DDF-07A1-4494-8AD1-F9CAED1F1F72}" id="{B169C7EA-C788-4BB7-81CC-C3AB60F8F1A6}">
    <text>this tab doesn't seem to be updated with latest rules</text>
  </threadedComment>
  <threadedComment ref="D1" dT="2026-05-14T02:16:43.48" personId="{E52A1DDF-07A1-4494-8AD1-F9CAED1F1F72}" id="{C3C7EAFE-2756-401C-9CB1-656FEBD22C30}" parentId="{B169C7EA-C788-4BB7-81CC-C3AB60F8F1A6}">
    <text xml:space="preserve">@Max Weiss (OSV) </text>
    <mentions>
      <mention mentionpersonId="{D772DA1F-40CC-48A8-890F-B169C3B89B70}" mentionId="{49AA9A1E-318D-41BD-84AD-84EE53581048}" startIndex="0" length="16"/>
    </mentions>
  </threadedComment>
  <threadedComment ref="D1" dT="2026-05-14T13:09:53.64" personId="{7704C7F9-0F29-492D-BFCE-F8B33141E02C}" id="{18461535-6F52-4976-AAFF-23559B362BD1}" parentId="{B169C7EA-C788-4BB7-81CC-C3AB60F8F1A6}">
    <text>@Padma Andhe You created this worksheet. I’m not using it</text>
    <mentions>
      <mention mentionpersonId="{79C91504-34A1-482B-A432-DBCC80CA4F97}" mentionId="{6B21E2F5-AAD3-402E-8EFD-28AD4C747CDD}" startIndex="0" length="12"/>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26" Type="http://schemas.openxmlformats.org/officeDocument/2006/relationships/table" Target="../tables/table29.xml"/><Relationship Id="rId21" Type="http://schemas.openxmlformats.org/officeDocument/2006/relationships/table" Target="../tables/table24.xml"/><Relationship Id="rId42" Type="http://schemas.openxmlformats.org/officeDocument/2006/relationships/table" Target="../tables/table45.xml"/><Relationship Id="rId47" Type="http://schemas.openxmlformats.org/officeDocument/2006/relationships/table" Target="../tables/table50.xml"/><Relationship Id="rId63" Type="http://schemas.openxmlformats.org/officeDocument/2006/relationships/table" Target="../tables/table66.xml"/><Relationship Id="rId68" Type="http://schemas.openxmlformats.org/officeDocument/2006/relationships/table" Target="../tables/table71.xml"/><Relationship Id="rId84" Type="http://schemas.openxmlformats.org/officeDocument/2006/relationships/table" Target="../tables/table87.xml"/><Relationship Id="rId89" Type="http://schemas.openxmlformats.org/officeDocument/2006/relationships/table" Target="../tables/table92.xml"/><Relationship Id="rId16" Type="http://schemas.openxmlformats.org/officeDocument/2006/relationships/table" Target="../tables/table19.xml"/><Relationship Id="rId11" Type="http://schemas.openxmlformats.org/officeDocument/2006/relationships/table" Target="../tables/table14.xml"/><Relationship Id="rId32" Type="http://schemas.openxmlformats.org/officeDocument/2006/relationships/table" Target="../tables/table35.xml"/><Relationship Id="rId37" Type="http://schemas.openxmlformats.org/officeDocument/2006/relationships/table" Target="../tables/table40.xml"/><Relationship Id="rId53" Type="http://schemas.openxmlformats.org/officeDocument/2006/relationships/table" Target="../tables/table56.xml"/><Relationship Id="rId58" Type="http://schemas.openxmlformats.org/officeDocument/2006/relationships/table" Target="../tables/table61.xml"/><Relationship Id="rId74" Type="http://schemas.openxmlformats.org/officeDocument/2006/relationships/table" Target="../tables/table77.xml"/><Relationship Id="rId79" Type="http://schemas.openxmlformats.org/officeDocument/2006/relationships/table" Target="../tables/table82.xml"/><Relationship Id="rId102" Type="http://schemas.microsoft.com/office/2017/10/relationships/threadedComment" Target="../threadedComments/threadedComment2.xml"/><Relationship Id="rId5" Type="http://schemas.openxmlformats.org/officeDocument/2006/relationships/table" Target="../tables/table8.xml"/><Relationship Id="rId90" Type="http://schemas.openxmlformats.org/officeDocument/2006/relationships/table" Target="../tables/table93.xml"/><Relationship Id="rId95" Type="http://schemas.openxmlformats.org/officeDocument/2006/relationships/table" Target="../tables/table98.xml"/><Relationship Id="rId22" Type="http://schemas.openxmlformats.org/officeDocument/2006/relationships/table" Target="../tables/table25.xml"/><Relationship Id="rId27" Type="http://schemas.openxmlformats.org/officeDocument/2006/relationships/table" Target="../tables/table30.xml"/><Relationship Id="rId43" Type="http://schemas.openxmlformats.org/officeDocument/2006/relationships/table" Target="../tables/table46.xml"/><Relationship Id="rId48" Type="http://schemas.openxmlformats.org/officeDocument/2006/relationships/table" Target="../tables/table51.xml"/><Relationship Id="rId64" Type="http://schemas.openxmlformats.org/officeDocument/2006/relationships/table" Target="../tables/table67.xml"/><Relationship Id="rId69" Type="http://schemas.openxmlformats.org/officeDocument/2006/relationships/table" Target="../tables/table72.xml"/><Relationship Id="rId80" Type="http://schemas.openxmlformats.org/officeDocument/2006/relationships/table" Target="../tables/table83.xml"/><Relationship Id="rId85" Type="http://schemas.openxmlformats.org/officeDocument/2006/relationships/table" Target="../tables/table88.xml"/><Relationship Id="rId12" Type="http://schemas.openxmlformats.org/officeDocument/2006/relationships/table" Target="../tables/table15.xml"/><Relationship Id="rId17" Type="http://schemas.openxmlformats.org/officeDocument/2006/relationships/table" Target="../tables/table20.xml"/><Relationship Id="rId25" Type="http://schemas.openxmlformats.org/officeDocument/2006/relationships/table" Target="../tables/table28.xml"/><Relationship Id="rId33" Type="http://schemas.openxmlformats.org/officeDocument/2006/relationships/table" Target="../tables/table36.xml"/><Relationship Id="rId38" Type="http://schemas.openxmlformats.org/officeDocument/2006/relationships/table" Target="../tables/table41.xml"/><Relationship Id="rId46" Type="http://schemas.openxmlformats.org/officeDocument/2006/relationships/table" Target="../tables/table49.xml"/><Relationship Id="rId59" Type="http://schemas.openxmlformats.org/officeDocument/2006/relationships/table" Target="../tables/table62.xml"/><Relationship Id="rId67" Type="http://schemas.openxmlformats.org/officeDocument/2006/relationships/table" Target="../tables/table70.xml"/><Relationship Id="rId20" Type="http://schemas.openxmlformats.org/officeDocument/2006/relationships/table" Target="../tables/table23.xml"/><Relationship Id="rId41" Type="http://schemas.openxmlformats.org/officeDocument/2006/relationships/table" Target="../tables/table44.xml"/><Relationship Id="rId54" Type="http://schemas.openxmlformats.org/officeDocument/2006/relationships/table" Target="../tables/table57.xml"/><Relationship Id="rId62" Type="http://schemas.openxmlformats.org/officeDocument/2006/relationships/table" Target="../tables/table65.xml"/><Relationship Id="rId70" Type="http://schemas.openxmlformats.org/officeDocument/2006/relationships/table" Target="../tables/table73.xml"/><Relationship Id="rId75" Type="http://schemas.openxmlformats.org/officeDocument/2006/relationships/table" Target="../tables/table78.xml"/><Relationship Id="rId83" Type="http://schemas.openxmlformats.org/officeDocument/2006/relationships/table" Target="../tables/table86.xml"/><Relationship Id="rId88" Type="http://schemas.openxmlformats.org/officeDocument/2006/relationships/table" Target="../tables/table91.xml"/><Relationship Id="rId91" Type="http://schemas.openxmlformats.org/officeDocument/2006/relationships/table" Target="../tables/table94.xml"/><Relationship Id="rId96" Type="http://schemas.openxmlformats.org/officeDocument/2006/relationships/table" Target="../tables/table99.xml"/><Relationship Id="rId1" Type="http://schemas.openxmlformats.org/officeDocument/2006/relationships/printerSettings" Target="../printerSettings/printerSettings1.bin"/><Relationship Id="rId6" Type="http://schemas.openxmlformats.org/officeDocument/2006/relationships/table" Target="../tables/table9.xml"/><Relationship Id="rId15" Type="http://schemas.openxmlformats.org/officeDocument/2006/relationships/table" Target="../tables/table18.xml"/><Relationship Id="rId23" Type="http://schemas.openxmlformats.org/officeDocument/2006/relationships/table" Target="../tables/table26.xml"/><Relationship Id="rId28" Type="http://schemas.openxmlformats.org/officeDocument/2006/relationships/table" Target="../tables/table31.xml"/><Relationship Id="rId36" Type="http://schemas.openxmlformats.org/officeDocument/2006/relationships/table" Target="../tables/table39.xml"/><Relationship Id="rId49" Type="http://schemas.openxmlformats.org/officeDocument/2006/relationships/table" Target="../tables/table52.xml"/><Relationship Id="rId57" Type="http://schemas.openxmlformats.org/officeDocument/2006/relationships/table" Target="../tables/table60.xml"/><Relationship Id="rId10" Type="http://schemas.openxmlformats.org/officeDocument/2006/relationships/table" Target="../tables/table13.xml"/><Relationship Id="rId31" Type="http://schemas.openxmlformats.org/officeDocument/2006/relationships/table" Target="../tables/table34.xml"/><Relationship Id="rId44" Type="http://schemas.openxmlformats.org/officeDocument/2006/relationships/table" Target="../tables/table47.xml"/><Relationship Id="rId52" Type="http://schemas.openxmlformats.org/officeDocument/2006/relationships/table" Target="../tables/table55.xml"/><Relationship Id="rId60" Type="http://schemas.openxmlformats.org/officeDocument/2006/relationships/table" Target="../tables/table63.xml"/><Relationship Id="rId65" Type="http://schemas.openxmlformats.org/officeDocument/2006/relationships/table" Target="../tables/table68.xml"/><Relationship Id="rId73" Type="http://schemas.openxmlformats.org/officeDocument/2006/relationships/table" Target="../tables/table76.xml"/><Relationship Id="rId78" Type="http://schemas.openxmlformats.org/officeDocument/2006/relationships/table" Target="../tables/table81.xml"/><Relationship Id="rId81" Type="http://schemas.openxmlformats.org/officeDocument/2006/relationships/table" Target="../tables/table84.xml"/><Relationship Id="rId86" Type="http://schemas.openxmlformats.org/officeDocument/2006/relationships/table" Target="../tables/table89.xml"/><Relationship Id="rId94" Type="http://schemas.openxmlformats.org/officeDocument/2006/relationships/table" Target="../tables/table97.xml"/><Relationship Id="rId99" Type="http://schemas.openxmlformats.org/officeDocument/2006/relationships/table" Target="../tables/table102.xml"/><Relationship Id="rId101" Type="http://schemas.openxmlformats.org/officeDocument/2006/relationships/comments" Target="../comments2.xml"/><Relationship Id="rId4" Type="http://schemas.openxmlformats.org/officeDocument/2006/relationships/table" Target="../tables/table7.xml"/><Relationship Id="rId9" Type="http://schemas.openxmlformats.org/officeDocument/2006/relationships/table" Target="../tables/table12.xml"/><Relationship Id="rId13" Type="http://schemas.openxmlformats.org/officeDocument/2006/relationships/table" Target="../tables/table16.xml"/><Relationship Id="rId18" Type="http://schemas.openxmlformats.org/officeDocument/2006/relationships/table" Target="../tables/table21.xml"/><Relationship Id="rId39" Type="http://schemas.openxmlformats.org/officeDocument/2006/relationships/table" Target="../tables/table42.xml"/><Relationship Id="rId34" Type="http://schemas.openxmlformats.org/officeDocument/2006/relationships/table" Target="../tables/table37.xml"/><Relationship Id="rId50" Type="http://schemas.openxmlformats.org/officeDocument/2006/relationships/table" Target="../tables/table53.xml"/><Relationship Id="rId55" Type="http://schemas.openxmlformats.org/officeDocument/2006/relationships/table" Target="../tables/table58.xml"/><Relationship Id="rId76" Type="http://schemas.openxmlformats.org/officeDocument/2006/relationships/table" Target="../tables/table79.xml"/><Relationship Id="rId97" Type="http://schemas.openxmlformats.org/officeDocument/2006/relationships/table" Target="../tables/table100.xml"/><Relationship Id="rId7" Type="http://schemas.openxmlformats.org/officeDocument/2006/relationships/table" Target="../tables/table10.xml"/><Relationship Id="rId71" Type="http://schemas.openxmlformats.org/officeDocument/2006/relationships/table" Target="../tables/table74.xml"/><Relationship Id="rId92" Type="http://schemas.openxmlformats.org/officeDocument/2006/relationships/table" Target="../tables/table95.xml"/><Relationship Id="rId2" Type="http://schemas.openxmlformats.org/officeDocument/2006/relationships/vmlDrawing" Target="../drawings/vmlDrawing2.vml"/><Relationship Id="rId29" Type="http://schemas.openxmlformats.org/officeDocument/2006/relationships/table" Target="../tables/table32.xml"/><Relationship Id="rId24" Type="http://schemas.openxmlformats.org/officeDocument/2006/relationships/table" Target="../tables/table27.xml"/><Relationship Id="rId40" Type="http://schemas.openxmlformats.org/officeDocument/2006/relationships/table" Target="../tables/table43.xml"/><Relationship Id="rId45" Type="http://schemas.openxmlformats.org/officeDocument/2006/relationships/table" Target="../tables/table48.xml"/><Relationship Id="rId66" Type="http://schemas.openxmlformats.org/officeDocument/2006/relationships/table" Target="../tables/table69.xml"/><Relationship Id="rId87" Type="http://schemas.openxmlformats.org/officeDocument/2006/relationships/table" Target="../tables/table90.xml"/><Relationship Id="rId61" Type="http://schemas.openxmlformats.org/officeDocument/2006/relationships/table" Target="../tables/table64.xml"/><Relationship Id="rId82" Type="http://schemas.openxmlformats.org/officeDocument/2006/relationships/table" Target="../tables/table85.xml"/><Relationship Id="rId19" Type="http://schemas.openxmlformats.org/officeDocument/2006/relationships/table" Target="../tables/table22.xml"/><Relationship Id="rId14" Type="http://schemas.openxmlformats.org/officeDocument/2006/relationships/table" Target="../tables/table17.xml"/><Relationship Id="rId30" Type="http://schemas.openxmlformats.org/officeDocument/2006/relationships/table" Target="../tables/table33.xml"/><Relationship Id="rId35" Type="http://schemas.openxmlformats.org/officeDocument/2006/relationships/table" Target="../tables/table38.xml"/><Relationship Id="rId56" Type="http://schemas.openxmlformats.org/officeDocument/2006/relationships/table" Target="../tables/table59.xml"/><Relationship Id="rId77" Type="http://schemas.openxmlformats.org/officeDocument/2006/relationships/table" Target="../tables/table80.xml"/><Relationship Id="rId100" Type="http://schemas.openxmlformats.org/officeDocument/2006/relationships/table" Target="../tables/table103.xml"/><Relationship Id="rId8" Type="http://schemas.openxmlformats.org/officeDocument/2006/relationships/table" Target="../tables/table11.xml"/><Relationship Id="rId51" Type="http://schemas.openxmlformats.org/officeDocument/2006/relationships/table" Target="../tables/table54.xml"/><Relationship Id="rId72" Type="http://schemas.openxmlformats.org/officeDocument/2006/relationships/table" Target="../tables/table75.xml"/><Relationship Id="rId93" Type="http://schemas.openxmlformats.org/officeDocument/2006/relationships/table" Target="../tables/table96.xml"/><Relationship Id="rId98" Type="http://schemas.openxmlformats.org/officeDocument/2006/relationships/table" Target="../tables/table101.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5.xml"/><Relationship Id="rId1" Type="http://schemas.openxmlformats.org/officeDocument/2006/relationships/table" Target="../tables/table104.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6.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10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14.xml"/><Relationship Id="rId3" Type="http://schemas.openxmlformats.org/officeDocument/2006/relationships/table" Target="../tables/table109.xml"/><Relationship Id="rId7" Type="http://schemas.openxmlformats.org/officeDocument/2006/relationships/table" Target="../tables/table113.xml"/><Relationship Id="rId12" Type="http://schemas.microsoft.com/office/2019/04/relationships/documenttask" Target="../documenttasks/documenttask2.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6" Type="http://schemas.openxmlformats.org/officeDocument/2006/relationships/table" Target="../tables/table112.xml"/><Relationship Id="rId11" Type="http://schemas.microsoft.com/office/2017/10/relationships/threadedComment" Target="../threadedComments/threadedComment4.xml"/><Relationship Id="rId5" Type="http://schemas.openxmlformats.org/officeDocument/2006/relationships/table" Target="../tables/table111.xml"/><Relationship Id="rId10" Type="http://schemas.openxmlformats.org/officeDocument/2006/relationships/comments" Target="../comments4.xml"/><Relationship Id="rId4" Type="http://schemas.openxmlformats.org/officeDocument/2006/relationships/table" Target="../tables/table110.xml"/><Relationship Id="rId9" Type="http://schemas.openxmlformats.org/officeDocument/2006/relationships/table" Target="../tables/table115.xml"/></Relationships>
</file>

<file path=xl/worksheets/_rels/sheet15.xml.rels><?xml version="1.0" encoding="UTF-8" standalone="yes"?>
<Relationships xmlns="http://schemas.openxmlformats.org/package/2006/relationships"><Relationship Id="rId26" Type="http://schemas.openxmlformats.org/officeDocument/2006/relationships/table" Target="../tables/table140.xml"/><Relationship Id="rId21" Type="http://schemas.openxmlformats.org/officeDocument/2006/relationships/table" Target="../tables/table135.xml"/><Relationship Id="rId42" Type="http://schemas.openxmlformats.org/officeDocument/2006/relationships/table" Target="../tables/table156.xml"/><Relationship Id="rId47" Type="http://schemas.openxmlformats.org/officeDocument/2006/relationships/table" Target="../tables/table161.xml"/><Relationship Id="rId63" Type="http://schemas.openxmlformats.org/officeDocument/2006/relationships/table" Target="../tables/table177.xml"/><Relationship Id="rId68" Type="http://schemas.openxmlformats.org/officeDocument/2006/relationships/table" Target="../tables/table182.xml"/><Relationship Id="rId84" Type="http://schemas.openxmlformats.org/officeDocument/2006/relationships/table" Target="../tables/table198.xml"/><Relationship Id="rId89" Type="http://schemas.openxmlformats.org/officeDocument/2006/relationships/table" Target="../tables/table203.xml"/><Relationship Id="rId16" Type="http://schemas.openxmlformats.org/officeDocument/2006/relationships/table" Target="../tables/table130.xml"/><Relationship Id="rId11" Type="http://schemas.openxmlformats.org/officeDocument/2006/relationships/table" Target="../tables/table125.xml"/><Relationship Id="rId32" Type="http://schemas.openxmlformats.org/officeDocument/2006/relationships/table" Target="../tables/table146.xml"/><Relationship Id="rId37" Type="http://schemas.openxmlformats.org/officeDocument/2006/relationships/table" Target="../tables/table151.xml"/><Relationship Id="rId53" Type="http://schemas.openxmlformats.org/officeDocument/2006/relationships/table" Target="../tables/table167.xml"/><Relationship Id="rId58" Type="http://schemas.openxmlformats.org/officeDocument/2006/relationships/table" Target="../tables/table172.xml"/><Relationship Id="rId74" Type="http://schemas.openxmlformats.org/officeDocument/2006/relationships/table" Target="../tables/table188.xml"/><Relationship Id="rId79" Type="http://schemas.openxmlformats.org/officeDocument/2006/relationships/table" Target="../tables/table193.xml"/><Relationship Id="rId5" Type="http://schemas.openxmlformats.org/officeDocument/2006/relationships/table" Target="../tables/table119.xml"/><Relationship Id="rId90" Type="http://schemas.openxmlformats.org/officeDocument/2006/relationships/table" Target="../tables/table204.xml"/><Relationship Id="rId95" Type="http://schemas.openxmlformats.org/officeDocument/2006/relationships/table" Target="../tables/table209.xml"/><Relationship Id="rId22" Type="http://schemas.openxmlformats.org/officeDocument/2006/relationships/table" Target="../tables/table136.xml"/><Relationship Id="rId27" Type="http://schemas.openxmlformats.org/officeDocument/2006/relationships/table" Target="../tables/table141.xml"/><Relationship Id="rId43" Type="http://schemas.openxmlformats.org/officeDocument/2006/relationships/table" Target="../tables/table157.xml"/><Relationship Id="rId48" Type="http://schemas.openxmlformats.org/officeDocument/2006/relationships/table" Target="../tables/table162.xml"/><Relationship Id="rId64" Type="http://schemas.openxmlformats.org/officeDocument/2006/relationships/table" Target="../tables/table178.xml"/><Relationship Id="rId69" Type="http://schemas.openxmlformats.org/officeDocument/2006/relationships/table" Target="../tables/table183.xml"/><Relationship Id="rId80" Type="http://schemas.openxmlformats.org/officeDocument/2006/relationships/table" Target="../tables/table194.xml"/><Relationship Id="rId85" Type="http://schemas.openxmlformats.org/officeDocument/2006/relationships/table" Target="../tables/table199.xml"/><Relationship Id="rId3" Type="http://schemas.openxmlformats.org/officeDocument/2006/relationships/table" Target="../tables/table117.xml"/><Relationship Id="rId12" Type="http://schemas.openxmlformats.org/officeDocument/2006/relationships/table" Target="../tables/table126.xml"/><Relationship Id="rId17" Type="http://schemas.openxmlformats.org/officeDocument/2006/relationships/table" Target="../tables/table131.xml"/><Relationship Id="rId25" Type="http://schemas.openxmlformats.org/officeDocument/2006/relationships/table" Target="../tables/table139.xml"/><Relationship Id="rId33" Type="http://schemas.openxmlformats.org/officeDocument/2006/relationships/table" Target="../tables/table147.xml"/><Relationship Id="rId38" Type="http://schemas.openxmlformats.org/officeDocument/2006/relationships/table" Target="../tables/table152.xml"/><Relationship Id="rId46" Type="http://schemas.openxmlformats.org/officeDocument/2006/relationships/table" Target="../tables/table160.xml"/><Relationship Id="rId59" Type="http://schemas.openxmlformats.org/officeDocument/2006/relationships/table" Target="../tables/table173.xml"/><Relationship Id="rId67" Type="http://schemas.openxmlformats.org/officeDocument/2006/relationships/table" Target="../tables/table181.xml"/><Relationship Id="rId20" Type="http://schemas.openxmlformats.org/officeDocument/2006/relationships/table" Target="../tables/table134.xml"/><Relationship Id="rId41" Type="http://schemas.openxmlformats.org/officeDocument/2006/relationships/table" Target="../tables/table155.xml"/><Relationship Id="rId54" Type="http://schemas.openxmlformats.org/officeDocument/2006/relationships/table" Target="../tables/table168.xml"/><Relationship Id="rId62" Type="http://schemas.openxmlformats.org/officeDocument/2006/relationships/table" Target="../tables/table176.xml"/><Relationship Id="rId70" Type="http://schemas.openxmlformats.org/officeDocument/2006/relationships/table" Target="../tables/table184.xml"/><Relationship Id="rId75" Type="http://schemas.openxmlformats.org/officeDocument/2006/relationships/table" Target="../tables/table189.xml"/><Relationship Id="rId83" Type="http://schemas.openxmlformats.org/officeDocument/2006/relationships/table" Target="../tables/table197.xml"/><Relationship Id="rId88" Type="http://schemas.openxmlformats.org/officeDocument/2006/relationships/table" Target="../tables/table202.xml"/><Relationship Id="rId91" Type="http://schemas.openxmlformats.org/officeDocument/2006/relationships/table" Target="../tables/table205.xml"/><Relationship Id="rId96" Type="http://schemas.openxmlformats.org/officeDocument/2006/relationships/comments" Target="../comments5.xml"/><Relationship Id="rId1" Type="http://schemas.openxmlformats.org/officeDocument/2006/relationships/vmlDrawing" Target="../drawings/vmlDrawing5.vml"/><Relationship Id="rId6" Type="http://schemas.openxmlformats.org/officeDocument/2006/relationships/table" Target="../tables/table120.xml"/><Relationship Id="rId15" Type="http://schemas.openxmlformats.org/officeDocument/2006/relationships/table" Target="../tables/table129.xml"/><Relationship Id="rId23" Type="http://schemas.openxmlformats.org/officeDocument/2006/relationships/table" Target="../tables/table137.xml"/><Relationship Id="rId28" Type="http://schemas.openxmlformats.org/officeDocument/2006/relationships/table" Target="../tables/table142.xml"/><Relationship Id="rId36" Type="http://schemas.openxmlformats.org/officeDocument/2006/relationships/table" Target="../tables/table150.xml"/><Relationship Id="rId49" Type="http://schemas.openxmlformats.org/officeDocument/2006/relationships/table" Target="../tables/table163.xml"/><Relationship Id="rId57" Type="http://schemas.openxmlformats.org/officeDocument/2006/relationships/table" Target="../tables/table171.xml"/><Relationship Id="rId10" Type="http://schemas.openxmlformats.org/officeDocument/2006/relationships/table" Target="../tables/table124.xml"/><Relationship Id="rId31" Type="http://schemas.openxmlformats.org/officeDocument/2006/relationships/table" Target="../tables/table145.xml"/><Relationship Id="rId44" Type="http://schemas.openxmlformats.org/officeDocument/2006/relationships/table" Target="../tables/table158.xml"/><Relationship Id="rId52" Type="http://schemas.openxmlformats.org/officeDocument/2006/relationships/table" Target="../tables/table166.xml"/><Relationship Id="rId60" Type="http://schemas.openxmlformats.org/officeDocument/2006/relationships/table" Target="../tables/table174.xml"/><Relationship Id="rId65" Type="http://schemas.openxmlformats.org/officeDocument/2006/relationships/table" Target="../tables/table179.xml"/><Relationship Id="rId73" Type="http://schemas.openxmlformats.org/officeDocument/2006/relationships/table" Target="../tables/table187.xml"/><Relationship Id="rId78" Type="http://schemas.openxmlformats.org/officeDocument/2006/relationships/table" Target="../tables/table192.xml"/><Relationship Id="rId81" Type="http://schemas.openxmlformats.org/officeDocument/2006/relationships/table" Target="../tables/table195.xml"/><Relationship Id="rId86" Type="http://schemas.openxmlformats.org/officeDocument/2006/relationships/table" Target="../tables/table200.xml"/><Relationship Id="rId94" Type="http://schemas.openxmlformats.org/officeDocument/2006/relationships/table" Target="../tables/table208.xml"/><Relationship Id="rId4" Type="http://schemas.openxmlformats.org/officeDocument/2006/relationships/table" Target="../tables/table118.xml"/><Relationship Id="rId9" Type="http://schemas.openxmlformats.org/officeDocument/2006/relationships/table" Target="../tables/table123.xml"/><Relationship Id="rId13" Type="http://schemas.openxmlformats.org/officeDocument/2006/relationships/table" Target="../tables/table127.xml"/><Relationship Id="rId18" Type="http://schemas.openxmlformats.org/officeDocument/2006/relationships/table" Target="../tables/table132.xml"/><Relationship Id="rId39" Type="http://schemas.openxmlformats.org/officeDocument/2006/relationships/table" Target="../tables/table153.xml"/><Relationship Id="rId34" Type="http://schemas.openxmlformats.org/officeDocument/2006/relationships/table" Target="../tables/table148.xml"/><Relationship Id="rId50" Type="http://schemas.openxmlformats.org/officeDocument/2006/relationships/table" Target="../tables/table164.xml"/><Relationship Id="rId55" Type="http://schemas.openxmlformats.org/officeDocument/2006/relationships/table" Target="../tables/table169.xml"/><Relationship Id="rId76" Type="http://schemas.openxmlformats.org/officeDocument/2006/relationships/table" Target="../tables/table190.xml"/><Relationship Id="rId97" Type="http://schemas.microsoft.com/office/2017/10/relationships/threadedComment" Target="../threadedComments/threadedComment5.xml"/><Relationship Id="rId7" Type="http://schemas.openxmlformats.org/officeDocument/2006/relationships/table" Target="../tables/table121.xml"/><Relationship Id="rId71" Type="http://schemas.openxmlformats.org/officeDocument/2006/relationships/table" Target="../tables/table185.xml"/><Relationship Id="rId92" Type="http://schemas.openxmlformats.org/officeDocument/2006/relationships/table" Target="../tables/table206.xml"/><Relationship Id="rId2" Type="http://schemas.openxmlformats.org/officeDocument/2006/relationships/table" Target="../tables/table116.xml"/><Relationship Id="rId29" Type="http://schemas.openxmlformats.org/officeDocument/2006/relationships/table" Target="../tables/table143.xml"/><Relationship Id="rId24" Type="http://schemas.openxmlformats.org/officeDocument/2006/relationships/table" Target="../tables/table138.xml"/><Relationship Id="rId40" Type="http://schemas.openxmlformats.org/officeDocument/2006/relationships/table" Target="../tables/table154.xml"/><Relationship Id="rId45" Type="http://schemas.openxmlformats.org/officeDocument/2006/relationships/table" Target="../tables/table159.xml"/><Relationship Id="rId66" Type="http://schemas.openxmlformats.org/officeDocument/2006/relationships/table" Target="../tables/table180.xml"/><Relationship Id="rId87" Type="http://schemas.openxmlformats.org/officeDocument/2006/relationships/table" Target="../tables/table201.xml"/><Relationship Id="rId61" Type="http://schemas.openxmlformats.org/officeDocument/2006/relationships/table" Target="../tables/table175.xml"/><Relationship Id="rId82" Type="http://schemas.openxmlformats.org/officeDocument/2006/relationships/table" Target="../tables/table196.xml"/><Relationship Id="rId19" Type="http://schemas.openxmlformats.org/officeDocument/2006/relationships/table" Target="../tables/table133.xml"/><Relationship Id="rId14" Type="http://schemas.openxmlformats.org/officeDocument/2006/relationships/table" Target="../tables/table128.xml"/><Relationship Id="rId30" Type="http://schemas.openxmlformats.org/officeDocument/2006/relationships/table" Target="../tables/table144.xml"/><Relationship Id="rId35" Type="http://schemas.openxmlformats.org/officeDocument/2006/relationships/table" Target="../tables/table149.xml"/><Relationship Id="rId56" Type="http://schemas.openxmlformats.org/officeDocument/2006/relationships/table" Target="../tables/table170.xml"/><Relationship Id="rId77" Type="http://schemas.openxmlformats.org/officeDocument/2006/relationships/table" Target="../tables/table191.xml"/><Relationship Id="rId8" Type="http://schemas.openxmlformats.org/officeDocument/2006/relationships/table" Target="../tables/table122.xml"/><Relationship Id="rId51" Type="http://schemas.openxmlformats.org/officeDocument/2006/relationships/table" Target="../tables/table165.xml"/><Relationship Id="rId72" Type="http://schemas.openxmlformats.org/officeDocument/2006/relationships/table" Target="../tables/table186.xml"/><Relationship Id="rId93" Type="http://schemas.openxmlformats.org/officeDocument/2006/relationships/table" Target="../tables/table20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15.xml"/><Relationship Id="rId7" Type="http://schemas.microsoft.com/office/2017/10/relationships/threadedComment" Target="../threadedComments/threadedComment6.xml"/><Relationship Id="rId2" Type="http://schemas.openxmlformats.org/officeDocument/2006/relationships/table" Target="../tables/table214.xml"/><Relationship Id="rId1" Type="http://schemas.openxmlformats.org/officeDocument/2006/relationships/vmlDrawing" Target="../drawings/vmlDrawing6.vml"/><Relationship Id="rId6" Type="http://schemas.openxmlformats.org/officeDocument/2006/relationships/comments" Target="../comments6.xml"/><Relationship Id="rId5" Type="http://schemas.openxmlformats.org/officeDocument/2006/relationships/table" Target="../tables/table217.xml"/><Relationship Id="rId4" Type="http://schemas.openxmlformats.org/officeDocument/2006/relationships/table" Target="../tables/table216.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25.xml"/><Relationship Id="rId3" Type="http://schemas.openxmlformats.org/officeDocument/2006/relationships/table" Target="../tables/table220.xml"/><Relationship Id="rId7" Type="http://schemas.openxmlformats.org/officeDocument/2006/relationships/table" Target="../tables/table224.xml"/><Relationship Id="rId2" Type="http://schemas.openxmlformats.org/officeDocument/2006/relationships/table" Target="../tables/table219.xml"/><Relationship Id="rId1" Type="http://schemas.openxmlformats.org/officeDocument/2006/relationships/table" Target="../tables/table218.xml"/><Relationship Id="rId6" Type="http://schemas.openxmlformats.org/officeDocument/2006/relationships/table" Target="../tables/table223.xml"/><Relationship Id="rId5" Type="http://schemas.openxmlformats.org/officeDocument/2006/relationships/table" Target="../tables/table222.xml"/><Relationship Id="rId10" Type="http://schemas.openxmlformats.org/officeDocument/2006/relationships/table" Target="../tables/table227.xml"/><Relationship Id="rId4" Type="http://schemas.openxmlformats.org/officeDocument/2006/relationships/table" Target="../tables/table221.xml"/><Relationship Id="rId9" Type="http://schemas.openxmlformats.org/officeDocument/2006/relationships/table" Target="../tables/table22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30.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9/04/relationships/documenttask" Target="../documenttasks/documenttask3.xml"/></Relationships>
</file>

<file path=xl/worksheets/_rels/sheet3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6A5-CE1E-4003-9BD4-96D1C79826A9}">
  <dimension ref="A1:B2"/>
  <sheetViews>
    <sheetView workbookViewId="0">
      <selection activeCell="A2" sqref="A2"/>
    </sheetView>
  </sheetViews>
  <sheetFormatPr defaultRowHeight="14.45"/>
  <cols>
    <col min="1" max="1" width="17.42578125" customWidth="1"/>
    <col min="2" max="2" width="128.5703125" customWidth="1"/>
  </cols>
  <sheetData>
    <row r="1" spans="1:2">
      <c r="A1" t="s">
        <v>0</v>
      </c>
      <c r="B1" t="s">
        <v>1</v>
      </c>
    </row>
    <row r="2" spans="1:2" ht="29.1">
      <c r="A2" t="s">
        <v>2</v>
      </c>
      <c r="B2" s="32"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B9F7-2147-4B0B-9BD7-025030FBF58A}">
  <dimension ref="A1:F26"/>
  <sheetViews>
    <sheetView topLeftCell="A6" workbookViewId="0">
      <selection activeCell="D12" sqref="D12"/>
    </sheetView>
  </sheetViews>
  <sheetFormatPr defaultRowHeight="14.45"/>
  <cols>
    <col min="1" max="1" width="50.140625" customWidth="1"/>
    <col min="2" max="2" width="80.42578125" style="32" customWidth="1"/>
    <col min="3" max="3" width="23.42578125" customWidth="1"/>
    <col min="4" max="4" width="61.5703125" style="32" customWidth="1"/>
    <col min="5" max="5" width="24.5703125" customWidth="1"/>
    <col min="6" max="6" width="23.140625" customWidth="1"/>
  </cols>
  <sheetData>
    <row r="1" spans="1:6">
      <c r="A1" t="s">
        <v>4</v>
      </c>
      <c r="B1" s="32" t="s">
        <v>5</v>
      </c>
      <c r="C1" t="s">
        <v>6</v>
      </c>
      <c r="D1" s="32" t="s">
        <v>7</v>
      </c>
      <c r="E1" t="s">
        <v>8</v>
      </c>
      <c r="F1" t="s">
        <v>9</v>
      </c>
    </row>
    <row r="2" spans="1:6" ht="159.6">
      <c r="A2" t="s">
        <v>10</v>
      </c>
      <c r="B2" s="32" t="s">
        <v>11</v>
      </c>
      <c r="C2" s="32" t="s">
        <v>12</v>
      </c>
      <c r="E2" t="s">
        <v>13</v>
      </c>
    </row>
    <row r="3" spans="1:6" ht="72.599999999999994">
      <c r="A3" t="s">
        <v>14</v>
      </c>
      <c r="B3" s="32" t="s">
        <v>15</v>
      </c>
      <c r="C3" t="s">
        <v>16</v>
      </c>
      <c r="D3" s="32" t="s">
        <v>17</v>
      </c>
      <c r="E3" t="s">
        <v>18</v>
      </c>
    </row>
    <row r="4" spans="1:6">
      <c r="A4" t="s">
        <v>14</v>
      </c>
      <c r="B4" s="32" t="s">
        <v>19</v>
      </c>
      <c r="C4" t="s">
        <v>16</v>
      </c>
      <c r="D4" s="32" t="s">
        <v>20</v>
      </c>
      <c r="E4" t="s">
        <v>18</v>
      </c>
    </row>
    <row r="5" spans="1:6" ht="29.1">
      <c r="A5" t="s">
        <v>14</v>
      </c>
      <c r="B5" s="32" t="s">
        <v>21</v>
      </c>
      <c r="C5" t="s">
        <v>16</v>
      </c>
      <c r="D5" s="32" t="s">
        <v>22</v>
      </c>
      <c r="E5" t="s">
        <v>18</v>
      </c>
    </row>
    <row r="6" spans="1:6" ht="43.5">
      <c r="A6" t="s">
        <v>23</v>
      </c>
      <c r="B6" s="32" t="s">
        <v>24</v>
      </c>
      <c r="C6" t="s">
        <v>25</v>
      </c>
      <c r="D6" s="32" t="s">
        <v>26</v>
      </c>
      <c r="E6" t="s">
        <v>27</v>
      </c>
    </row>
    <row r="7" spans="1:6" ht="29.1">
      <c r="A7" t="s">
        <v>28</v>
      </c>
      <c r="B7" s="32" t="s">
        <v>29</v>
      </c>
      <c r="D7" s="32" t="s">
        <v>30</v>
      </c>
      <c r="E7" t="s">
        <v>18</v>
      </c>
    </row>
    <row r="8" spans="1:6" ht="69.75" customHeight="1">
      <c r="A8" t="s">
        <v>31</v>
      </c>
      <c r="B8" s="32" t="s">
        <v>32</v>
      </c>
      <c r="D8" s="32" t="s">
        <v>33</v>
      </c>
      <c r="E8" t="s">
        <v>13</v>
      </c>
    </row>
    <row r="9" spans="1:6">
      <c r="A9" t="s">
        <v>34</v>
      </c>
      <c r="B9" s="32" t="s">
        <v>35</v>
      </c>
      <c r="C9" t="s">
        <v>12</v>
      </c>
      <c r="D9" s="32" t="s">
        <v>36</v>
      </c>
      <c r="E9" t="s">
        <v>27</v>
      </c>
      <c r="F9" s="240">
        <v>46161</v>
      </c>
    </row>
    <row r="10" spans="1:6" ht="29.1">
      <c r="A10" t="s">
        <v>37</v>
      </c>
      <c r="B10" s="32" t="s">
        <v>38</v>
      </c>
      <c r="C10" t="s">
        <v>39</v>
      </c>
      <c r="D10" s="32" t="s">
        <v>40</v>
      </c>
      <c r="E10" t="s">
        <v>27</v>
      </c>
    </row>
    <row r="11" spans="1:6" ht="144.94999999999999">
      <c r="A11" t="s">
        <v>41</v>
      </c>
      <c r="B11" s="32" t="s">
        <v>42</v>
      </c>
      <c r="D11" s="32" t="s">
        <v>43</v>
      </c>
      <c r="E11" t="s">
        <v>27</v>
      </c>
    </row>
    <row r="12" spans="1:6" ht="72.599999999999994">
      <c r="A12" t="s">
        <v>44</v>
      </c>
      <c r="B12" s="32" t="s">
        <v>45</v>
      </c>
      <c r="C12" t="s">
        <v>46</v>
      </c>
      <c r="D12" s="32" t="s">
        <v>47</v>
      </c>
      <c r="E12" t="s">
        <v>13</v>
      </c>
    </row>
    <row r="13" spans="1:6">
      <c r="A13" t="s">
        <v>48</v>
      </c>
      <c r="B13" s="32" t="s">
        <v>49</v>
      </c>
      <c r="C13" t="s">
        <v>50</v>
      </c>
      <c r="D13" s="32" t="s">
        <v>51</v>
      </c>
      <c r="E13" t="s">
        <v>27</v>
      </c>
    </row>
    <row r="14" spans="1:6">
      <c r="A14" t="s">
        <v>28</v>
      </c>
      <c r="B14" s="32" t="s">
        <v>52</v>
      </c>
      <c r="C14" t="s">
        <v>46</v>
      </c>
      <c r="D14" s="32" t="s">
        <v>53</v>
      </c>
      <c r="E14" t="s">
        <v>13</v>
      </c>
    </row>
    <row r="15" spans="1:6">
      <c r="A15" t="s">
        <v>31</v>
      </c>
      <c r="B15" s="32" t="s">
        <v>54</v>
      </c>
      <c r="C15" t="s">
        <v>55</v>
      </c>
      <c r="E15" t="s">
        <v>13</v>
      </c>
    </row>
    <row r="16" spans="1:6">
      <c r="A16" t="s">
        <v>56</v>
      </c>
      <c r="B16" s="32" t="s">
        <v>57</v>
      </c>
      <c r="C16" t="s">
        <v>39</v>
      </c>
      <c r="E16" t="s">
        <v>13</v>
      </c>
    </row>
    <row r="17" spans="1:6" ht="43.5">
      <c r="A17" t="s">
        <v>58</v>
      </c>
      <c r="B17" s="32" t="s">
        <v>59</v>
      </c>
      <c r="C17" t="s">
        <v>39</v>
      </c>
      <c r="D17" s="32" t="s">
        <v>60</v>
      </c>
      <c r="E17" t="s">
        <v>13</v>
      </c>
    </row>
    <row r="18" spans="1:6" ht="57.95">
      <c r="A18" t="s">
        <v>61</v>
      </c>
      <c r="B18" s="32" t="s">
        <v>62</v>
      </c>
      <c r="C18" t="s">
        <v>39</v>
      </c>
      <c r="D18" s="239" t="s">
        <v>63</v>
      </c>
      <c r="E18" t="s">
        <v>13</v>
      </c>
      <c r="F18" s="240">
        <v>46162</v>
      </c>
    </row>
    <row r="19" spans="1:6" ht="29.1">
      <c r="A19" t="s">
        <v>64</v>
      </c>
      <c r="B19" s="32" t="s">
        <v>65</v>
      </c>
      <c r="C19" t="s">
        <v>39</v>
      </c>
      <c r="D19" s="241" t="s">
        <v>66</v>
      </c>
      <c r="E19" t="s">
        <v>27</v>
      </c>
    </row>
    <row r="20" spans="1:6" ht="57.95">
      <c r="A20" t="s">
        <v>67</v>
      </c>
      <c r="B20" s="32" t="s">
        <v>68</v>
      </c>
      <c r="C20" t="s">
        <v>39</v>
      </c>
      <c r="D20" s="239" t="s">
        <v>63</v>
      </c>
      <c r="E20" t="s">
        <v>13</v>
      </c>
      <c r="F20" s="240">
        <v>46162</v>
      </c>
    </row>
    <row r="21" spans="1:6" ht="29.1">
      <c r="A21" t="s">
        <v>69</v>
      </c>
      <c r="B21" s="32" t="s">
        <v>70</v>
      </c>
      <c r="C21" t="s">
        <v>39</v>
      </c>
      <c r="D21" s="32" t="s">
        <v>71</v>
      </c>
      <c r="E21" t="s">
        <v>27</v>
      </c>
    </row>
    <row r="22" spans="1:6" ht="72.599999999999994">
      <c r="A22" t="s">
        <v>72</v>
      </c>
      <c r="B22" s="32" t="s">
        <v>73</v>
      </c>
      <c r="C22" t="s">
        <v>39</v>
      </c>
      <c r="D22" s="32" t="s">
        <v>74</v>
      </c>
      <c r="E22" t="s">
        <v>27</v>
      </c>
    </row>
    <row r="23" spans="1:6" ht="57.95">
      <c r="A23" t="s">
        <v>75</v>
      </c>
      <c r="B23" s="32" t="s">
        <v>76</v>
      </c>
      <c r="C23" t="s">
        <v>39</v>
      </c>
      <c r="D23" s="32" t="s">
        <v>77</v>
      </c>
      <c r="E23" t="s">
        <v>27</v>
      </c>
    </row>
    <row r="24" spans="1:6" ht="29.1">
      <c r="A24" t="s">
        <v>78</v>
      </c>
      <c r="B24" s="32" t="s">
        <v>79</v>
      </c>
      <c r="C24" t="s">
        <v>80</v>
      </c>
      <c r="E24" t="s">
        <v>13</v>
      </c>
    </row>
    <row r="25" spans="1:6" ht="87">
      <c r="A25" t="s">
        <v>81</v>
      </c>
      <c r="B25" s="32" t="s">
        <v>82</v>
      </c>
      <c r="C25" t="s">
        <v>83</v>
      </c>
      <c r="E25" t="s">
        <v>13</v>
      </c>
    </row>
    <row r="26" spans="1:6" ht="29.1">
      <c r="A26" t="s">
        <v>84</v>
      </c>
      <c r="B26" s="32" t="s">
        <v>85</v>
      </c>
      <c r="C26" t="s">
        <v>39</v>
      </c>
      <c r="D26" s="32" t="s">
        <v>20</v>
      </c>
      <c r="E26" t="s">
        <v>27</v>
      </c>
      <c r="F26" s="240">
        <v>46174</v>
      </c>
    </row>
  </sheetData>
  <dataValidations count="1">
    <dataValidation type="list" allowBlank="1" showInputMessage="1" showErrorMessage="1" sqref="E2:E26" xr:uid="{B182650D-1545-422C-973E-51AACFECFE87}">
      <formula1>"Open,Assigned,Answered,Addressed in Code"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M207"/>
  <sheetViews>
    <sheetView workbookViewId="0">
      <pane ySplit="1" topLeftCell="A50" activePane="bottomLeft" state="frozen"/>
      <selection pane="bottomLeft" activeCell="F84" sqref="F84"/>
    </sheetView>
  </sheetViews>
  <sheetFormatPr defaultRowHeight="14.45"/>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c r="A1" s="1" t="s">
        <v>86</v>
      </c>
      <c r="B1" s="1" t="s">
        <v>87</v>
      </c>
      <c r="C1" s="1" t="s">
        <v>88</v>
      </c>
      <c r="D1" s="1" t="s">
        <v>89</v>
      </c>
      <c r="E1" s="1" t="s">
        <v>90</v>
      </c>
      <c r="F1" s="1" t="s">
        <v>91</v>
      </c>
      <c r="G1" s="1" t="s">
        <v>92</v>
      </c>
      <c r="H1" s="1" t="s">
        <v>93</v>
      </c>
      <c r="I1" s="1" t="s">
        <v>94</v>
      </c>
      <c r="J1" s="1" t="s">
        <v>95</v>
      </c>
      <c r="K1" s="1" t="s">
        <v>96</v>
      </c>
      <c r="L1" s="1" t="s">
        <v>97</v>
      </c>
      <c r="M1" s="1" t="s">
        <v>98</v>
      </c>
    </row>
    <row r="2" spans="1:13">
      <c r="A2" s="2" t="s">
        <v>99</v>
      </c>
      <c r="B2" s="2" t="s">
        <v>100</v>
      </c>
      <c r="C2" s="2"/>
      <c r="D2" s="2"/>
      <c r="E2" s="2"/>
      <c r="F2" s="2" t="s">
        <v>101</v>
      </c>
      <c r="G2" s="2" t="s">
        <v>92</v>
      </c>
      <c r="H2" s="2" t="s">
        <v>102</v>
      </c>
      <c r="I2" s="2" t="s">
        <v>102</v>
      </c>
      <c r="J2" s="2" t="s">
        <v>103</v>
      </c>
      <c r="K2" s="2"/>
      <c r="L2" s="2" t="s">
        <v>104</v>
      </c>
      <c r="M2" s="2" t="s">
        <v>105</v>
      </c>
    </row>
    <row r="3" spans="1:13" ht="26.1">
      <c r="A3" s="2" t="s">
        <v>99</v>
      </c>
      <c r="B3" s="2" t="s">
        <v>100</v>
      </c>
      <c r="C3" s="2"/>
      <c r="D3" s="2"/>
      <c r="E3" s="2"/>
      <c r="F3" s="2" t="s">
        <v>106</v>
      </c>
      <c r="G3" s="2" t="s">
        <v>92</v>
      </c>
      <c r="H3" s="2" t="s">
        <v>107</v>
      </c>
      <c r="I3" s="2" t="s">
        <v>107</v>
      </c>
      <c r="J3" s="2" t="s">
        <v>108</v>
      </c>
      <c r="K3" s="2"/>
      <c r="L3" s="2" t="s">
        <v>104</v>
      </c>
      <c r="M3" s="2" t="s">
        <v>105</v>
      </c>
    </row>
    <row r="4" spans="1:13">
      <c r="A4" s="2" t="s">
        <v>99</v>
      </c>
      <c r="B4" s="2" t="s">
        <v>100</v>
      </c>
      <c r="C4" s="2"/>
      <c r="D4" s="2"/>
      <c r="E4" s="2"/>
      <c r="F4" s="2" t="s">
        <v>109</v>
      </c>
      <c r="G4" s="2" t="s">
        <v>92</v>
      </c>
      <c r="H4" s="2" t="s">
        <v>110</v>
      </c>
      <c r="I4" s="2" t="s">
        <v>110</v>
      </c>
      <c r="J4" s="2" t="s">
        <v>103</v>
      </c>
      <c r="K4" s="2"/>
      <c r="L4" s="2" t="s">
        <v>104</v>
      </c>
      <c r="M4" s="2" t="s">
        <v>105</v>
      </c>
    </row>
    <row r="5" spans="1:13">
      <c r="A5" s="2" t="s">
        <v>99</v>
      </c>
      <c r="B5" s="2" t="s">
        <v>100</v>
      </c>
      <c r="C5" s="2"/>
      <c r="D5" s="2"/>
      <c r="E5" s="2"/>
      <c r="F5" s="2" t="s">
        <v>111</v>
      </c>
      <c r="G5" s="2" t="s">
        <v>112</v>
      </c>
      <c r="H5" s="2" t="s">
        <v>113</v>
      </c>
      <c r="I5" s="2" t="s">
        <v>113</v>
      </c>
      <c r="J5" s="2" t="s">
        <v>103</v>
      </c>
      <c r="K5" s="2"/>
      <c r="L5" s="2" t="s">
        <v>104</v>
      </c>
      <c r="M5" s="2" t="s">
        <v>105</v>
      </c>
    </row>
    <row r="6" spans="1:13">
      <c r="A6" s="2" t="s">
        <v>99</v>
      </c>
      <c r="B6" s="2" t="s">
        <v>100</v>
      </c>
      <c r="C6" s="2"/>
      <c r="D6" s="2"/>
      <c r="E6" s="2"/>
      <c r="F6" s="2" t="s">
        <v>114</v>
      </c>
      <c r="G6" s="2" t="s">
        <v>112</v>
      </c>
      <c r="H6" s="2" t="s">
        <v>115</v>
      </c>
      <c r="I6" s="2" t="s">
        <v>115</v>
      </c>
      <c r="J6" s="2" t="s">
        <v>103</v>
      </c>
      <c r="K6" s="2"/>
      <c r="L6" s="2" t="s">
        <v>104</v>
      </c>
      <c r="M6" s="2" t="s">
        <v>105</v>
      </c>
    </row>
    <row r="7" spans="1:13">
      <c r="A7" s="2" t="s">
        <v>99</v>
      </c>
      <c r="B7" s="2" t="s">
        <v>100</v>
      </c>
      <c r="C7" s="2"/>
      <c r="D7" s="2"/>
      <c r="E7" s="2"/>
      <c r="F7" s="2" t="s">
        <v>116</v>
      </c>
      <c r="G7" s="2" t="s">
        <v>92</v>
      </c>
      <c r="H7" s="2">
        <v>178308</v>
      </c>
      <c r="I7" s="2">
        <v>190983</v>
      </c>
      <c r="J7" s="2" t="s">
        <v>103</v>
      </c>
      <c r="K7" s="2" t="s">
        <v>117</v>
      </c>
      <c r="L7" s="2" t="s">
        <v>20</v>
      </c>
      <c r="M7" s="2" t="s">
        <v>105</v>
      </c>
    </row>
    <row r="8" spans="1:13">
      <c r="A8" s="2" t="s">
        <v>99</v>
      </c>
      <c r="B8" s="2" t="s">
        <v>100</v>
      </c>
      <c r="C8" s="2"/>
      <c r="D8" s="2"/>
      <c r="E8" s="2"/>
      <c r="F8" s="2" t="s">
        <v>118</v>
      </c>
      <c r="G8" s="2" t="s">
        <v>92</v>
      </c>
      <c r="H8" s="2">
        <v>178309</v>
      </c>
      <c r="I8" s="2">
        <v>190984</v>
      </c>
      <c r="J8" s="2" t="s">
        <v>103</v>
      </c>
      <c r="K8" s="2" t="s">
        <v>119</v>
      </c>
      <c r="L8" s="2" t="s">
        <v>20</v>
      </c>
      <c r="M8" s="2" t="s">
        <v>105</v>
      </c>
    </row>
    <row r="9" spans="1:13">
      <c r="A9" s="2" t="s">
        <v>99</v>
      </c>
      <c r="B9" s="2" t="s">
        <v>100</v>
      </c>
      <c r="C9" s="2"/>
      <c r="D9" s="2"/>
      <c r="E9" s="2"/>
      <c r="F9" s="2" t="s">
        <v>120</v>
      </c>
      <c r="G9" s="2" t="s">
        <v>92</v>
      </c>
      <c r="H9" s="2">
        <v>178311</v>
      </c>
      <c r="I9" s="2">
        <v>190985</v>
      </c>
      <c r="J9" s="2" t="s">
        <v>103</v>
      </c>
      <c r="K9" s="2" t="s">
        <v>117</v>
      </c>
      <c r="L9" s="2" t="s">
        <v>20</v>
      </c>
      <c r="M9" s="2" t="s">
        <v>105</v>
      </c>
    </row>
    <row r="10" spans="1:13">
      <c r="A10" s="2" t="s">
        <v>99</v>
      </c>
      <c r="B10" s="2" t="s">
        <v>100</v>
      </c>
      <c r="C10" s="2"/>
      <c r="D10" s="2"/>
      <c r="E10" s="2"/>
      <c r="F10" s="2" t="s">
        <v>121</v>
      </c>
      <c r="G10" s="2" t="s">
        <v>92</v>
      </c>
      <c r="H10" s="2">
        <v>178312</v>
      </c>
      <c r="I10" s="2">
        <v>190986</v>
      </c>
      <c r="J10" s="2" t="s">
        <v>103</v>
      </c>
      <c r="K10" s="2" t="s">
        <v>119</v>
      </c>
      <c r="L10" s="2" t="s">
        <v>20</v>
      </c>
      <c r="M10" s="2" t="s">
        <v>105</v>
      </c>
    </row>
    <row r="11" spans="1:13">
      <c r="A11" s="2" t="s">
        <v>99</v>
      </c>
      <c r="B11" s="2" t="s">
        <v>100</v>
      </c>
      <c r="C11" s="2"/>
      <c r="D11" s="2"/>
      <c r="E11" s="2"/>
      <c r="F11" s="2" t="s">
        <v>122</v>
      </c>
      <c r="G11" s="2" t="s">
        <v>92</v>
      </c>
      <c r="H11" s="2">
        <v>178340</v>
      </c>
      <c r="I11" s="2">
        <v>190987</v>
      </c>
      <c r="J11" s="2" t="s">
        <v>103</v>
      </c>
      <c r="K11" s="2" t="s">
        <v>119</v>
      </c>
      <c r="L11" s="2" t="s">
        <v>20</v>
      </c>
      <c r="M11" s="2" t="s">
        <v>105</v>
      </c>
    </row>
    <row r="12" spans="1:13">
      <c r="A12" s="2" t="s">
        <v>99</v>
      </c>
      <c r="B12" s="2" t="s">
        <v>100</v>
      </c>
      <c r="C12" s="2"/>
      <c r="D12" s="2"/>
      <c r="E12" s="2"/>
      <c r="F12" s="2" t="s">
        <v>123</v>
      </c>
      <c r="G12" s="2" t="s">
        <v>112</v>
      </c>
      <c r="H12" s="2">
        <v>178310</v>
      </c>
      <c r="I12" s="2">
        <v>190988</v>
      </c>
      <c r="J12" s="2" t="s">
        <v>103</v>
      </c>
      <c r="K12" s="2" t="s">
        <v>117</v>
      </c>
      <c r="L12" s="2" t="s">
        <v>20</v>
      </c>
      <c r="M12" s="2" t="s">
        <v>105</v>
      </c>
    </row>
    <row r="13" spans="1:13">
      <c r="A13" s="2" t="s">
        <v>99</v>
      </c>
      <c r="B13" s="2" t="s">
        <v>100</v>
      </c>
      <c r="C13" s="2"/>
      <c r="D13" s="2"/>
      <c r="E13" s="2"/>
      <c r="F13" s="2" t="s">
        <v>124</v>
      </c>
      <c r="G13" s="2" t="s">
        <v>92</v>
      </c>
      <c r="H13" s="2">
        <v>3399</v>
      </c>
      <c r="I13" s="2">
        <v>3399</v>
      </c>
      <c r="J13" s="2" t="s">
        <v>103</v>
      </c>
      <c r="K13" s="2" t="s">
        <v>117</v>
      </c>
      <c r="L13" s="2" t="s">
        <v>20</v>
      </c>
      <c r="M13" s="2" t="s">
        <v>105</v>
      </c>
    </row>
    <row r="14" spans="1:13">
      <c r="A14" s="2" t="s">
        <v>99</v>
      </c>
      <c r="B14" s="2" t="s">
        <v>100</v>
      </c>
      <c r="C14" s="2"/>
      <c r="D14" s="2"/>
      <c r="E14" s="2"/>
      <c r="F14" s="2" t="s">
        <v>125</v>
      </c>
      <c r="G14" s="2" t="s">
        <v>92</v>
      </c>
      <c r="H14" s="2">
        <v>178339</v>
      </c>
      <c r="I14" s="2">
        <v>190989</v>
      </c>
      <c r="J14" s="2" t="s">
        <v>103</v>
      </c>
      <c r="K14" s="2" t="s">
        <v>119</v>
      </c>
      <c r="L14" s="2" t="s">
        <v>20</v>
      </c>
      <c r="M14" s="2" t="s">
        <v>105</v>
      </c>
    </row>
    <row r="15" spans="1:13">
      <c r="A15" s="2" t="s">
        <v>99</v>
      </c>
      <c r="B15" s="2" t="s">
        <v>100</v>
      </c>
      <c r="C15" s="2"/>
      <c r="D15" s="2"/>
      <c r="E15" s="2"/>
      <c r="F15" s="2" t="s">
        <v>126</v>
      </c>
      <c r="G15" s="2" t="s">
        <v>92</v>
      </c>
      <c r="H15" s="2">
        <v>4181</v>
      </c>
      <c r="I15" s="2">
        <v>4181</v>
      </c>
      <c r="J15" s="2" t="s">
        <v>103</v>
      </c>
      <c r="K15" s="2" t="s">
        <v>119</v>
      </c>
      <c r="L15" s="2" t="s">
        <v>20</v>
      </c>
      <c r="M15" s="2" t="s">
        <v>105</v>
      </c>
    </row>
    <row r="16" spans="1:13">
      <c r="A16" s="2" t="s">
        <v>99</v>
      </c>
      <c r="B16" s="2" t="s">
        <v>100</v>
      </c>
      <c r="C16" s="2"/>
      <c r="D16" s="2"/>
      <c r="E16" s="2"/>
      <c r="F16" s="2" t="s">
        <v>127</v>
      </c>
      <c r="G16" s="2" t="s">
        <v>112</v>
      </c>
      <c r="H16" s="2" t="s">
        <v>128</v>
      </c>
      <c r="I16" s="2" t="s">
        <v>128</v>
      </c>
      <c r="J16" s="2" t="s">
        <v>103</v>
      </c>
      <c r="K16" s="2"/>
      <c r="L16" s="2" t="s">
        <v>104</v>
      </c>
      <c r="M16" s="2" t="s">
        <v>105</v>
      </c>
    </row>
    <row r="17" spans="1:13" ht="26.1">
      <c r="A17" s="2" t="s">
        <v>99</v>
      </c>
      <c r="B17" s="2" t="s">
        <v>100</v>
      </c>
      <c r="C17" s="2"/>
      <c r="D17" s="2"/>
      <c r="E17" s="2"/>
      <c r="F17" s="2" t="s">
        <v>129</v>
      </c>
      <c r="G17" s="2" t="s">
        <v>112</v>
      </c>
      <c r="H17" s="2" t="s">
        <v>130</v>
      </c>
      <c r="I17" s="2" t="s">
        <v>130</v>
      </c>
      <c r="J17" s="2" t="s">
        <v>103</v>
      </c>
      <c r="K17" s="2"/>
      <c r="L17" s="2" t="s">
        <v>104</v>
      </c>
      <c r="M17" s="2" t="s">
        <v>105</v>
      </c>
    </row>
    <row r="18" spans="1:13" ht="26.1">
      <c r="A18" s="2" t="s">
        <v>99</v>
      </c>
      <c r="B18" s="2" t="s">
        <v>100</v>
      </c>
      <c r="C18" s="2"/>
      <c r="D18" s="2"/>
      <c r="E18" s="2"/>
      <c r="F18" s="2" t="s">
        <v>131</v>
      </c>
      <c r="G18" s="2" t="s">
        <v>112</v>
      </c>
      <c r="H18" s="2" t="s">
        <v>132</v>
      </c>
      <c r="I18" s="2" t="s">
        <v>132</v>
      </c>
      <c r="J18" s="2" t="s">
        <v>103</v>
      </c>
      <c r="K18" s="2"/>
      <c r="L18" s="2" t="s">
        <v>104</v>
      </c>
      <c r="M18" s="2" t="s">
        <v>105</v>
      </c>
    </row>
    <row r="19" spans="1:13" ht="26.1">
      <c r="A19" s="2" t="s">
        <v>99</v>
      </c>
      <c r="B19" s="2" t="s">
        <v>100</v>
      </c>
      <c r="C19" s="2"/>
      <c r="D19" s="2"/>
      <c r="E19" s="2"/>
      <c r="F19" s="2" t="s">
        <v>133</v>
      </c>
      <c r="G19" s="2" t="s">
        <v>112</v>
      </c>
      <c r="H19" s="2">
        <v>1044</v>
      </c>
      <c r="I19" s="2">
        <v>1044</v>
      </c>
      <c r="J19" s="2" t="s">
        <v>134</v>
      </c>
      <c r="K19" s="2"/>
      <c r="L19" s="2" t="s">
        <v>104</v>
      </c>
      <c r="M19" s="2" t="s">
        <v>105</v>
      </c>
    </row>
    <row r="20" spans="1:13">
      <c r="A20" s="2" t="s">
        <v>99</v>
      </c>
      <c r="B20" s="2" t="s">
        <v>100</v>
      </c>
      <c r="C20" s="2"/>
      <c r="D20" s="2"/>
      <c r="E20" s="2"/>
      <c r="F20" s="2" t="s">
        <v>135</v>
      </c>
      <c r="G20" s="2" t="s">
        <v>112</v>
      </c>
      <c r="H20" s="2" t="s">
        <v>136</v>
      </c>
      <c r="I20" s="2" t="s">
        <v>136</v>
      </c>
      <c r="J20" s="2" t="s">
        <v>103</v>
      </c>
      <c r="K20" s="2"/>
      <c r="L20" s="2" t="s">
        <v>104</v>
      </c>
      <c r="M20" s="2" t="s">
        <v>105</v>
      </c>
    </row>
    <row r="21" spans="1:13">
      <c r="A21" s="2" t="s">
        <v>99</v>
      </c>
      <c r="B21" s="2" t="s">
        <v>100</v>
      </c>
      <c r="C21" s="2"/>
      <c r="D21" s="2"/>
      <c r="E21" s="2"/>
      <c r="F21" s="2" t="s">
        <v>137</v>
      </c>
      <c r="G21" s="2" t="s">
        <v>112</v>
      </c>
      <c r="H21" s="2" t="s">
        <v>138</v>
      </c>
      <c r="I21" s="2" t="s">
        <v>138</v>
      </c>
      <c r="J21" s="2" t="s">
        <v>103</v>
      </c>
      <c r="K21" s="2"/>
      <c r="L21" s="2" t="s">
        <v>104</v>
      </c>
      <c r="M21" s="2" t="s">
        <v>105</v>
      </c>
    </row>
    <row r="22" spans="1:13">
      <c r="A22" s="2" t="s">
        <v>99</v>
      </c>
      <c r="B22" s="2" t="s">
        <v>100</v>
      </c>
      <c r="C22" s="2"/>
      <c r="D22" s="2"/>
      <c r="E22" s="2"/>
      <c r="F22" s="2" t="s">
        <v>139</v>
      </c>
      <c r="G22" s="2" t="s">
        <v>92</v>
      </c>
      <c r="H22" s="2" t="s">
        <v>140</v>
      </c>
      <c r="I22" s="2" t="s">
        <v>140</v>
      </c>
      <c r="J22" s="2" t="s">
        <v>141</v>
      </c>
      <c r="K22" s="2" t="s">
        <v>117</v>
      </c>
      <c r="L22" s="2" t="s">
        <v>20</v>
      </c>
      <c r="M22" s="2" t="s">
        <v>105</v>
      </c>
    </row>
    <row r="23" spans="1:13" ht="26.1">
      <c r="A23" s="2" t="s">
        <v>99</v>
      </c>
      <c r="B23" s="2" t="s">
        <v>100</v>
      </c>
      <c r="C23" s="2"/>
      <c r="D23" s="2"/>
      <c r="E23" s="2"/>
      <c r="F23" s="2" t="s">
        <v>142</v>
      </c>
      <c r="G23" s="2" t="s">
        <v>112</v>
      </c>
      <c r="H23" s="2" t="s">
        <v>143</v>
      </c>
      <c r="I23" s="2" t="s">
        <v>144</v>
      </c>
      <c r="J23" s="2" t="s">
        <v>141</v>
      </c>
      <c r="K23" s="2" t="s">
        <v>117</v>
      </c>
      <c r="L23" s="2" t="s">
        <v>20</v>
      </c>
      <c r="M23" s="2" t="s">
        <v>105</v>
      </c>
    </row>
    <row r="24" spans="1:13" ht="26.1">
      <c r="A24" s="2" t="s">
        <v>99</v>
      </c>
      <c r="B24" s="2" t="s">
        <v>100</v>
      </c>
      <c r="C24" s="2"/>
      <c r="D24" s="2"/>
      <c r="E24" s="2"/>
      <c r="F24" s="2" t="s">
        <v>145</v>
      </c>
      <c r="G24" s="2" t="s">
        <v>112</v>
      </c>
      <c r="H24" s="2" t="s">
        <v>146</v>
      </c>
      <c r="I24" s="2" t="s">
        <v>147</v>
      </c>
      <c r="J24" s="2" t="s">
        <v>141</v>
      </c>
      <c r="K24" s="2" t="s">
        <v>117</v>
      </c>
      <c r="L24" s="2" t="s">
        <v>20</v>
      </c>
      <c r="M24" s="2" t="s">
        <v>105</v>
      </c>
    </row>
    <row r="25" spans="1:13">
      <c r="A25" s="2" t="s">
        <v>99</v>
      </c>
      <c r="B25" s="2" t="s">
        <v>100</v>
      </c>
      <c r="C25" s="2"/>
      <c r="D25" s="2"/>
      <c r="E25" s="2"/>
      <c r="F25" s="2" t="s">
        <v>148</v>
      </c>
      <c r="G25" s="2" t="s">
        <v>112</v>
      </c>
      <c r="H25" s="2" t="s">
        <v>149</v>
      </c>
      <c r="I25" s="2" t="s">
        <v>150</v>
      </c>
      <c r="J25" s="2" t="s">
        <v>141</v>
      </c>
      <c r="K25" s="2" t="s">
        <v>117</v>
      </c>
      <c r="L25" s="2" t="s">
        <v>20</v>
      </c>
      <c r="M25" s="2" t="s">
        <v>105</v>
      </c>
    </row>
    <row r="26" spans="1:13">
      <c r="A26" s="2" t="s">
        <v>99</v>
      </c>
      <c r="B26" s="2" t="s">
        <v>100</v>
      </c>
      <c r="C26" s="2"/>
      <c r="D26" s="2"/>
      <c r="E26" s="2"/>
      <c r="F26" s="2" t="s">
        <v>151</v>
      </c>
      <c r="G26" s="2" t="s">
        <v>112</v>
      </c>
      <c r="H26" s="2" t="s">
        <v>152</v>
      </c>
      <c r="I26" s="2" t="s">
        <v>153</v>
      </c>
      <c r="J26" s="2" t="s">
        <v>141</v>
      </c>
      <c r="K26" s="2" t="s">
        <v>117</v>
      </c>
      <c r="L26" s="2" t="s">
        <v>20</v>
      </c>
      <c r="M26" s="2" t="s">
        <v>105</v>
      </c>
    </row>
    <row r="27" spans="1:13">
      <c r="A27" s="2" t="s">
        <v>99</v>
      </c>
      <c r="B27" s="2" t="s">
        <v>100</v>
      </c>
      <c r="C27" s="2"/>
      <c r="D27" s="2"/>
      <c r="E27" s="2"/>
      <c r="F27" s="2" t="s">
        <v>154</v>
      </c>
      <c r="G27" s="2" t="s">
        <v>155</v>
      </c>
      <c r="H27" s="2" t="s">
        <v>156</v>
      </c>
      <c r="I27" s="2" t="s">
        <v>156</v>
      </c>
      <c r="J27" s="2" t="s">
        <v>157</v>
      </c>
      <c r="K27" s="2"/>
      <c r="L27" s="2" t="s">
        <v>104</v>
      </c>
      <c r="M27" s="2" t="s">
        <v>105</v>
      </c>
    </row>
    <row r="28" spans="1:13">
      <c r="A28" s="2" t="s">
        <v>99</v>
      </c>
      <c r="B28" s="2" t="s">
        <v>100</v>
      </c>
      <c r="C28" s="2"/>
      <c r="D28" s="2"/>
      <c r="E28" s="2"/>
      <c r="F28" s="2" t="s">
        <v>158</v>
      </c>
      <c r="G28" s="2" t="s">
        <v>92</v>
      </c>
      <c r="H28" s="2" t="s">
        <v>159</v>
      </c>
      <c r="I28" s="2" t="s">
        <v>159</v>
      </c>
      <c r="J28" s="2" t="s">
        <v>141</v>
      </c>
      <c r="K28" s="2" t="s">
        <v>119</v>
      </c>
      <c r="L28" s="2" t="s">
        <v>20</v>
      </c>
      <c r="M28" s="2" t="s">
        <v>105</v>
      </c>
    </row>
    <row r="29" spans="1:13" ht="26.1">
      <c r="A29" s="2" t="s">
        <v>99</v>
      </c>
      <c r="B29" s="2" t="s">
        <v>100</v>
      </c>
      <c r="C29" s="2"/>
      <c r="D29" s="2"/>
      <c r="E29" s="2"/>
      <c r="F29" s="2" t="s">
        <v>160</v>
      </c>
      <c r="G29" s="2" t="s">
        <v>155</v>
      </c>
      <c r="H29" s="2" t="s">
        <v>156</v>
      </c>
      <c r="I29" s="2" t="s">
        <v>156</v>
      </c>
      <c r="J29" s="2" t="s">
        <v>161</v>
      </c>
      <c r="K29" s="2"/>
      <c r="L29" s="2" t="s">
        <v>104</v>
      </c>
      <c r="M29" s="2" t="s">
        <v>105</v>
      </c>
    </row>
    <row r="30" spans="1:13">
      <c r="A30" s="2" t="s">
        <v>99</v>
      </c>
      <c r="B30" s="2" t="s">
        <v>100</v>
      </c>
      <c r="C30" s="2"/>
      <c r="D30" s="2"/>
      <c r="E30" s="2"/>
      <c r="F30" s="2" t="s">
        <v>162</v>
      </c>
      <c r="G30" s="2" t="s">
        <v>112</v>
      </c>
      <c r="H30" s="2" t="s">
        <v>163</v>
      </c>
      <c r="I30" s="2" t="s">
        <v>164</v>
      </c>
      <c r="J30" s="2" t="s">
        <v>141</v>
      </c>
      <c r="K30" s="2" t="s">
        <v>119</v>
      </c>
      <c r="L30" s="2" t="s">
        <v>20</v>
      </c>
      <c r="M30" s="2" t="s">
        <v>105</v>
      </c>
    </row>
    <row r="31" spans="1:13">
      <c r="A31" s="2" t="s">
        <v>99</v>
      </c>
      <c r="B31" s="2" t="s">
        <v>100</v>
      </c>
      <c r="C31" s="2"/>
      <c r="D31" s="2"/>
      <c r="E31" s="2"/>
      <c r="F31" s="2" t="s">
        <v>165</v>
      </c>
      <c r="G31" s="2" t="s">
        <v>92</v>
      </c>
      <c r="H31" s="2" t="s">
        <v>166</v>
      </c>
      <c r="I31" s="2" t="s">
        <v>167</v>
      </c>
      <c r="J31" s="2" t="s">
        <v>141</v>
      </c>
      <c r="K31" s="2" t="s">
        <v>117</v>
      </c>
      <c r="L31" s="2" t="s">
        <v>20</v>
      </c>
      <c r="M31" s="2" t="s">
        <v>105</v>
      </c>
    </row>
    <row r="32" spans="1:13">
      <c r="A32" s="2" t="s">
        <v>99</v>
      </c>
      <c r="B32" s="2" t="s">
        <v>100</v>
      </c>
      <c r="C32" s="2"/>
      <c r="D32" s="2"/>
      <c r="E32" s="2"/>
      <c r="F32" s="2" t="s">
        <v>168</v>
      </c>
      <c r="G32" s="2" t="s">
        <v>92</v>
      </c>
      <c r="H32" s="2" t="s">
        <v>169</v>
      </c>
      <c r="I32" s="2" t="s">
        <v>169</v>
      </c>
      <c r="J32" s="2" t="s">
        <v>103</v>
      </c>
      <c r="K32" s="2"/>
      <c r="L32" s="2" t="s">
        <v>104</v>
      </c>
      <c r="M32" s="2" t="s">
        <v>105</v>
      </c>
    </row>
    <row r="33" spans="1:13">
      <c r="A33" s="2" t="s">
        <v>99</v>
      </c>
      <c r="B33" s="2" t="s">
        <v>100</v>
      </c>
      <c r="C33" s="2"/>
      <c r="D33" s="2"/>
      <c r="E33" s="2"/>
      <c r="F33" s="2" t="s">
        <v>170</v>
      </c>
      <c r="G33" s="2" t="s">
        <v>92</v>
      </c>
      <c r="H33" s="2" t="s">
        <v>171</v>
      </c>
      <c r="I33" s="2" t="s">
        <v>172</v>
      </c>
      <c r="J33" s="2" t="s">
        <v>141</v>
      </c>
      <c r="K33" s="2" t="s">
        <v>117</v>
      </c>
      <c r="L33" s="2" t="s">
        <v>20</v>
      </c>
      <c r="M33" s="2" t="s">
        <v>105</v>
      </c>
    </row>
    <row r="34" spans="1:13">
      <c r="A34" s="2" t="s">
        <v>99</v>
      </c>
      <c r="B34" s="2" t="s">
        <v>100</v>
      </c>
      <c r="C34" s="2"/>
      <c r="D34" s="2"/>
      <c r="E34" s="2"/>
      <c r="F34" s="2" t="s">
        <v>173</v>
      </c>
      <c r="G34" s="2" t="s">
        <v>92</v>
      </c>
      <c r="H34" s="2" t="s">
        <v>174</v>
      </c>
      <c r="I34" s="2" t="s">
        <v>174</v>
      </c>
      <c r="J34" s="2" t="s">
        <v>103</v>
      </c>
      <c r="K34" s="2"/>
      <c r="L34" s="2" t="s">
        <v>104</v>
      </c>
      <c r="M34" s="2" t="s">
        <v>105</v>
      </c>
    </row>
    <row r="35" spans="1:13">
      <c r="A35" s="2" t="s">
        <v>99</v>
      </c>
      <c r="B35" s="2" t="s">
        <v>100</v>
      </c>
      <c r="C35" s="2"/>
      <c r="D35" s="2"/>
      <c r="E35" s="2"/>
      <c r="F35" s="2" t="s">
        <v>175</v>
      </c>
      <c r="G35" s="2" t="s">
        <v>92</v>
      </c>
      <c r="H35" s="2" t="s">
        <v>176</v>
      </c>
      <c r="I35" s="2" t="s">
        <v>177</v>
      </c>
      <c r="J35" s="2" t="s">
        <v>141</v>
      </c>
      <c r="K35" s="2" t="s">
        <v>117</v>
      </c>
      <c r="L35" s="2" t="s">
        <v>20</v>
      </c>
      <c r="M35" s="2" t="s">
        <v>105</v>
      </c>
    </row>
    <row r="36" spans="1:13">
      <c r="A36" s="2" t="s">
        <v>99</v>
      </c>
      <c r="B36" s="2" t="s">
        <v>100</v>
      </c>
      <c r="C36" s="2"/>
      <c r="D36" s="2"/>
      <c r="E36" s="2"/>
      <c r="F36" s="2" t="s">
        <v>178</v>
      </c>
      <c r="G36" s="2" t="s">
        <v>92</v>
      </c>
      <c r="H36" s="2" t="s">
        <v>179</v>
      </c>
      <c r="I36" s="2" t="s">
        <v>179</v>
      </c>
      <c r="J36" s="2" t="s">
        <v>103</v>
      </c>
      <c r="K36" s="2"/>
      <c r="L36" s="2" t="s">
        <v>104</v>
      </c>
      <c r="M36" s="2" t="s">
        <v>105</v>
      </c>
    </row>
    <row r="37" spans="1:13">
      <c r="A37" s="2" t="s">
        <v>99</v>
      </c>
      <c r="B37" s="2" t="s">
        <v>100</v>
      </c>
      <c r="C37" s="2"/>
      <c r="D37" s="2"/>
      <c r="E37" s="2"/>
      <c r="F37" s="2" t="s">
        <v>180</v>
      </c>
      <c r="G37" s="2" t="s">
        <v>92</v>
      </c>
      <c r="H37" s="2" t="s">
        <v>181</v>
      </c>
      <c r="I37" s="2" t="s">
        <v>182</v>
      </c>
      <c r="J37" s="2" t="s">
        <v>141</v>
      </c>
      <c r="K37" s="2" t="s">
        <v>117</v>
      </c>
      <c r="L37" s="2" t="s">
        <v>20</v>
      </c>
      <c r="M37" s="2" t="s">
        <v>105</v>
      </c>
    </row>
    <row r="38" spans="1:13">
      <c r="A38" s="2" t="s">
        <v>99</v>
      </c>
      <c r="B38" s="2" t="s">
        <v>100</v>
      </c>
      <c r="C38" s="2"/>
      <c r="D38" s="2"/>
      <c r="E38" s="2"/>
      <c r="F38" s="2" t="s">
        <v>183</v>
      </c>
      <c r="G38" s="2" t="s">
        <v>92</v>
      </c>
      <c r="H38" s="2" t="s">
        <v>184</v>
      </c>
      <c r="I38" s="2" t="s">
        <v>184</v>
      </c>
      <c r="J38" s="2" t="s">
        <v>103</v>
      </c>
      <c r="K38" s="2"/>
      <c r="L38" s="2" t="s">
        <v>104</v>
      </c>
      <c r="M38" s="2" t="s">
        <v>105</v>
      </c>
    </row>
    <row r="39" spans="1:13">
      <c r="A39" s="2" t="s">
        <v>99</v>
      </c>
      <c r="B39" s="2" t="s">
        <v>100</v>
      </c>
      <c r="C39" s="2"/>
      <c r="D39" s="2"/>
      <c r="E39" s="2"/>
      <c r="F39" s="2" t="s">
        <v>8</v>
      </c>
      <c r="G39" s="2" t="s">
        <v>185</v>
      </c>
      <c r="H39" s="2" t="s">
        <v>186</v>
      </c>
      <c r="I39" s="2" t="s">
        <v>186</v>
      </c>
      <c r="J39" s="2" t="s">
        <v>141</v>
      </c>
      <c r="K39" s="2" t="s">
        <v>117</v>
      </c>
      <c r="L39" s="2" t="s">
        <v>20</v>
      </c>
      <c r="M39" s="2" t="s">
        <v>105</v>
      </c>
    </row>
    <row r="40" spans="1:13">
      <c r="A40" s="2" t="s">
        <v>99</v>
      </c>
      <c r="B40" s="2" t="s">
        <v>100</v>
      </c>
      <c r="C40" s="2"/>
      <c r="D40" s="2"/>
      <c r="E40" s="2"/>
      <c r="F40" s="2" t="s">
        <v>187</v>
      </c>
      <c r="G40" s="2"/>
      <c r="H40" s="2" t="s">
        <v>188</v>
      </c>
      <c r="I40" s="2" t="s">
        <v>189</v>
      </c>
      <c r="J40" s="2" t="s">
        <v>141</v>
      </c>
      <c r="K40" s="2" t="s">
        <v>117</v>
      </c>
      <c r="L40" s="2" t="s">
        <v>20</v>
      </c>
      <c r="M40" s="2" t="s">
        <v>105</v>
      </c>
    </row>
    <row r="41" spans="1:13">
      <c r="A41" s="2" t="s">
        <v>99</v>
      </c>
      <c r="B41" s="2" t="s">
        <v>100</v>
      </c>
      <c r="C41" s="2"/>
      <c r="D41" s="2"/>
      <c r="E41" s="2"/>
      <c r="F41" s="2" t="s">
        <v>190</v>
      </c>
      <c r="G41" s="2"/>
      <c r="H41" s="2" t="s">
        <v>191</v>
      </c>
      <c r="I41" s="2" t="s">
        <v>192</v>
      </c>
      <c r="J41" s="2" t="s">
        <v>141</v>
      </c>
      <c r="K41" s="2" t="s">
        <v>117</v>
      </c>
      <c r="L41" s="2" t="s">
        <v>20</v>
      </c>
      <c r="M41" s="2" t="s">
        <v>105</v>
      </c>
    </row>
    <row r="42" spans="1:13">
      <c r="A42" s="2" t="s">
        <v>99</v>
      </c>
      <c r="B42" s="2" t="s">
        <v>100</v>
      </c>
      <c r="C42" s="2"/>
      <c r="D42" s="2"/>
      <c r="E42" s="2"/>
      <c r="F42" s="2" t="s">
        <v>193</v>
      </c>
      <c r="G42" s="2"/>
      <c r="H42" s="2" t="s">
        <v>194</v>
      </c>
      <c r="I42" s="2" t="s">
        <v>194</v>
      </c>
      <c r="J42" s="2" t="s">
        <v>103</v>
      </c>
      <c r="K42" s="2" t="s">
        <v>195</v>
      </c>
      <c r="L42" s="2" t="s">
        <v>104</v>
      </c>
      <c r="M42" s="2" t="s">
        <v>105</v>
      </c>
    </row>
    <row r="43" spans="1:13">
      <c r="A43" s="2" t="s">
        <v>99</v>
      </c>
      <c r="B43" s="2" t="s">
        <v>100</v>
      </c>
      <c r="C43" s="2"/>
      <c r="D43" s="2"/>
      <c r="E43" s="2"/>
      <c r="F43" s="2" t="s">
        <v>196</v>
      </c>
      <c r="G43" s="2"/>
      <c r="H43" s="2" t="s">
        <v>197</v>
      </c>
      <c r="I43" s="2" t="s">
        <v>198</v>
      </c>
      <c r="J43" s="2" t="s">
        <v>141</v>
      </c>
      <c r="K43" s="2" t="s">
        <v>117</v>
      </c>
      <c r="L43" s="2" t="s">
        <v>20</v>
      </c>
      <c r="M43" s="2" t="s">
        <v>105</v>
      </c>
    </row>
    <row r="44" spans="1:13">
      <c r="A44" s="2" t="s">
        <v>99</v>
      </c>
      <c r="B44" s="2" t="s">
        <v>100</v>
      </c>
      <c r="C44" s="2"/>
      <c r="D44" s="2"/>
      <c r="E44" s="2"/>
      <c r="F44" s="2" t="s">
        <v>199</v>
      </c>
      <c r="G44" s="2"/>
      <c r="H44" s="2" t="s">
        <v>200</v>
      </c>
      <c r="I44" s="2" t="s">
        <v>200</v>
      </c>
      <c r="J44" s="2" t="s">
        <v>103</v>
      </c>
      <c r="K44" s="2" t="s">
        <v>195</v>
      </c>
      <c r="L44" s="2" t="s">
        <v>104</v>
      </c>
      <c r="M44" s="2" t="s">
        <v>105</v>
      </c>
    </row>
    <row r="45" spans="1:13">
      <c r="A45" s="2" t="s">
        <v>201</v>
      </c>
      <c r="B45" s="2" t="s">
        <v>202</v>
      </c>
      <c r="C45" s="2"/>
      <c r="D45" s="2"/>
      <c r="E45" s="2" t="s">
        <v>203</v>
      </c>
      <c r="F45" s="2" t="s">
        <v>204</v>
      </c>
      <c r="G45" s="2"/>
      <c r="H45" s="2" t="s">
        <v>113</v>
      </c>
      <c r="I45" s="2" t="s">
        <v>103</v>
      </c>
      <c r="J45" s="2"/>
      <c r="K45" s="2"/>
      <c r="L45" s="2" t="s">
        <v>104</v>
      </c>
      <c r="M45" s="2"/>
    </row>
    <row r="46" spans="1:13">
      <c r="A46" s="2" t="s">
        <v>201</v>
      </c>
      <c r="B46" s="2" t="s">
        <v>202</v>
      </c>
      <c r="C46" s="2"/>
      <c r="D46" s="2"/>
      <c r="E46" s="2" t="s">
        <v>203</v>
      </c>
      <c r="F46" s="2" t="s">
        <v>205</v>
      </c>
      <c r="G46" s="2"/>
      <c r="H46" s="2" t="s">
        <v>115</v>
      </c>
      <c r="I46" s="2" t="s">
        <v>103</v>
      </c>
      <c r="J46" s="2"/>
      <c r="K46" s="2"/>
      <c r="L46" s="2" t="s">
        <v>104</v>
      </c>
      <c r="M46" s="2"/>
    </row>
    <row r="47" spans="1:13">
      <c r="A47" s="2" t="s">
        <v>201</v>
      </c>
      <c r="B47" s="2" t="s">
        <v>202</v>
      </c>
      <c r="C47" s="2"/>
      <c r="D47" s="2"/>
      <c r="E47" s="2" t="s">
        <v>203</v>
      </c>
      <c r="F47" s="2" t="s">
        <v>95</v>
      </c>
      <c r="G47" s="2"/>
      <c r="H47" s="2" t="s">
        <v>206</v>
      </c>
      <c r="I47" s="2" t="s">
        <v>206</v>
      </c>
      <c r="J47" s="2" t="s">
        <v>141</v>
      </c>
      <c r="K47" s="2" t="s">
        <v>117</v>
      </c>
      <c r="L47" s="2" t="s">
        <v>20</v>
      </c>
      <c r="M47" s="2"/>
    </row>
    <row r="48" spans="1:13">
      <c r="A48" s="2" t="s">
        <v>201</v>
      </c>
      <c r="B48" s="2" t="s">
        <v>202</v>
      </c>
      <c r="C48" s="2"/>
      <c r="D48" s="2"/>
      <c r="E48" s="2" t="s">
        <v>203</v>
      </c>
      <c r="F48" s="2" t="s">
        <v>101</v>
      </c>
      <c r="G48" s="2"/>
      <c r="H48" s="2" t="s">
        <v>207</v>
      </c>
      <c r="I48" s="2" t="s">
        <v>207</v>
      </c>
      <c r="J48" s="2" t="s">
        <v>103</v>
      </c>
      <c r="K48" s="2"/>
      <c r="L48" s="2" t="s">
        <v>104</v>
      </c>
      <c r="M48" s="2"/>
    </row>
    <row r="49" spans="1:13">
      <c r="A49" s="2" t="s">
        <v>201</v>
      </c>
      <c r="B49" s="2" t="s">
        <v>202</v>
      </c>
      <c r="C49" s="2"/>
      <c r="D49" s="2"/>
      <c r="E49" s="2" t="s">
        <v>203</v>
      </c>
      <c r="F49" s="2" t="s">
        <v>208</v>
      </c>
      <c r="G49" s="2"/>
      <c r="H49" s="2" t="s">
        <v>209</v>
      </c>
      <c r="I49" s="2" t="s">
        <v>209</v>
      </c>
      <c r="J49" s="2" t="s">
        <v>141</v>
      </c>
      <c r="K49" s="2" t="s">
        <v>117</v>
      </c>
      <c r="L49" s="2" t="s">
        <v>20</v>
      </c>
      <c r="M49" s="2"/>
    </row>
    <row r="50" spans="1:13">
      <c r="A50" s="2" t="s">
        <v>201</v>
      </c>
      <c r="B50" s="2" t="s">
        <v>202</v>
      </c>
      <c r="C50" s="2"/>
      <c r="D50" s="2"/>
      <c r="E50" s="2" t="s">
        <v>203</v>
      </c>
      <c r="F50" s="2" t="s">
        <v>210</v>
      </c>
      <c r="G50" s="2"/>
      <c r="H50" s="2" t="s">
        <v>211</v>
      </c>
      <c r="I50" s="2" t="s">
        <v>211</v>
      </c>
      <c r="J50" s="2" t="s">
        <v>103</v>
      </c>
      <c r="K50" s="2"/>
      <c r="L50" s="2" t="s">
        <v>104</v>
      </c>
      <c r="M50" s="2"/>
    </row>
    <row r="51" spans="1:13">
      <c r="A51" s="2" t="s">
        <v>201</v>
      </c>
      <c r="B51" s="2" t="s">
        <v>202</v>
      </c>
      <c r="C51" s="2"/>
      <c r="D51" s="2"/>
      <c r="E51" s="2" t="s">
        <v>203</v>
      </c>
      <c r="F51" s="2" t="s">
        <v>212</v>
      </c>
      <c r="G51" s="2"/>
      <c r="H51" s="2" t="s">
        <v>213</v>
      </c>
      <c r="I51" s="2" t="s">
        <v>213</v>
      </c>
      <c r="J51" s="2" t="s">
        <v>103</v>
      </c>
      <c r="K51" s="2"/>
      <c r="L51" s="2" t="s">
        <v>104</v>
      </c>
      <c r="M51" s="2"/>
    </row>
    <row r="52" spans="1:13">
      <c r="A52" s="2" t="s">
        <v>201</v>
      </c>
      <c r="B52" s="2" t="s">
        <v>202</v>
      </c>
      <c r="C52" s="2"/>
      <c r="D52" s="2"/>
      <c r="E52" s="2" t="s">
        <v>203</v>
      </c>
      <c r="F52" s="2" t="s">
        <v>214</v>
      </c>
      <c r="G52" s="2" t="s">
        <v>92</v>
      </c>
      <c r="H52" s="2" t="s">
        <v>215</v>
      </c>
      <c r="I52" s="2" t="s">
        <v>215</v>
      </c>
      <c r="J52" s="2" t="s">
        <v>216</v>
      </c>
      <c r="K52" s="2"/>
      <c r="L52" s="2" t="s">
        <v>104</v>
      </c>
      <c r="M52" s="2"/>
    </row>
    <row r="53" spans="1:13">
      <c r="A53" s="2" t="s">
        <v>201</v>
      </c>
      <c r="B53" s="2" t="s">
        <v>202</v>
      </c>
      <c r="C53" s="2"/>
      <c r="D53" s="2"/>
      <c r="E53" s="2" t="s">
        <v>203</v>
      </c>
      <c r="F53" s="2" t="s">
        <v>217</v>
      </c>
      <c r="G53" s="2" t="s">
        <v>92</v>
      </c>
      <c r="H53" s="2" t="s">
        <v>218</v>
      </c>
      <c r="I53" s="2" t="s">
        <v>218</v>
      </c>
      <c r="J53" s="2" t="s">
        <v>141</v>
      </c>
      <c r="K53" s="2" t="s">
        <v>117</v>
      </c>
      <c r="L53" s="2" t="s">
        <v>20</v>
      </c>
      <c r="M53" s="2"/>
    </row>
    <row r="54" spans="1:13">
      <c r="A54" s="2" t="s">
        <v>201</v>
      </c>
      <c r="B54" s="2" t="s">
        <v>202</v>
      </c>
      <c r="C54" s="2"/>
      <c r="D54" s="2"/>
      <c r="E54" s="2" t="s">
        <v>203</v>
      </c>
      <c r="F54" s="2" t="s">
        <v>219</v>
      </c>
      <c r="G54" s="2" t="s">
        <v>92</v>
      </c>
      <c r="H54" s="2" t="s">
        <v>207</v>
      </c>
      <c r="I54" s="2" t="s">
        <v>207</v>
      </c>
      <c r="J54" s="2" t="s">
        <v>103</v>
      </c>
      <c r="K54" s="2"/>
      <c r="L54" s="2" t="s">
        <v>104</v>
      </c>
      <c r="M54" s="2"/>
    </row>
    <row r="55" spans="1:13" ht="26.1">
      <c r="A55" s="2" t="s">
        <v>201</v>
      </c>
      <c r="B55" s="2" t="s">
        <v>202</v>
      </c>
      <c r="C55" s="2"/>
      <c r="D55" s="2"/>
      <c r="E55" s="2" t="s">
        <v>203</v>
      </c>
      <c r="F55" s="2" t="s">
        <v>220</v>
      </c>
      <c r="G55" s="2"/>
      <c r="H55" s="2"/>
      <c r="I55" s="2" t="s">
        <v>221</v>
      </c>
      <c r="J55" s="2" t="s">
        <v>141</v>
      </c>
      <c r="K55" s="2" t="s">
        <v>117</v>
      </c>
      <c r="L55" s="2" t="s">
        <v>104</v>
      </c>
      <c r="M55" s="2"/>
    </row>
    <row r="56" spans="1:13">
      <c r="A56" s="2" t="s">
        <v>201</v>
      </c>
      <c r="B56" s="2" t="s">
        <v>202</v>
      </c>
      <c r="C56" s="2"/>
      <c r="D56" s="2"/>
      <c r="E56" s="2" t="s">
        <v>203</v>
      </c>
      <c r="F56" s="2" t="s">
        <v>222</v>
      </c>
      <c r="G56" s="2" t="s">
        <v>92</v>
      </c>
      <c r="H56" s="2" t="s">
        <v>223</v>
      </c>
      <c r="I56" s="2" t="s">
        <v>224</v>
      </c>
      <c r="J56" s="2" t="s">
        <v>141</v>
      </c>
      <c r="K56" s="2" t="s">
        <v>117</v>
      </c>
      <c r="L56" s="2" t="s">
        <v>20</v>
      </c>
      <c r="M56" s="2"/>
    </row>
    <row r="57" spans="1:13" ht="26.1">
      <c r="A57" s="2" t="s">
        <v>201</v>
      </c>
      <c r="B57" s="2" t="s">
        <v>202</v>
      </c>
      <c r="C57" s="2"/>
      <c r="D57" s="2"/>
      <c r="E57" s="2" t="s">
        <v>203</v>
      </c>
      <c r="F57" s="2" t="s">
        <v>225</v>
      </c>
      <c r="G57" s="2"/>
      <c r="H57" s="2" t="s">
        <v>226</v>
      </c>
      <c r="I57" s="2" t="s">
        <v>227</v>
      </c>
      <c r="J57" s="2" t="s">
        <v>141</v>
      </c>
      <c r="K57" s="2" t="s">
        <v>117</v>
      </c>
      <c r="L57" s="2" t="s">
        <v>20</v>
      </c>
      <c r="M57" s="2"/>
    </row>
    <row r="58" spans="1:13">
      <c r="A58" s="2" t="s">
        <v>201</v>
      </c>
      <c r="B58" s="2" t="s">
        <v>202</v>
      </c>
      <c r="C58" s="2"/>
      <c r="D58" s="2"/>
      <c r="E58" s="2" t="s">
        <v>228</v>
      </c>
      <c r="F58" s="2" t="s">
        <v>229</v>
      </c>
      <c r="G58" s="2" t="s">
        <v>92</v>
      </c>
      <c r="H58" s="2">
        <v>178353</v>
      </c>
      <c r="I58" s="2">
        <v>191003</v>
      </c>
      <c r="J58" s="2" t="s">
        <v>103</v>
      </c>
      <c r="K58" s="2" t="s">
        <v>119</v>
      </c>
      <c r="L58" s="2" t="s">
        <v>20</v>
      </c>
      <c r="M58" s="2"/>
    </row>
    <row r="59" spans="1:13">
      <c r="A59" s="2" t="s">
        <v>201</v>
      </c>
      <c r="B59" s="2" t="s">
        <v>202</v>
      </c>
      <c r="C59" s="2"/>
      <c r="D59" s="2"/>
      <c r="E59" s="2" t="s">
        <v>228</v>
      </c>
      <c r="F59" s="2" t="s">
        <v>116</v>
      </c>
      <c r="G59" s="2" t="s">
        <v>92</v>
      </c>
      <c r="H59" s="2">
        <v>178308</v>
      </c>
      <c r="I59" s="2">
        <v>191003</v>
      </c>
      <c r="J59" s="2" t="s">
        <v>103</v>
      </c>
      <c r="K59" s="2" t="s">
        <v>117</v>
      </c>
      <c r="L59" s="2" t="s">
        <v>20</v>
      </c>
      <c r="M59" s="2"/>
    </row>
    <row r="60" spans="1:13">
      <c r="A60" s="2" t="s">
        <v>201</v>
      </c>
      <c r="B60" s="2" t="s">
        <v>202</v>
      </c>
      <c r="C60" s="2"/>
      <c r="D60" s="2"/>
      <c r="E60" s="2" t="s">
        <v>228</v>
      </c>
      <c r="F60" s="2" t="s">
        <v>118</v>
      </c>
      <c r="G60" s="2" t="s">
        <v>92</v>
      </c>
      <c r="H60" s="2">
        <v>178309</v>
      </c>
      <c r="I60" s="2">
        <v>190984</v>
      </c>
      <c r="J60" s="2" t="s">
        <v>103</v>
      </c>
      <c r="K60" s="2" t="s">
        <v>119</v>
      </c>
      <c r="L60" s="2" t="s">
        <v>20</v>
      </c>
      <c r="M60" s="2"/>
    </row>
    <row r="61" spans="1:13">
      <c r="A61" s="2" t="s">
        <v>201</v>
      </c>
      <c r="B61" s="2" t="s">
        <v>202</v>
      </c>
      <c r="C61" s="2"/>
      <c r="D61" s="2"/>
      <c r="E61" s="2" t="s">
        <v>228</v>
      </c>
      <c r="F61" s="2" t="s">
        <v>120</v>
      </c>
      <c r="G61" s="2" t="s">
        <v>92</v>
      </c>
      <c r="H61" s="2">
        <v>178311</v>
      </c>
      <c r="I61" s="2">
        <v>190985</v>
      </c>
      <c r="J61" s="2" t="s">
        <v>103</v>
      </c>
      <c r="K61" s="2" t="s">
        <v>117</v>
      </c>
      <c r="L61" s="2" t="s">
        <v>20</v>
      </c>
      <c r="M61" s="2"/>
    </row>
    <row r="62" spans="1:13">
      <c r="A62" s="2" t="s">
        <v>201</v>
      </c>
      <c r="B62" s="2" t="s">
        <v>202</v>
      </c>
      <c r="C62" s="2"/>
      <c r="D62" s="2"/>
      <c r="E62" s="2" t="s">
        <v>228</v>
      </c>
      <c r="F62" s="2" t="s">
        <v>230</v>
      </c>
      <c r="G62" s="2" t="s">
        <v>92</v>
      </c>
      <c r="H62" s="2">
        <v>178521</v>
      </c>
      <c r="I62" s="2">
        <v>191004</v>
      </c>
      <c r="J62" s="2" t="s">
        <v>103</v>
      </c>
      <c r="K62" s="2" t="s">
        <v>117</v>
      </c>
      <c r="L62" s="2" t="s">
        <v>20</v>
      </c>
      <c r="M62" s="2"/>
    </row>
    <row r="63" spans="1:13">
      <c r="A63" s="2" t="s">
        <v>201</v>
      </c>
      <c r="B63" s="2" t="s">
        <v>202</v>
      </c>
      <c r="C63" s="2"/>
      <c r="D63" s="2"/>
      <c r="E63" s="2" t="s">
        <v>228</v>
      </c>
      <c r="F63" s="2" t="s">
        <v>231</v>
      </c>
      <c r="G63" s="2" t="s">
        <v>92</v>
      </c>
      <c r="H63" s="2">
        <v>179115</v>
      </c>
      <c r="I63" s="2">
        <v>191005</v>
      </c>
      <c r="J63" s="2" t="s">
        <v>103</v>
      </c>
      <c r="K63" s="2" t="s">
        <v>119</v>
      </c>
      <c r="L63" s="2" t="s">
        <v>20</v>
      </c>
      <c r="M63" s="2"/>
    </row>
    <row r="64" spans="1:13">
      <c r="A64" s="2" t="s">
        <v>201</v>
      </c>
      <c r="B64" s="2" t="s">
        <v>202</v>
      </c>
      <c r="C64" s="2"/>
      <c r="D64" s="2"/>
      <c r="E64" s="2" t="s">
        <v>228</v>
      </c>
      <c r="F64" s="2" t="s">
        <v>121</v>
      </c>
      <c r="G64" s="2" t="s">
        <v>92</v>
      </c>
      <c r="H64" s="2">
        <v>178312</v>
      </c>
      <c r="I64" s="2">
        <v>190986</v>
      </c>
      <c r="J64" s="2" t="s">
        <v>103</v>
      </c>
      <c r="K64" s="2" t="s">
        <v>119</v>
      </c>
      <c r="L64" s="2" t="s">
        <v>20</v>
      </c>
      <c r="M64" s="2"/>
    </row>
    <row r="65" spans="1:13">
      <c r="A65" s="2" t="s">
        <v>201</v>
      </c>
      <c r="B65" s="2" t="s">
        <v>202</v>
      </c>
      <c r="C65" s="2"/>
      <c r="D65" s="2"/>
      <c r="E65" s="2" t="s">
        <v>228</v>
      </c>
      <c r="F65" s="2" t="s">
        <v>122</v>
      </c>
      <c r="G65" s="2" t="s">
        <v>92</v>
      </c>
      <c r="H65" s="2">
        <v>178340</v>
      </c>
      <c r="I65" s="2">
        <v>190987</v>
      </c>
      <c r="J65" s="2" t="s">
        <v>103</v>
      </c>
      <c r="K65" s="2" t="s">
        <v>119</v>
      </c>
      <c r="L65" s="2" t="s">
        <v>20</v>
      </c>
      <c r="M65" s="2"/>
    </row>
    <row r="66" spans="1:13">
      <c r="A66" s="2" t="s">
        <v>201</v>
      </c>
      <c r="B66" s="2" t="s">
        <v>202</v>
      </c>
      <c r="C66" s="2"/>
      <c r="D66" s="2"/>
      <c r="E66" s="2" t="s">
        <v>228</v>
      </c>
      <c r="F66" s="2" t="s">
        <v>123</v>
      </c>
      <c r="G66" s="2" t="s">
        <v>92</v>
      </c>
      <c r="H66" s="2">
        <v>178310</v>
      </c>
      <c r="I66" s="2">
        <v>190988</v>
      </c>
      <c r="J66" s="2" t="s">
        <v>103</v>
      </c>
      <c r="K66" s="2" t="s">
        <v>117</v>
      </c>
      <c r="L66" s="2" t="s">
        <v>20</v>
      </c>
      <c r="M66" s="2"/>
    </row>
    <row r="67" spans="1:13">
      <c r="A67" s="2" t="s">
        <v>201</v>
      </c>
      <c r="B67" s="2" t="s">
        <v>202</v>
      </c>
      <c r="C67" s="2"/>
      <c r="D67" s="2"/>
      <c r="E67" s="2" t="s">
        <v>228</v>
      </c>
      <c r="F67" s="2" t="s">
        <v>124</v>
      </c>
      <c r="G67" s="2"/>
      <c r="H67" s="2">
        <v>3399</v>
      </c>
      <c r="I67" s="2">
        <v>3399</v>
      </c>
      <c r="J67" s="2" t="s">
        <v>103</v>
      </c>
      <c r="K67" s="2" t="s">
        <v>117</v>
      </c>
      <c r="L67" s="2" t="s">
        <v>20</v>
      </c>
      <c r="M67" s="2"/>
    </row>
    <row r="68" spans="1:13">
      <c r="A68" s="2" t="s">
        <v>201</v>
      </c>
      <c r="B68" s="2" t="s">
        <v>202</v>
      </c>
      <c r="C68" s="2"/>
      <c r="D68" s="2"/>
      <c r="E68" s="2" t="s">
        <v>228</v>
      </c>
      <c r="F68" s="2" t="s">
        <v>125</v>
      </c>
      <c r="G68" s="2" t="s">
        <v>92</v>
      </c>
      <c r="H68" s="2">
        <v>178339</v>
      </c>
      <c r="I68" s="2">
        <v>190989</v>
      </c>
      <c r="J68" s="2" t="s">
        <v>103</v>
      </c>
      <c r="K68" s="2" t="s">
        <v>119</v>
      </c>
      <c r="L68" s="2" t="s">
        <v>20</v>
      </c>
      <c r="M68" s="2"/>
    </row>
    <row r="69" spans="1:13">
      <c r="A69" s="2" t="s">
        <v>201</v>
      </c>
      <c r="B69" s="2" t="s">
        <v>202</v>
      </c>
      <c r="C69" s="2"/>
      <c r="D69" s="2"/>
      <c r="E69" s="2" t="s">
        <v>228</v>
      </c>
      <c r="F69" s="2" t="s">
        <v>232</v>
      </c>
      <c r="G69" s="2" t="s">
        <v>92</v>
      </c>
      <c r="H69" s="2" t="s">
        <v>233</v>
      </c>
      <c r="I69" s="2" t="s">
        <v>233</v>
      </c>
      <c r="J69" s="2" t="s">
        <v>216</v>
      </c>
      <c r="K69" s="2"/>
      <c r="L69" s="2" t="s">
        <v>104</v>
      </c>
      <c r="M69" s="2"/>
    </row>
    <row r="70" spans="1:13">
      <c r="A70" s="2" t="s">
        <v>201</v>
      </c>
      <c r="B70" s="2" t="s">
        <v>202</v>
      </c>
      <c r="C70" s="2"/>
      <c r="D70" s="2"/>
      <c r="E70" s="2" t="s">
        <v>228</v>
      </c>
      <c r="F70" s="2" t="s">
        <v>234</v>
      </c>
      <c r="G70" s="2" t="s">
        <v>112</v>
      </c>
      <c r="H70" s="2" t="s">
        <v>235</v>
      </c>
      <c r="I70" s="2" t="s">
        <v>236</v>
      </c>
      <c r="J70" s="2" t="s">
        <v>141</v>
      </c>
      <c r="K70" s="2" t="s">
        <v>117</v>
      </c>
      <c r="L70" s="2" t="s">
        <v>20</v>
      </c>
      <c r="M70" s="2"/>
    </row>
    <row r="71" spans="1:13">
      <c r="A71" s="2" t="s">
        <v>201</v>
      </c>
      <c r="B71" s="2" t="s">
        <v>202</v>
      </c>
      <c r="C71" s="2"/>
      <c r="D71" s="2"/>
      <c r="E71" s="2" t="s">
        <v>228</v>
      </c>
      <c r="F71" s="2" t="s">
        <v>237</v>
      </c>
      <c r="G71" s="2" t="s">
        <v>92</v>
      </c>
      <c r="H71" s="2" t="s">
        <v>238</v>
      </c>
      <c r="I71" s="2" t="s">
        <v>238</v>
      </c>
      <c r="J71" s="2" t="s">
        <v>103</v>
      </c>
      <c r="K71" s="2"/>
      <c r="L71" s="2" t="s">
        <v>104</v>
      </c>
      <c r="M71" s="2"/>
    </row>
    <row r="72" spans="1:13">
      <c r="A72" s="2" t="s">
        <v>201</v>
      </c>
      <c r="B72" s="2" t="s">
        <v>202</v>
      </c>
      <c r="C72" s="2"/>
      <c r="D72" s="2"/>
      <c r="E72" s="2" t="s">
        <v>228</v>
      </c>
      <c r="F72" s="2" t="s">
        <v>239</v>
      </c>
      <c r="G72" s="2"/>
      <c r="H72" s="2" t="s">
        <v>240</v>
      </c>
      <c r="I72" s="2" t="s">
        <v>240</v>
      </c>
      <c r="J72" s="2" t="s">
        <v>141</v>
      </c>
      <c r="K72" s="2" t="s">
        <v>117</v>
      </c>
      <c r="L72" s="2" t="s">
        <v>20</v>
      </c>
      <c r="M72" s="2"/>
    </row>
    <row r="73" spans="1:13">
      <c r="A73" s="2" t="s">
        <v>201</v>
      </c>
      <c r="B73" s="2" t="s">
        <v>202</v>
      </c>
      <c r="C73" s="2"/>
      <c r="D73" s="2"/>
      <c r="E73" s="2" t="s">
        <v>228</v>
      </c>
      <c r="F73" s="2" t="s">
        <v>241</v>
      </c>
      <c r="G73" s="2"/>
      <c r="H73" s="2" t="s">
        <v>242</v>
      </c>
      <c r="I73" s="2" t="s">
        <v>242</v>
      </c>
      <c r="J73" s="2" t="s">
        <v>141</v>
      </c>
      <c r="K73" s="2" t="s">
        <v>117</v>
      </c>
      <c r="L73" s="2" t="s">
        <v>20</v>
      </c>
      <c r="M73" s="2"/>
    </row>
    <row r="74" spans="1:13">
      <c r="A74" s="2" t="s">
        <v>201</v>
      </c>
      <c r="B74" s="2" t="s">
        <v>202</v>
      </c>
      <c r="C74" s="2"/>
      <c r="D74" s="2"/>
      <c r="E74" s="2" t="s">
        <v>228</v>
      </c>
      <c r="F74" s="2" t="s">
        <v>243</v>
      </c>
      <c r="G74" s="2" t="s">
        <v>92</v>
      </c>
      <c r="H74" s="2" t="s">
        <v>244</v>
      </c>
      <c r="I74" s="2" t="s">
        <v>244</v>
      </c>
      <c r="J74" s="2" t="s">
        <v>103</v>
      </c>
      <c r="K74" s="2"/>
      <c r="L74" s="2" t="s">
        <v>104</v>
      </c>
      <c r="M74" s="2"/>
    </row>
    <row r="75" spans="1:13">
      <c r="A75" s="2" t="s">
        <v>201</v>
      </c>
      <c r="B75" s="2" t="s">
        <v>202</v>
      </c>
      <c r="C75" s="2"/>
      <c r="D75" s="2"/>
      <c r="E75" s="2" t="s">
        <v>228</v>
      </c>
      <c r="F75" s="2" t="s">
        <v>245</v>
      </c>
      <c r="G75" s="2" t="s">
        <v>92</v>
      </c>
      <c r="H75" s="2" t="s">
        <v>246</v>
      </c>
      <c r="I75" s="2" t="s">
        <v>246</v>
      </c>
      <c r="J75" s="2" t="s">
        <v>103</v>
      </c>
      <c r="K75" s="2"/>
      <c r="L75" s="2" t="s">
        <v>104</v>
      </c>
      <c r="M75" s="2"/>
    </row>
    <row r="76" spans="1:13">
      <c r="A76" s="2" t="s">
        <v>201</v>
      </c>
      <c r="B76" s="2" t="s">
        <v>202</v>
      </c>
      <c r="C76" s="2"/>
      <c r="D76" s="2"/>
      <c r="E76" s="2" t="s">
        <v>228</v>
      </c>
      <c r="F76" s="2" t="s">
        <v>127</v>
      </c>
      <c r="G76" s="2" t="s">
        <v>92</v>
      </c>
      <c r="H76" s="2" t="s">
        <v>247</v>
      </c>
      <c r="I76" s="2" t="s">
        <v>247</v>
      </c>
      <c r="J76" s="2" t="s">
        <v>103</v>
      </c>
      <c r="K76" s="2"/>
      <c r="L76" s="2" t="s">
        <v>104</v>
      </c>
      <c r="M76" s="2"/>
    </row>
    <row r="77" spans="1:13">
      <c r="A77" s="2" t="s">
        <v>201</v>
      </c>
      <c r="B77" s="2" t="s">
        <v>202</v>
      </c>
      <c r="C77" s="2"/>
      <c r="D77" s="2"/>
      <c r="E77" s="2" t="s">
        <v>228</v>
      </c>
      <c r="F77" s="2" t="s">
        <v>248</v>
      </c>
      <c r="G77" s="2" t="s">
        <v>92</v>
      </c>
      <c r="H77" s="2" t="s">
        <v>249</v>
      </c>
      <c r="I77" s="2" t="s">
        <v>249</v>
      </c>
      <c r="J77" s="2" t="s">
        <v>141</v>
      </c>
      <c r="K77" s="2" t="s">
        <v>117</v>
      </c>
      <c r="L77" s="2" t="s">
        <v>20</v>
      </c>
      <c r="M77" s="2"/>
    </row>
    <row r="78" spans="1:13">
      <c r="A78" s="2" t="s">
        <v>201</v>
      </c>
      <c r="B78" s="2" t="s">
        <v>202</v>
      </c>
      <c r="C78" s="2"/>
      <c r="D78" s="2"/>
      <c r="E78" s="2" t="s">
        <v>228</v>
      </c>
      <c r="F78" s="2" t="s">
        <v>250</v>
      </c>
      <c r="G78" s="2" t="s">
        <v>92</v>
      </c>
      <c r="H78" s="2" t="s">
        <v>251</v>
      </c>
      <c r="I78" s="2" t="s">
        <v>251</v>
      </c>
      <c r="J78" s="2" t="s">
        <v>103</v>
      </c>
      <c r="K78" s="2"/>
      <c r="L78" s="2" t="s">
        <v>104</v>
      </c>
      <c r="M78" s="2"/>
    </row>
    <row r="79" spans="1:13">
      <c r="A79" s="2" t="s">
        <v>201</v>
      </c>
      <c r="B79" s="2" t="s">
        <v>202</v>
      </c>
      <c r="C79" s="2"/>
      <c r="D79" s="2"/>
      <c r="E79" s="2" t="s">
        <v>228</v>
      </c>
      <c r="F79" s="2" t="s">
        <v>252</v>
      </c>
      <c r="G79" s="2" t="s">
        <v>92</v>
      </c>
      <c r="H79" s="2" t="s">
        <v>253</v>
      </c>
      <c r="I79" s="2" t="s">
        <v>253</v>
      </c>
      <c r="J79" s="2" t="s">
        <v>141</v>
      </c>
      <c r="K79" s="2" t="s">
        <v>119</v>
      </c>
      <c r="L79" s="2" t="s">
        <v>20</v>
      </c>
      <c r="M79" s="2"/>
    </row>
    <row r="80" spans="1:13">
      <c r="A80" s="2" t="s">
        <v>201</v>
      </c>
      <c r="B80" s="2" t="s">
        <v>202</v>
      </c>
      <c r="C80" s="2"/>
      <c r="D80" s="2"/>
      <c r="E80" s="2" t="s">
        <v>228</v>
      </c>
      <c r="F80" s="2" t="s">
        <v>254</v>
      </c>
      <c r="G80" s="2" t="s">
        <v>92</v>
      </c>
      <c r="H80" s="2" t="s">
        <v>255</v>
      </c>
      <c r="I80" s="2" t="s">
        <v>255</v>
      </c>
      <c r="J80" s="2" t="s">
        <v>141</v>
      </c>
      <c r="K80" s="2" t="s">
        <v>117</v>
      </c>
      <c r="L80" s="2" t="s">
        <v>20</v>
      </c>
      <c r="M80" s="2"/>
    </row>
    <row r="81" spans="1:13">
      <c r="A81" s="2" t="s">
        <v>201</v>
      </c>
      <c r="B81" s="2" t="s">
        <v>202</v>
      </c>
      <c r="C81" s="2"/>
      <c r="D81" s="2"/>
      <c r="E81" s="2" t="s">
        <v>228</v>
      </c>
      <c r="F81" s="2" t="s">
        <v>256</v>
      </c>
      <c r="G81" s="2" t="s">
        <v>92</v>
      </c>
      <c r="H81" s="2" t="s">
        <v>257</v>
      </c>
      <c r="I81" s="2" t="s">
        <v>257</v>
      </c>
      <c r="J81" s="2" t="s">
        <v>141</v>
      </c>
      <c r="K81" s="2" t="s">
        <v>117</v>
      </c>
      <c r="L81" s="2" t="s">
        <v>20</v>
      </c>
      <c r="M81" s="2"/>
    </row>
    <row r="82" spans="1:13">
      <c r="A82" s="2" t="s">
        <v>201</v>
      </c>
      <c r="B82" s="2" t="s">
        <v>202</v>
      </c>
      <c r="C82" s="2"/>
      <c r="D82" s="2"/>
      <c r="E82" s="2" t="s">
        <v>228</v>
      </c>
      <c r="F82" s="2" t="s">
        <v>258</v>
      </c>
      <c r="G82" s="2"/>
      <c r="H82" s="2" t="s">
        <v>259</v>
      </c>
      <c r="I82" s="2" t="s">
        <v>259</v>
      </c>
      <c r="J82" s="2" t="s">
        <v>141</v>
      </c>
      <c r="K82" s="2" t="s">
        <v>117</v>
      </c>
      <c r="L82" s="2" t="s">
        <v>20</v>
      </c>
      <c r="M82" s="2"/>
    </row>
    <row r="83" spans="1:13">
      <c r="A83" s="2" t="s">
        <v>201</v>
      </c>
      <c r="B83" s="2" t="s">
        <v>202</v>
      </c>
      <c r="C83" s="2"/>
      <c r="D83" s="2"/>
      <c r="E83" s="2" t="s">
        <v>228</v>
      </c>
      <c r="F83" s="2" t="s">
        <v>260</v>
      </c>
      <c r="G83" s="2"/>
      <c r="H83" s="2" t="s">
        <v>261</v>
      </c>
      <c r="I83" s="2" t="s">
        <v>261</v>
      </c>
      <c r="J83" s="2" t="s">
        <v>141</v>
      </c>
      <c r="K83" s="2" t="s">
        <v>117</v>
      </c>
      <c r="L83" s="2" t="s">
        <v>20</v>
      </c>
      <c r="M83" s="2"/>
    </row>
    <row r="84" spans="1:13">
      <c r="A84" s="2" t="s">
        <v>201</v>
      </c>
      <c r="B84" s="2" t="s">
        <v>202</v>
      </c>
      <c r="C84" s="2"/>
      <c r="D84" s="2"/>
      <c r="E84" s="2" t="s">
        <v>228</v>
      </c>
      <c r="F84" s="2" t="s">
        <v>262</v>
      </c>
      <c r="G84" s="2"/>
      <c r="H84" s="2" t="s">
        <v>263</v>
      </c>
      <c r="I84" s="2" t="s">
        <v>263</v>
      </c>
      <c r="J84" s="2" t="s">
        <v>141</v>
      </c>
      <c r="K84" s="2" t="s">
        <v>117</v>
      </c>
      <c r="L84" s="2" t="s">
        <v>20</v>
      </c>
      <c r="M84" s="2"/>
    </row>
    <row r="85" spans="1:13">
      <c r="A85" s="2" t="s">
        <v>201</v>
      </c>
      <c r="B85" s="2" t="s">
        <v>202</v>
      </c>
      <c r="C85" s="2"/>
      <c r="D85" s="2"/>
      <c r="E85" s="2" t="s">
        <v>228</v>
      </c>
      <c r="F85" s="2" t="s">
        <v>264</v>
      </c>
      <c r="G85" s="2" t="s">
        <v>112</v>
      </c>
      <c r="H85" s="2" t="s">
        <v>265</v>
      </c>
      <c r="I85" s="2" t="s">
        <v>265</v>
      </c>
      <c r="J85" s="2" t="s">
        <v>103</v>
      </c>
      <c r="K85" s="2"/>
      <c r="L85" s="2" t="s">
        <v>104</v>
      </c>
      <c r="M85" s="2"/>
    </row>
    <row r="86" spans="1:13">
      <c r="A86" s="2" t="s">
        <v>201</v>
      </c>
      <c r="B86" s="2" t="s">
        <v>202</v>
      </c>
      <c r="C86" s="2"/>
      <c r="D86" s="2"/>
      <c r="E86" s="2" t="s">
        <v>228</v>
      </c>
      <c r="F86" s="2" t="s">
        <v>266</v>
      </c>
      <c r="G86" s="2" t="s">
        <v>92</v>
      </c>
      <c r="H86" s="2" t="s">
        <v>267</v>
      </c>
      <c r="I86" s="2" t="s">
        <v>267</v>
      </c>
      <c r="J86" s="2" t="s">
        <v>103</v>
      </c>
      <c r="K86" s="2"/>
      <c r="L86" s="2" t="s">
        <v>104</v>
      </c>
      <c r="M86" s="2"/>
    </row>
    <row r="87" spans="1:13">
      <c r="A87" s="2" t="s">
        <v>201</v>
      </c>
      <c r="B87" s="2" t="s">
        <v>202</v>
      </c>
      <c r="C87" s="2"/>
      <c r="D87" s="2"/>
      <c r="E87" s="2" t="s">
        <v>228</v>
      </c>
      <c r="F87" s="2" t="s">
        <v>268</v>
      </c>
      <c r="G87" s="2" t="s">
        <v>185</v>
      </c>
      <c r="H87" s="2" t="s">
        <v>269</v>
      </c>
      <c r="I87" s="2" t="s">
        <v>269</v>
      </c>
      <c r="J87" s="2" t="s">
        <v>216</v>
      </c>
      <c r="K87" s="2"/>
      <c r="L87" s="2" t="s">
        <v>104</v>
      </c>
      <c r="M87" s="2"/>
    </row>
    <row r="88" spans="1:13">
      <c r="A88" s="2" t="s">
        <v>201</v>
      </c>
      <c r="B88" s="2" t="s">
        <v>202</v>
      </c>
      <c r="C88" s="2"/>
      <c r="D88" s="2"/>
      <c r="E88" s="2" t="s">
        <v>228</v>
      </c>
      <c r="F88" s="2" t="s">
        <v>270</v>
      </c>
      <c r="G88" s="2" t="s">
        <v>185</v>
      </c>
      <c r="H88" s="2" t="s">
        <v>271</v>
      </c>
      <c r="I88" s="2" t="s">
        <v>271</v>
      </c>
      <c r="J88" s="2" t="s">
        <v>216</v>
      </c>
      <c r="K88" s="2"/>
      <c r="L88" s="2" t="s">
        <v>104</v>
      </c>
      <c r="M88" s="2"/>
    </row>
    <row r="89" spans="1:13">
      <c r="A89" s="2" t="s">
        <v>201</v>
      </c>
      <c r="B89" s="2" t="s">
        <v>202</v>
      </c>
      <c r="C89" s="2"/>
      <c r="D89" s="2"/>
      <c r="E89" s="2" t="s">
        <v>228</v>
      </c>
      <c r="F89" s="2" t="s">
        <v>137</v>
      </c>
      <c r="G89" s="2" t="s">
        <v>92</v>
      </c>
      <c r="H89" s="2" t="s">
        <v>272</v>
      </c>
      <c r="I89" s="2" t="s">
        <v>272</v>
      </c>
      <c r="J89" s="2" t="s">
        <v>103</v>
      </c>
      <c r="K89" s="2" t="s">
        <v>273</v>
      </c>
      <c r="L89" s="2" t="s">
        <v>104</v>
      </c>
      <c r="M89" s="2"/>
    </row>
    <row r="90" spans="1:13">
      <c r="A90" s="2" t="s">
        <v>201</v>
      </c>
      <c r="B90" s="2" t="s">
        <v>202</v>
      </c>
      <c r="C90" s="2"/>
      <c r="D90" s="2"/>
      <c r="E90" s="2" t="s">
        <v>228</v>
      </c>
      <c r="F90" s="2" t="s">
        <v>274</v>
      </c>
      <c r="G90" s="2" t="s">
        <v>92</v>
      </c>
      <c r="H90" s="2" t="s">
        <v>275</v>
      </c>
      <c r="I90" s="2" t="s">
        <v>275</v>
      </c>
      <c r="J90" s="2" t="s">
        <v>141</v>
      </c>
      <c r="K90" s="2" t="s">
        <v>117</v>
      </c>
      <c r="L90" s="2" t="s">
        <v>20</v>
      </c>
      <c r="M90" s="2"/>
    </row>
    <row r="91" spans="1:13" ht="26.1">
      <c r="A91" s="2" t="s">
        <v>201</v>
      </c>
      <c r="B91" s="2" t="s">
        <v>202</v>
      </c>
      <c r="C91" s="2"/>
      <c r="D91" s="2"/>
      <c r="E91" s="2" t="s">
        <v>228</v>
      </c>
      <c r="F91" s="2" t="s">
        <v>276</v>
      </c>
      <c r="G91" s="2" t="s">
        <v>92</v>
      </c>
      <c r="H91" s="2" t="s">
        <v>277</v>
      </c>
      <c r="I91" s="2" t="s">
        <v>277</v>
      </c>
      <c r="J91" s="2" t="s">
        <v>103</v>
      </c>
      <c r="K91" s="2"/>
      <c r="L91" s="2" t="s">
        <v>104</v>
      </c>
      <c r="M91" s="2"/>
    </row>
    <row r="92" spans="1:13">
      <c r="A92" s="2" t="s">
        <v>201</v>
      </c>
      <c r="B92" s="2" t="s">
        <v>202</v>
      </c>
      <c r="C92" s="2"/>
      <c r="D92" s="2"/>
      <c r="E92" s="2" t="s">
        <v>228</v>
      </c>
      <c r="F92" s="2" t="s">
        <v>278</v>
      </c>
      <c r="G92" s="2" t="s">
        <v>92</v>
      </c>
      <c r="H92" s="2" t="s">
        <v>279</v>
      </c>
      <c r="I92" s="2" t="s">
        <v>279</v>
      </c>
      <c r="J92" s="2" t="s">
        <v>103</v>
      </c>
      <c r="K92" s="2" t="s">
        <v>273</v>
      </c>
      <c r="L92" s="2" t="s">
        <v>104</v>
      </c>
      <c r="M92" s="2"/>
    </row>
    <row r="93" spans="1:13">
      <c r="A93" s="2" t="s">
        <v>201</v>
      </c>
      <c r="B93" s="2" t="s">
        <v>202</v>
      </c>
      <c r="C93" s="2"/>
      <c r="D93" s="2"/>
      <c r="E93" s="2" t="s">
        <v>228</v>
      </c>
      <c r="F93" s="2" t="s">
        <v>280</v>
      </c>
      <c r="G93" s="2" t="s">
        <v>92</v>
      </c>
      <c r="H93" s="2" t="s">
        <v>281</v>
      </c>
      <c r="I93" s="2" t="s">
        <v>281</v>
      </c>
      <c r="J93" s="2" t="s">
        <v>103</v>
      </c>
      <c r="K93" s="2" t="s">
        <v>273</v>
      </c>
      <c r="L93" s="2" t="s">
        <v>104</v>
      </c>
      <c r="M93" s="2"/>
    </row>
    <row r="94" spans="1:13">
      <c r="A94" s="2" t="s">
        <v>201</v>
      </c>
      <c r="B94" s="2" t="s">
        <v>202</v>
      </c>
      <c r="C94" s="2"/>
      <c r="D94" s="2"/>
      <c r="E94" s="2" t="s">
        <v>228</v>
      </c>
      <c r="F94" s="2" t="s">
        <v>282</v>
      </c>
      <c r="G94" s="2" t="s">
        <v>92</v>
      </c>
      <c r="H94" s="2" t="s">
        <v>283</v>
      </c>
      <c r="I94" s="2" t="s">
        <v>283</v>
      </c>
      <c r="J94" s="2" t="s">
        <v>103</v>
      </c>
      <c r="K94" s="2" t="s">
        <v>273</v>
      </c>
      <c r="L94" s="2" t="s">
        <v>104</v>
      </c>
      <c r="M94" s="2"/>
    </row>
    <row r="95" spans="1:13">
      <c r="A95" s="2" t="s">
        <v>201</v>
      </c>
      <c r="B95" s="2" t="s">
        <v>202</v>
      </c>
      <c r="C95" s="2"/>
      <c r="D95" s="2"/>
      <c r="E95" s="2" t="s">
        <v>228</v>
      </c>
      <c r="F95" s="2" t="s">
        <v>284</v>
      </c>
      <c r="G95" s="2" t="s">
        <v>92</v>
      </c>
      <c r="H95" s="2" t="s">
        <v>285</v>
      </c>
      <c r="I95" s="2" t="s">
        <v>285</v>
      </c>
      <c r="J95" s="2" t="s">
        <v>103</v>
      </c>
      <c r="K95" s="2" t="s">
        <v>273</v>
      </c>
      <c r="L95" s="2" t="s">
        <v>104</v>
      </c>
      <c r="M95" s="2"/>
    </row>
    <row r="96" spans="1:13">
      <c r="A96" s="2" t="s">
        <v>201</v>
      </c>
      <c r="B96" s="2" t="s">
        <v>202</v>
      </c>
      <c r="C96" s="2"/>
      <c r="D96" s="2"/>
      <c r="E96" s="2" t="s">
        <v>228</v>
      </c>
      <c r="F96" s="2" t="s">
        <v>286</v>
      </c>
      <c r="G96" s="2" t="s">
        <v>92</v>
      </c>
      <c r="H96" s="2" t="s">
        <v>132</v>
      </c>
      <c r="I96" s="2" t="s">
        <v>287</v>
      </c>
      <c r="J96" s="2" t="s">
        <v>103</v>
      </c>
      <c r="K96" s="2" t="s">
        <v>273</v>
      </c>
      <c r="L96" s="2" t="s">
        <v>104</v>
      </c>
      <c r="M96" s="2"/>
    </row>
    <row r="97" spans="1:13">
      <c r="A97" s="2" t="s">
        <v>201</v>
      </c>
      <c r="B97" s="2" t="s">
        <v>202</v>
      </c>
      <c r="C97" s="2"/>
      <c r="D97" s="2"/>
      <c r="E97" s="2" t="s">
        <v>228</v>
      </c>
      <c r="F97" s="2" t="s">
        <v>288</v>
      </c>
      <c r="G97" s="2" t="s">
        <v>92</v>
      </c>
      <c r="H97" s="2" t="s">
        <v>289</v>
      </c>
      <c r="I97" s="2" t="s">
        <v>289</v>
      </c>
      <c r="J97" s="2" t="s">
        <v>103</v>
      </c>
      <c r="K97" s="2" t="s">
        <v>273</v>
      </c>
      <c r="L97" s="2" t="s">
        <v>104</v>
      </c>
      <c r="M97" s="2"/>
    </row>
    <row r="98" spans="1:13">
      <c r="A98" s="2" t="s">
        <v>201</v>
      </c>
      <c r="B98" s="2" t="s">
        <v>202</v>
      </c>
      <c r="C98" s="2"/>
      <c r="D98" s="2"/>
      <c r="E98" s="2" t="s">
        <v>228</v>
      </c>
      <c r="F98" s="2" t="s">
        <v>290</v>
      </c>
      <c r="G98" s="2" t="s">
        <v>92</v>
      </c>
      <c r="H98" s="2" t="s">
        <v>291</v>
      </c>
      <c r="I98" s="2" t="s">
        <v>292</v>
      </c>
      <c r="J98" s="2" t="s">
        <v>103</v>
      </c>
      <c r="K98" s="2" t="s">
        <v>273</v>
      </c>
      <c r="L98" s="2" t="s">
        <v>104</v>
      </c>
      <c r="M98" s="2"/>
    </row>
    <row r="99" spans="1:13">
      <c r="A99" s="2" t="s">
        <v>201</v>
      </c>
      <c r="B99" s="2" t="s">
        <v>202</v>
      </c>
      <c r="C99" s="2"/>
      <c r="D99" s="2"/>
      <c r="E99" s="2" t="s">
        <v>228</v>
      </c>
      <c r="F99" s="2" t="s">
        <v>158</v>
      </c>
      <c r="G99" s="2" t="s">
        <v>92</v>
      </c>
      <c r="H99" s="2" t="s">
        <v>159</v>
      </c>
      <c r="I99" s="2" t="s">
        <v>159</v>
      </c>
      <c r="J99" s="2" t="s">
        <v>141</v>
      </c>
      <c r="K99" s="2" t="s">
        <v>119</v>
      </c>
      <c r="L99" s="2" t="s">
        <v>20</v>
      </c>
      <c r="M99" s="2"/>
    </row>
    <row r="100" spans="1:13">
      <c r="A100" s="2" t="s">
        <v>201</v>
      </c>
      <c r="B100" s="2" t="s">
        <v>202</v>
      </c>
      <c r="C100" s="2"/>
      <c r="D100" s="2"/>
      <c r="E100" s="2" t="s">
        <v>228</v>
      </c>
      <c r="F100" s="2" t="s">
        <v>139</v>
      </c>
      <c r="G100" s="2" t="s">
        <v>92</v>
      </c>
      <c r="H100" s="2" t="s">
        <v>140</v>
      </c>
      <c r="I100" s="2" t="s">
        <v>140</v>
      </c>
      <c r="J100" s="2" t="s">
        <v>141</v>
      </c>
      <c r="K100" s="2" t="s">
        <v>117</v>
      </c>
      <c r="L100" s="2" t="s">
        <v>20</v>
      </c>
      <c r="M100" s="2"/>
    </row>
    <row r="101" spans="1:13">
      <c r="A101" s="2" t="s">
        <v>201</v>
      </c>
      <c r="B101" s="2" t="s">
        <v>202</v>
      </c>
      <c r="C101" s="2"/>
      <c r="D101" s="2"/>
      <c r="E101" s="2" t="s">
        <v>228</v>
      </c>
      <c r="F101" s="2" t="s">
        <v>293</v>
      </c>
      <c r="G101" s="2" t="s">
        <v>92</v>
      </c>
      <c r="H101" s="2" t="s">
        <v>294</v>
      </c>
      <c r="I101" s="2" t="s">
        <v>294</v>
      </c>
      <c r="J101" s="2" t="s">
        <v>141</v>
      </c>
      <c r="K101" s="2" t="s">
        <v>117</v>
      </c>
      <c r="L101" s="2" t="s">
        <v>20</v>
      </c>
      <c r="M101" s="2"/>
    </row>
    <row r="102" spans="1:13" ht="26.1">
      <c r="A102" s="2" t="s">
        <v>201</v>
      </c>
      <c r="B102" s="2" t="s">
        <v>202</v>
      </c>
      <c r="C102" s="2"/>
      <c r="D102" s="2"/>
      <c r="E102" s="2" t="s">
        <v>228</v>
      </c>
      <c r="F102" s="2" t="s">
        <v>295</v>
      </c>
      <c r="G102" s="2" t="s">
        <v>92</v>
      </c>
      <c r="H102" s="2" t="s">
        <v>296</v>
      </c>
      <c r="I102" s="2" t="s">
        <v>297</v>
      </c>
      <c r="J102" s="2" t="s">
        <v>141</v>
      </c>
      <c r="K102" s="2" t="s">
        <v>117</v>
      </c>
      <c r="L102" s="2" t="s">
        <v>20</v>
      </c>
      <c r="M102" s="2"/>
    </row>
    <row r="103" spans="1:13" ht="26.1">
      <c r="A103" s="2" t="s">
        <v>201</v>
      </c>
      <c r="B103" s="2" t="s">
        <v>202</v>
      </c>
      <c r="C103" s="2"/>
      <c r="D103" s="2"/>
      <c r="E103" s="2" t="s">
        <v>228</v>
      </c>
      <c r="F103" s="2" t="s">
        <v>145</v>
      </c>
      <c r="G103" s="2" t="s">
        <v>92</v>
      </c>
      <c r="H103" s="2" t="s">
        <v>146</v>
      </c>
      <c r="I103" s="2" t="s">
        <v>147</v>
      </c>
      <c r="J103" s="2" t="s">
        <v>141</v>
      </c>
      <c r="K103" s="2" t="s">
        <v>117</v>
      </c>
      <c r="L103" s="2" t="s">
        <v>20</v>
      </c>
      <c r="M103" s="2"/>
    </row>
    <row r="104" spans="1:13">
      <c r="A104" s="2" t="s">
        <v>201</v>
      </c>
      <c r="B104" s="2" t="s">
        <v>202</v>
      </c>
      <c r="C104" s="2"/>
      <c r="D104" s="2"/>
      <c r="E104" s="2" t="s">
        <v>228</v>
      </c>
      <c r="F104" s="2" t="s">
        <v>298</v>
      </c>
      <c r="G104" s="2" t="s">
        <v>92</v>
      </c>
      <c r="H104" s="2" t="s">
        <v>299</v>
      </c>
      <c r="I104" s="2" t="s">
        <v>300</v>
      </c>
      <c r="J104" s="2" t="s">
        <v>141</v>
      </c>
      <c r="K104" s="2" t="s">
        <v>117</v>
      </c>
      <c r="L104" s="2" t="s">
        <v>20</v>
      </c>
      <c r="M104" s="2"/>
    </row>
    <row r="105" spans="1:13">
      <c r="A105" s="2" t="s">
        <v>201</v>
      </c>
      <c r="B105" s="2" t="s">
        <v>202</v>
      </c>
      <c r="C105" s="2"/>
      <c r="D105" s="2"/>
      <c r="E105" s="2" t="s">
        <v>228</v>
      </c>
      <c r="F105" s="2" t="s">
        <v>151</v>
      </c>
      <c r="G105" s="2" t="s">
        <v>92</v>
      </c>
      <c r="H105" s="2" t="s">
        <v>152</v>
      </c>
      <c r="I105" s="2" t="s">
        <v>153</v>
      </c>
      <c r="J105" s="2" t="s">
        <v>141</v>
      </c>
      <c r="K105" s="2" t="s">
        <v>117</v>
      </c>
      <c r="L105" s="2" t="s">
        <v>20</v>
      </c>
      <c r="M105" s="2"/>
    </row>
    <row r="106" spans="1:13">
      <c r="A106" s="2" t="s">
        <v>201</v>
      </c>
      <c r="B106" s="2" t="s">
        <v>202</v>
      </c>
      <c r="C106" s="2"/>
      <c r="D106" s="2"/>
      <c r="E106" s="2" t="s">
        <v>203</v>
      </c>
      <c r="F106" s="2" t="s">
        <v>301</v>
      </c>
      <c r="G106" s="2" t="s">
        <v>92</v>
      </c>
      <c r="H106" s="2" t="s">
        <v>302</v>
      </c>
      <c r="I106" s="2" t="s">
        <v>303</v>
      </c>
      <c r="J106" s="2" t="s">
        <v>141</v>
      </c>
      <c r="K106" s="2" t="s">
        <v>117</v>
      </c>
      <c r="L106" s="2" t="s">
        <v>20</v>
      </c>
      <c r="M106" s="2"/>
    </row>
    <row r="107" spans="1:13">
      <c r="A107" s="2" t="s">
        <v>201</v>
      </c>
      <c r="B107" s="2" t="s">
        <v>202</v>
      </c>
      <c r="C107" s="2"/>
      <c r="D107" s="2"/>
      <c r="E107" s="2" t="s">
        <v>228</v>
      </c>
      <c r="F107" s="2" t="s">
        <v>304</v>
      </c>
      <c r="G107" s="2" t="s">
        <v>92</v>
      </c>
      <c r="H107" s="2"/>
      <c r="I107" s="2"/>
      <c r="J107" s="2" t="s">
        <v>103</v>
      </c>
      <c r="K107" s="2"/>
      <c r="L107" s="2" t="s">
        <v>104</v>
      </c>
      <c r="M107" s="2"/>
    </row>
    <row r="108" spans="1:13">
      <c r="A108" s="2" t="s">
        <v>201</v>
      </c>
      <c r="B108" s="2" t="s">
        <v>202</v>
      </c>
      <c r="C108" s="2"/>
      <c r="D108" s="2"/>
      <c r="E108" s="2" t="s">
        <v>228</v>
      </c>
      <c r="F108" s="2" t="s">
        <v>305</v>
      </c>
      <c r="G108" s="2" t="s">
        <v>92</v>
      </c>
      <c r="H108" s="2"/>
      <c r="I108" s="2"/>
      <c r="J108" s="2" t="s">
        <v>103</v>
      </c>
      <c r="K108" s="2"/>
      <c r="L108" s="2" t="s">
        <v>104</v>
      </c>
      <c r="M108" s="2"/>
    </row>
    <row r="109" spans="1:13">
      <c r="A109" s="2" t="s">
        <v>201</v>
      </c>
      <c r="B109" s="2" t="s">
        <v>202</v>
      </c>
      <c r="C109" s="2"/>
      <c r="D109" s="2"/>
      <c r="E109" s="2" t="s">
        <v>228</v>
      </c>
      <c r="F109" s="2" t="s">
        <v>306</v>
      </c>
      <c r="G109" s="2" t="s">
        <v>92</v>
      </c>
      <c r="H109" s="2"/>
      <c r="I109" s="2"/>
      <c r="J109" s="2" t="s">
        <v>141</v>
      </c>
      <c r="K109" s="2" t="s">
        <v>117</v>
      </c>
      <c r="L109" s="2" t="s">
        <v>20</v>
      </c>
      <c r="M109" s="2"/>
    </row>
    <row r="110" spans="1:13">
      <c r="A110" s="2" t="s">
        <v>201</v>
      </c>
      <c r="B110" s="2" t="s">
        <v>202</v>
      </c>
      <c r="C110" s="2"/>
      <c r="D110" s="2"/>
      <c r="E110" s="2" t="s">
        <v>228</v>
      </c>
      <c r="F110" s="2" t="s">
        <v>307</v>
      </c>
      <c r="G110" s="2" t="s">
        <v>92</v>
      </c>
      <c r="H110" s="2"/>
      <c r="I110" s="2"/>
      <c r="J110" s="2" t="s">
        <v>141</v>
      </c>
      <c r="K110" s="2" t="s">
        <v>117</v>
      </c>
      <c r="L110" s="2" t="s">
        <v>20</v>
      </c>
      <c r="M110" s="2"/>
    </row>
    <row r="111" spans="1:13">
      <c r="A111" s="2" t="s">
        <v>201</v>
      </c>
      <c r="B111" s="2" t="s">
        <v>202</v>
      </c>
      <c r="C111" s="2"/>
      <c r="D111" s="2"/>
      <c r="E111" s="2" t="s">
        <v>228</v>
      </c>
      <c r="F111" s="2" t="s">
        <v>308</v>
      </c>
      <c r="G111" s="2" t="s">
        <v>92</v>
      </c>
      <c r="H111" s="2"/>
      <c r="I111" s="2"/>
      <c r="J111" s="2" t="s">
        <v>141</v>
      </c>
      <c r="K111" s="2" t="s">
        <v>117</v>
      </c>
      <c r="L111" s="2" t="s">
        <v>20</v>
      </c>
      <c r="M111" s="2"/>
    </row>
    <row r="112" spans="1:13">
      <c r="A112" s="2" t="s">
        <v>201</v>
      </c>
      <c r="B112" s="2" t="s">
        <v>202</v>
      </c>
      <c r="C112" s="2"/>
      <c r="D112" s="2"/>
      <c r="E112" s="2" t="s">
        <v>228</v>
      </c>
      <c r="F112" s="2" t="s">
        <v>309</v>
      </c>
      <c r="G112" s="2" t="s">
        <v>92</v>
      </c>
      <c r="H112" s="2"/>
      <c r="I112" s="2"/>
      <c r="J112" s="2" t="s">
        <v>103</v>
      </c>
      <c r="K112" s="2"/>
      <c r="L112" s="2" t="s">
        <v>104</v>
      </c>
      <c r="M112" s="2"/>
    </row>
    <row r="113" spans="1:13">
      <c r="A113" s="2" t="s">
        <v>201</v>
      </c>
      <c r="B113" s="2" t="s">
        <v>202</v>
      </c>
      <c r="C113" s="2"/>
      <c r="D113" s="2"/>
      <c r="E113" s="2" t="s">
        <v>228</v>
      </c>
      <c r="F113" s="2" t="s">
        <v>310</v>
      </c>
      <c r="G113" s="2" t="s">
        <v>92</v>
      </c>
      <c r="H113" s="2"/>
      <c r="I113" s="2"/>
      <c r="J113" s="2" t="s">
        <v>103</v>
      </c>
      <c r="K113" s="2"/>
      <c r="L113" s="2" t="s">
        <v>104</v>
      </c>
      <c r="M113" s="2"/>
    </row>
    <row r="114" spans="1:13">
      <c r="A114" s="2" t="s">
        <v>201</v>
      </c>
      <c r="B114" s="2" t="s">
        <v>202</v>
      </c>
      <c r="C114" s="2"/>
      <c r="D114" s="2"/>
      <c r="E114" s="2" t="s">
        <v>228</v>
      </c>
      <c r="F114" s="2" t="s">
        <v>311</v>
      </c>
      <c r="G114" s="2" t="s">
        <v>112</v>
      </c>
      <c r="H114" s="2"/>
      <c r="I114" s="2"/>
      <c r="J114" s="2" t="s">
        <v>103</v>
      </c>
      <c r="K114" s="2"/>
      <c r="L114" s="2" t="s">
        <v>104</v>
      </c>
      <c r="M114" s="2"/>
    </row>
    <row r="115" spans="1:13">
      <c r="A115" s="2" t="s">
        <v>201</v>
      </c>
      <c r="B115" s="2" t="s">
        <v>202</v>
      </c>
      <c r="C115" s="2"/>
      <c r="D115" s="2"/>
      <c r="E115" s="2" t="s">
        <v>228</v>
      </c>
      <c r="F115" s="2" t="s">
        <v>312</v>
      </c>
      <c r="G115" s="2" t="s">
        <v>92</v>
      </c>
      <c r="H115" s="2"/>
      <c r="I115" s="2"/>
      <c r="J115" s="2" t="s">
        <v>103</v>
      </c>
      <c r="K115" s="2"/>
      <c r="L115" s="2" t="s">
        <v>104</v>
      </c>
      <c r="M115" s="2"/>
    </row>
    <row r="116" spans="1:13">
      <c r="A116" s="2" t="s">
        <v>201</v>
      </c>
      <c r="B116" s="2" t="s">
        <v>202</v>
      </c>
      <c r="C116" s="2"/>
      <c r="D116" s="2"/>
      <c r="E116" s="2" t="s">
        <v>228</v>
      </c>
      <c r="F116" s="2" t="s">
        <v>313</v>
      </c>
      <c r="G116" s="2" t="s">
        <v>92</v>
      </c>
      <c r="H116" s="2"/>
      <c r="I116" s="2"/>
      <c r="J116" s="2" t="s">
        <v>103</v>
      </c>
      <c r="K116" s="2"/>
      <c r="L116" s="2" t="s">
        <v>104</v>
      </c>
      <c r="M116" s="2"/>
    </row>
    <row r="117" spans="1:13">
      <c r="A117" s="2" t="s">
        <v>201</v>
      </c>
      <c r="B117" s="2" t="s">
        <v>202</v>
      </c>
      <c r="C117" s="2"/>
      <c r="D117" s="2"/>
      <c r="E117" s="2" t="s">
        <v>228</v>
      </c>
      <c r="F117" s="2" t="s">
        <v>314</v>
      </c>
      <c r="G117" s="2" t="s">
        <v>92</v>
      </c>
      <c r="H117" s="2"/>
      <c r="I117" s="2"/>
      <c r="J117" s="2" t="s">
        <v>103</v>
      </c>
      <c r="K117" s="2"/>
      <c r="L117" s="2" t="s">
        <v>104</v>
      </c>
      <c r="M117" s="2"/>
    </row>
    <row r="118" spans="1:13">
      <c r="A118" s="2" t="s">
        <v>201</v>
      </c>
      <c r="B118" s="2" t="s">
        <v>202</v>
      </c>
      <c r="C118" s="2"/>
      <c r="D118" s="2"/>
      <c r="E118" s="2" t="s">
        <v>228</v>
      </c>
      <c r="F118" s="2" t="s">
        <v>315</v>
      </c>
      <c r="G118" s="2" t="s">
        <v>112</v>
      </c>
      <c r="H118" s="2" t="s">
        <v>143</v>
      </c>
      <c r="I118" s="2" t="s">
        <v>143</v>
      </c>
      <c r="J118" s="2" t="s">
        <v>141</v>
      </c>
      <c r="K118" s="2" t="s">
        <v>117</v>
      </c>
      <c r="L118" s="2" t="s">
        <v>20</v>
      </c>
      <c r="M118" s="2"/>
    </row>
    <row r="119" spans="1:13">
      <c r="A119" s="2" t="s">
        <v>201</v>
      </c>
      <c r="B119" s="2" t="s">
        <v>202</v>
      </c>
      <c r="C119" s="2"/>
      <c r="D119" s="2"/>
      <c r="E119" s="2" t="s">
        <v>228</v>
      </c>
      <c r="F119" s="2" t="s">
        <v>316</v>
      </c>
      <c r="G119" s="2" t="s">
        <v>112</v>
      </c>
      <c r="H119" s="2" t="s">
        <v>149</v>
      </c>
      <c r="I119" s="2" t="s">
        <v>149</v>
      </c>
      <c r="J119" s="2" t="s">
        <v>141</v>
      </c>
      <c r="K119" s="2" t="s">
        <v>117</v>
      </c>
      <c r="L119" s="2" t="s">
        <v>20</v>
      </c>
      <c r="M119" s="2"/>
    </row>
    <row r="120" spans="1:13">
      <c r="A120" s="2" t="s">
        <v>201</v>
      </c>
      <c r="B120" s="2" t="s">
        <v>202</v>
      </c>
      <c r="C120" s="2"/>
      <c r="D120" s="2"/>
      <c r="E120" s="2" t="s">
        <v>228</v>
      </c>
      <c r="F120" s="2" t="s">
        <v>317</v>
      </c>
      <c r="G120" s="2" t="s">
        <v>112</v>
      </c>
      <c r="H120" s="2" t="s">
        <v>235</v>
      </c>
      <c r="I120" s="2" t="s">
        <v>235</v>
      </c>
      <c r="J120" s="2" t="s">
        <v>141</v>
      </c>
      <c r="K120" s="2" t="s">
        <v>119</v>
      </c>
      <c r="L120" s="2" t="s">
        <v>20</v>
      </c>
      <c r="M120" s="2"/>
    </row>
    <row r="121" spans="1:13">
      <c r="A121" s="2" t="s">
        <v>201</v>
      </c>
      <c r="B121" s="2" t="s">
        <v>202</v>
      </c>
      <c r="C121" s="2"/>
      <c r="D121" s="2"/>
      <c r="E121" s="2" t="s">
        <v>228</v>
      </c>
      <c r="F121" s="2" t="s">
        <v>318</v>
      </c>
      <c r="G121" s="2" t="s">
        <v>112</v>
      </c>
      <c r="H121" s="2" t="s">
        <v>319</v>
      </c>
      <c r="I121" s="2" t="s">
        <v>319</v>
      </c>
      <c r="J121" s="2" t="s">
        <v>141</v>
      </c>
      <c r="K121" s="2" t="s">
        <v>117</v>
      </c>
      <c r="L121" s="2" t="s">
        <v>20</v>
      </c>
      <c r="M121" s="2"/>
    </row>
    <row r="122" spans="1:13">
      <c r="A122" s="2" t="s">
        <v>201</v>
      </c>
      <c r="B122" s="2" t="s">
        <v>202</v>
      </c>
      <c r="C122" s="2"/>
      <c r="D122" s="2"/>
      <c r="E122" s="2" t="s">
        <v>228</v>
      </c>
      <c r="F122" s="2" t="s">
        <v>320</v>
      </c>
      <c r="G122" s="2" t="s">
        <v>112</v>
      </c>
      <c r="H122" s="2" t="s">
        <v>321</v>
      </c>
      <c r="I122" s="2" t="s">
        <v>321</v>
      </c>
      <c r="J122" s="2" t="s">
        <v>141</v>
      </c>
      <c r="K122" s="2" t="s">
        <v>117</v>
      </c>
      <c r="L122" s="2" t="s">
        <v>20</v>
      </c>
      <c r="M122" s="2"/>
    </row>
    <row r="123" spans="1:13">
      <c r="A123" s="2" t="s">
        <v>201</v>
      </c>
      <c r="B123" s="2" t="s">
        <v>202</v>
      </c>
      <c r="C123" s="2"/>
      <c r="D123" s="2"/>
      <c r="E123" s="2" t="s">
        <v>228</v>
      </c>
      <c r="F123" s="2" t="s">
        <v>322</v>
      </c>
      <c r="G123" s="2" t="s">
        <v>112</v>
      </c>
      <c r="H123" s="2" t="s">
        <v>323</v>
      </c>
      <c r="I123" s="2" t="s">
        <v>323</v>
      </c>
      <c r="J123" s="2" t="s">
        <v>141</v>
      </c>
      <c r="K123" s="2" t="s">
        <v>117</v>
      </c>
      <c r="L123" s="2" t="s">
        <v>20</v>
      </c>
      <c r="M123" s="2"/>
    </row>
    <row r="124" spans="1:13" ht="26.1">
      <c r="A124" s="2" t="s">
        <v>201</v>
      </c>
      <c r="B124" s="2" t="s">
        <v>202</v>
      </c>
      <c r="C124" s="2"/>
      <c r="D124" s="2"/>
      <c r="E124" s="2" t="s">
        <v>324</v>
      </c>
      <c r="F124" s="2" t="s">
        <v>237</v>
      </c>
      <c r="G124" s="2"/>
      <c r="H124" s="2" t="s">
        <v>238</v>
      </c>
      <c r="I124" s="2" t="s">
        <v>238</v>
      </c>
      <c r="J124" s="2" t="s">
        <v>103</v>
      </c>
      <c r="K124" s="2"/>
      <c r="L124" s="2" t="s">
        <v>104</v>
      </c>
      <c r="M124" s="2"/>
    </row>
    <row r="125" spans="1:13" ht="26.1">
      <c r="A125" s="2" t="s">
        <v>201</v>
      </c>
      <c r="B125" s="2" t="s">
        <v>202</v>
      </c>
      <c r="C125" s="2"/>
      <c r="D125" s="2"/>
      <c r="E125" s="2" t="s">
        <v>324</v>
      </c>
      <c r="F125" s="2" t="s">
        <v>325</v>
      </c>
      <c r="G125" s="2"/>
      <c r="H125" s="2" t="s">
        <v>326</v>
      </c>
      <c r="I125" s="2" t="s">
        <v>326</v>
      </c>
      <c r="J125" s="2" t="s">
        <v>216</v>
      </c>
      <c r="K125" s="2"/>
      <c r="L125" s="2" t="s">
        <v>104</v>
      </c>
      <c r="M125" s="2"/>
    </row>
    <row r="126" spans="1:13" ht="26.1">
      <c r="A126" s="2" t="s">
        <v>201</v>
      </c>
      <c r="B126" s="2" t="s">
        <v>202</v>
      </c>
      <c r="C126" s="2"/>
      <c r="D126" s="2"/>
      <c r="E126" s="2" t="s">
        <v>324</v>
      </c>
      <c r="F126" s="2" t="s">
        <v>239</v>
      </c>
      <c r="G126" s="2"/>
      <c r="H126" s="2" t="s">
        <v>240</v>
      </c>
      <c r="I126" s="2" t="s">
        <v>240</v>
      </c>
      <c r="J126" s="2" t="s">
        <v>141</v>
      </c>
      <c r="K126" s="2" t="s">
        <v>117</v>
      </c>
      <c r="L126" s="2" t="s">
        <v>20</v>
      </c>
      <c r="M126" s="2"/>
    </row>
    <row r="127" spans="1:13" ht="26.1">
      <c r="A127" s="2" t="s">
        <v>201</v>
      </c>
      <c r="B127" s="2" t="s">
        <v>202</v>
      </c>
      <c r="C127" s="2"/>
      <c r="D127" s="2"/>
      <c r="E127" s="2" t="s">
        <v>324</v>
      </c>
      <c r="F127" s="2" t="s">
        <v>327</v>
      </c>
      <c r="G127" s="2"/>
      <c r="H127" s="2" t="s">
        <v>328</v>
      </c>
      <c r="I127" s="2" t="s">
        <v>328</v>
      </c>
      <c r="J127" s="2" t="s">
        <v>141</v>
      </c>
      <c r="K127" s="2" t="s">
        <v>117</v>
      </c>
      <c r="L127" s="2" t="s">
        <v>20</v>
      </c>
      <c r="M127" s="2"/>
    </row>
    <row r="128" spans="1:13">
      <c r="A128" s="2" t="s">
        <v>201</v>
      </c>
      <c r="B128" s="2" t="s">
        <v>202</v>
      </c>
      <c r="C128" s="2"/>
      <c r="D128" s="2"/>
      <c r="E128" s="2" t="s">
        <v>329</v>
      </c>
      <c r="F128" s="2" t="s">
        <v>330</v>
      </c>
      <c r="G128" s="2"/>
      <c r="H128" s="2" t="s">
        <v>331</v>
      </c>
      <c r="I128" s="2" t="s">
        <v>331</v>
      </c>
      <c r="J128" s="2" t="s">
        <v>103</v>
      </c>
      <c r="K128" s="2"/>
      <c r="L128" s="2" t="s">
        <v>104</v>
      </c>
      <c r="M128" s="2"/>
    </row>
    <row r="129" spans="1:13" ht="26.1">
      <c r="A129" s="2" t="s">
        <v>201</v>
      </c>
      <c r="B129" s="2" t="s">
        <v>202</v>
      </c>
      <c r="C129" s="2"/>
      <c r="D129" s="2"/>
      <c r="E129" s="2" t="s">
        <v>324</v>
      </c>
      <c r="F129" s="2" t="s">
        <v>332</v>
      </c>
      <c r="G129" s="2"/>
      <c r="H129" s="2" t="s">
        <v>333</v>
      </c>
      <c r="I129" s="2" t="s">
        <v>333</v>
      </c>
      <c r="J129" s="2" t="s">
        <v>216</v>
      </c>
      <c r="K129" s="2" t="s">
        <v>117</v>
      </c>
      <c r="L129" s="2" t="s">
        <v>20</v>
      </c>
      <c r="M129" s="2"/>
    </row>
    <row r="130" spans="1:13" ht="26.1">
      <c r="A130" s="2" t="s">
        <v>201</v>
      </c>
      <c r="B130" s="2" t="s">
        <v>202</v>
      </c>
      <c r="C130" s="2"/>
      <c r="D130" s="2"/>
      <c r="E130" s="2" t="s">
        <v>324</v>
      </c>
      <c r="F130" s="2" t="s">
        <v>334</v>
      </c>
      <c r="G130" s="2"/>
      <c r="H130" s="2" t="s">
        <v>335</v>
      </c>
      <c r="I130" s="2" t="s">
        <v>335</v>
      </c>
      <c r="J130" s="2" t="s">
        <v>141</v>
      </c>
      <c r="K130" s="2" t="s">
        <v>117</v>
      </c>
      <c r="L130" s="2" t="s">
        <v>20</v>
      </c>
      <c r="M130" s="2"/>
    </row>
    <row r="131" spans="1:13" ht="26.1">
      <c r="A131" s="2" t="s">
        <v>201</v>
      </c>
      <c r="B131" s="2" t="s">
        <v>202</v>
      </c>
      <c r="C131" s="2"/>
      <c r="D131" s="2"/>
      <c r="E131" s="2" t="s">
        <v>324</v>
      </c>
      <c r="F131" s="2" t="s">
        <v>256</v>
      </c>
      <c r="G131" s="2"/>
      <c r="H131" s="2" t="s">
        <v>257</v>
      </c>
      <c r="I131" s="2" t="s">
        <v>257</v>
      </c>
      <c r="J131" s="2" t="s">
        <v>141</v>
      </c>
      <c r="K131" s="2" t="s">
        <v>117</v>
      </c>
      <c r="L131" s="2" t="s">
        <v>20</v>
      </c>
      <c r="M131" s="2"/>
    </row>
    <row r="132" spans="1:13" ht="26.1">
      <c r="A132" s="2" t="s">
        <v>201</v>
      </c>
      <c r="B132" s="2" t="s">
        <v>202</v>
      </c>
      <c r="C132" s="2"/>
      <c r="D132" s="2"/>
      <c r="E132" s="2" t="s">
        <v>324</v>
      </c>
      <c r="F132" s="2" t="s">
        <v>258</v>
      </c>
      <c r="G132" s="2"/>
      <c r="H132" s="2" t="s">
        <v>259</v>
      </c>
      <c r="I132" s="2" t="s">
        <v>259</v>
      </c>
      <c r="J132" s="2" t="s">
        <v>141</v>
      </c>
      <c r="K132" s="2" t="s">
        <v>117</v>
      </c>
      <c r="L132" s="2" t="s">
        <v>20</v>
      </c>
      <c r="M132" s="2"/>
    </row>
    <row r="133" spans="1:13" ht="26.1">
      <c r="A133" s="2" t="s">
        <v>201</v>
      </c>
      <c r="B133" s="2" t="s">
        <v>202</v>
      </c>
      <c r="C133" s="2"/>
      <c r="D133" s="2"/>
      <c r="E133" s="2" t="s">
        <v>324</v>
      </c>
      <c r="F133" s="2" t="s">
        <v>260</v>
      </c>
      <c r="G133" s="2"/>
      <c r="H133" s="2" t="s">
        <v>261</v>
      </c>
      <c r="I133" s="2" t="s">
        <v>261</v>
      </c>
      <c r="J133" s="2" t="s">
        <v>141</v>
      </c>
      <c r="K133" s="2" t="s">
        <v>117</v>
      </c>
      <c r="L133" s="2" t="s">
        <v>20</v>
      </c>
      <c r="M133" s="2"/>
    </row>
    <row r="134" spans="1:13" ht="26.1">
      <c r="A134" s="2" t="s">
        <v>201</v>
      </c>
      <c r="B134" s="2" t="s">
        <v>202</v>
      </c>
      <c r="C134" s="2"/>
      <c r="D134" s="2"/>
      <c r="E134" s="2" t="s">
        <v>324</v>
      </c>
      <c r="F134" s="2" t="s">
        <v>262</v>
      </c>
      <c r="G134" s="2"/>
      <c r="H134" s="2" t="s">
        <v>263</v>
      </c>
      <c r="I134" s="2" t="s">
        <v>263</v>
      </c>
      <c r="J134" s="2" t="s">
        <v>141</v>
      </c>
      <c r="K134" s="2" t="s">
        <v>117</v>
      </c>
      <c r="L134" s="2" t="s">
        <v>20</v>
      </c>
      <c r="M134" s="2"/>
    </row>
    <row r="135" spans="1:13" ht="26.1">
      <c r="A135" s="2" t="s">
        <v>201</v>
      </c>
      <c r="B135" s="2" t="s">
        <v>202</v>
      </c>
      <c r="C135" s="2"/>
      <c r="D135" s="2"/>
      <c r="E135" s="2" t="s">
        <v>324</v>
      </c>
      <c r="F135" s="2" t="s">
        <v>336</v>
      </c>
      <c r="G135" s="2"/>
      <c r="H135" s="2" t="s">
        <v>337</v>
      </c>
      <c r="I135" s="2" t="s">
        <v>337</v>
      </c>
      <c r="J135" s="2" t="s">
        <v>216</v>
      </c>
      <c r="K135" s="2"/>
      <c r="L135" s="2" t="s">
        <v>104</v>
      </c>
      <c r="M135" s="2"/>
    </row>
    <row r="136" spans="1:13" ht="26.1">
      <c r="A136" s="2" t="s">
        <v>201</v>
      </c>
      <c r="B136" s="2" t="s">
        <v>202</v>
      </c>
      <c r="C136" s="2"/>
      <c r="D136" s="2"/>
      <c r="E136" s="2" t="s">
        <v>324</v>
      </c>
      <c r="F136" s="2" t="s">
        <v>338</v>
      </c>
      <c r="G136" s="2"/>
      <c r="H136" s="2" t="s">
        <v>339</v>
      </c>
      <c r="I136" s="2" t="s">
        <v>339</v>
      </c>
      <c r="J136" s="2" t="s">
        <v>216</v>
      </c>
      <c r="K136" s="2"/>
      <c r="L136" s="2" t="s">
        <v>104</v>
      </c>
      <c r="M136" s="2"/>
    </row>
    <row r="137" spans="1:13" ht="26.1">
      <c r="A137" s="2" t="s">
        <v>201</v>
      </c>
      <c r="B137" s="2" t="s">
        <v>202</v>
      </c>
      <c r="C137" s="2"/>
      <c r="D137" s="2"/>
      <c r="E137" s="2" t="s">
        <v>324</v>
      </c>
      <c r="F137" s="2" t="s">
        <v>340</v>
      </c>
      <c r="G137" s="2"/>
      <c r="H137" s="2" t="s">
        <v>341</v>
      </c>
      <c r="I137" s="2" t="s">
        <v>341</v>
      </c>
      <c r="J137" s="2" t="s">
        <v>216</v>
      </c>
      <c r="K137" s="2"/>
      <c r="L137" s="2" t="s">
        <v>104</v>
      </c>
      <c r="M137" s="2"/>
    </row>
    <row r="138" spans="1:13" ht="26.1">
      <c r="A138" s="2" t="s">
        <v>201</v>
      </c>
      <c r="B138" s="2" t="s">
        <v>202</v>
      </c>
      <c r="C138" s="2"/>
      <c r="D138" s="2"/>
      <c r="E138" s="2" t="s">
        <v>324</v>
      </c>
      <c r="F138" s="2" t="s">
        <v>84</v>
      </c>
      <c r="G138" s="2"/>
      <c r="H138" s="2" t="s">
        <v>342</v>
      </c>
      <c r="I138" s="2" t="s">
        <v>342</v>
      </c>
      <c r="J138" s="2" t="s">
        <v>141</v>
      </c>
      <c r="K138" s="2" t="s">
        <v>117</v>
      </c>
      <c r="L138" s="2" t="s">
        <v>20</v>
      </c>
      <c r="M138" s="2"/>
    </row>
    <row r="139" spans="1:13" ht="26.1">
      <c r="A139" s="2" t="s">
        <v>201</v>
      </c>
      <c r="B139" s="2" t="s">
        <v>202</v>
      </c>
      <c r="C139" s="2"/>
      <c r="D139" s="2"/>
      <c r="E139" s="2" t="s">
        <v>324</v>
      </c>
      <c r="F139" s="2" t="s">
        <v>343</v>
      </c>
      <c r="G139" s="2"/>
      <c r="H139" s="2" t="s">
        <v>344</v>
      </c>
      <c r="I139" s="2" t="s">
        <v>344</v>
      </c>
      <c r="J139" s="2" t="s">
        <v>216</v>
      </c>
      <c r="K139" s="2"/>
      <c r="L139" s="2" t="s">
        <v>104</v>
      </c>
      <c r="M139" s="2"/>
    </row>
    <row r="140" spans="1:13" ht="26.1">
      <c r="A140" s="2" t="s">
        <v>201</v>
      </c>
      <c r="B140" s="2" t="s">
        <v>202</v>
      </c>
      <c r="C140" s="2"/>
      <c r="D140" s="2"/>
      <c r="E140" s="2" t="s">
        <v>324</v>
      </c>
      <c r="F140" s="2" t="s">
        <v>345</v>
      </c>
      <c r="G140" s="2"/>
      <c r="H140" s="2" t="s">
        <v>346</v>
      </c>
      <c r="I140" s="2" t="s">
        <v>346</v>
      </c>
      <c r="J140" s="2" t="s">
        <v>216</v>
      </c>
      <c r="K140" s="2"/>
      <c r="L140" s="2" t="s">
        <v>104</v>
      </c>
      <c r="M140" s="2"/>
    </row>
    <row r="141" spans="1:13">
      <c r="A141" s="2" t="s">
        <v>201</v>
      </c>
      <c r="B141" s="2" t="s">
        <v>202</v>
      </c>
      <c r="C141" s="2"/>
      <c r="D141" s="2"/>
      <c r="E141" s="2" t="s">
        <v>228</v>
      </c>
      <c r="F141" s="2" t="s">
        <v>347</v>
      </c>
      <c r="G141" s="2"/>
      <c r="H141" s="2" t="s">
        <v>348</v>
      </c>
      <c r="I141" s="2" t="s">
        <v>349</v>
      </c>
      <c r="J141" s="2" t="s">
        <v>141</v>
      </c>
      <c r="K141" s="2" t="s">
        <v>117</v>
      </c>
      <c r="L141" s="2" t="s">
        <v>20</v>
      </c>
      <c r="M141" s="2"/>
    </row>
    <row r="142" spans="1:13">
      <c r="A142" s="2" t="s">
        <v>201</v>
      </c>
      <c r="B142" s="2" t="s">
        <v>202</v>
      </c>
      <c r="C142" s="2"/>
      <c r="D142" s="2"/>
      <c r="E142" s="2" t="s">
        <v>228</v>
      </c>
      <c r="F142" s="2" t="s">
        <v>350</v>
      </c>
      <c r="G142" s="2"/>
      <c r="H142" s="2" t="s">
        <v>351</v>
      </c>
      <c r="I142" s="2" t="s">
        <v>351</v>
      </c>
      <c r="J142" s="2" t="s">
        <v>103</v>
      </c>
      <c r="K142" s="2"/>
      <c r="L142" s="2" t="s">
        <v>104</v>
      </c>
      <c r="M142" s="2"/>
    </row>
    <row r="143" spans="1:13">
      <c r="A143" s="2" t="s">
        <v>201</v>
      </c>
      <c r="B143" s="2" t="s">
        <v>202</v>
      </c>
      <c r="C143" s="2"/>
      <c r="D143" s="2"/>
      <c r="E143" s="2" t="s">
        <v>228</v>
      </c>
      <c r="F143" s="2" t="s">
        <v>352</v>
      </c>
      <c r="G143" s="2"/>
      <c r="H143" s="2" t="s">
        <v>353</v>
      </c>
      <c r="I143" s="2" t="s">
        <v>354</v>
      </c>
      <c r="J143" s="2" t="s">
        <v>141</v>
      </c>
      <c r="K143" s="2" t="s">
        <v>117</v>
      </c>
      <c r="L143" s="2" t="s">
        <v>20</v>
      </c>
      <c r="M143" s="2"/>
    </row>
    <row r="144" spans="1:13">
      <c r="A144" s="2" t="s">
        <v>201</v>
      </c>
      <c r="B144" s="2" t="s">
        <v>202</v>
      </c>
      <c r="C144" s="2"/>
      <c r="D144" s="2"/>
      <c r="E144" s="2" t="s">
        <v>228</v>
      </c>
      <c r="F144" s="2" t="s">
        <v>355</v>
      </c>
      <c r="G144" s="2"/>
      <c r="H144" s="2" t="s">
        <v>356</v>
      </c>
      <c r="I144" s="2" t="s">
        <v>356</v>
      </c>
      <c r="J144" s="2" t="s">
        <v>103</v>
      </c>
      <c r="K144" s="2"/>
      <c r="L144" s="2" t="s">
        <v>104</v>
      </c>
      <c r="M144" s="2"/>
    </row>
    <row r="145" spans="1:13">
      <c r="A145" s="2" t="s">
        <v>201</v>
      </c>
      <c r="B145" s="2" t="s">
        <v>202</v>
      </c>
      <c r="C145" s="2"/>
      <c r="D145" s="2"/>
      <c r="E145" s="2" t="s">
        <v>228</v>
      </c>
      <c r="F145" s="2" t="s">
        <v>357</v>
      </c>
      <c r="G145" s="2"/>
      <c r="H145" s="2" t="s">
        <v>358</v>
      </c>
      <c r="I145" s="2" t="s">
        <v>359</v>
      </c>
      <c r="J145" s="2" t="s">
        <v>141</v>
      </c>
      <c r="K145" s="2" t="s">
        <v>117</v>
      </c>
      <c r="L145" s="2" t="s">
        <v>20</v>
      </c>
      <c r="M145" s="2"/>
    </row>
    <row r="146" spans="1:13">
      <c r="A146" s="2" t="s">
        <v>201</v>
      </c>
      <c r="B146" s="2" t="s">
        <v>202</v>
      </c>
      <c r="C146" s="2"/>
      <c r="D146" s="2"/>
      <c r="E146" s="2" t="s">
        <v>228</v>
      </c>
      <c r="F146" s="2" t="s">
        <v>360</v>
      </c>
      <c r="G146" s="2"/>
      <c r="H146" s="2" t="s">
        <v>361</v>
      </c>
      <c r="I146" s="2" t="s">
        <v>361</v>
      </c>
      <c r="J146" s="2" t="s">
        <v>103</v>
      </c>
      <c r="K146" s="2"/>
      <c r="L146" s="2" t="s">
        <v>104</v>
      </c>
      <c r="M146" s="2"/>
    </row>
    <row r="147" spans="1:13">
      <c r="A147" s="2" t="s">
        <v>201</v>
      </c>
      <c r="B147" s="2" t="s">
        <v>202</v>
      </c>
      <c r="C147" s="2"/>
      <c r="D147" s="2"/>
      <c r="E147" s="2" t="s">
        <v>228</v>
      </c>
      <c r="F147" s="2" t="s">
        <v>362</v>
      </c>
      <c r="G147" s="2"/>
      <c r="H147" s="2" t="s">
        <v>363</v>
      </c>
      <c r="I147" s="2" t="s">
        <v>364</v>
      </c>
      <c r="J147" s="2" t="s">
        <v>141</v>
      </c>
      <c r="K147" s="2" t="s">
        <v>117</v>
      </c>
      <c r="L147" s="2" t="s">
        <v>20</v>
      </c>
      <c r="M147" s="2"/>
    </row>
    <row r="148" spans="1:13">
      <c r="A148" s="2" t="s">
        <v>201</v>
      </c>
      <c r="B148" s="2" t="s">
        <v>202</v>
      </c>
      <c r="C148" s="2"/>
      <c r="D148" s="2"/>
      <c r="E148" s="2" t="s">
        <v>228</v>
      </c>
      <c r="F148" s="2" t="s">
        <v>365</v>
      </c>
      <c r="G148" s="2"/>
      <c r="H148" s="2" t="s">
        <v>366</v>
      </c>
      <c r="I148" s="2" t="s">
        <v>366</v>
      </c>
      <c r="J148" s="2" t="s">
        <v>103</v>
      </c>
      <c r="K148" s="2"/>
      <c r="L148" s="2" t="s">
        <v>104</v>
      </c>
      <c r="M148" s="2"/>
    </row>
    <row r="149" spans="1:13">
      <c r="A149" s="2" t="s">
        <v>201</v>
      </c>
      <c r="B149" s="2" t="s">
        <v>202</v>
      </c>
      <c r="C149" s="2"/>
      <c r="D149" s="2"/>
      <c r="E149" s="2" t="s">
        <v>228</v>
      </c>
      <c r="F149" s="2" t="s">
        <v>367</v>
      </c>
      <c r="G149" s="2"/>
      <c r="H149" s="2" t="s">
        <v>368</v>
      </c>
      <c r="I149" s="2" t="s">
        <v>369</v>
      </c>
      <c r="J149" s="2" t="s">
        <v>141</v>
      </c>
      <c r="K149" s="2" t="s">
        <v>117</v>
      </c>
      <c r="L149" s="2" t="s">
        <v>20</v>
      </c>
      <c r="M149" s="2"/>
    </row>
    <row r="150" spans="1:13">
      <c r="A150" s="2" t="s">
        <v>201</v>
      </c>
      <c r="B150" s="2" t="s">
        <v>202</v>
      </c>
      <c r="C150" s="2"/>
      <c r="D150" s="2"/>
      <c r="E150" s="2" t="s">
        <v>228</v>
      </c>
      <c r="F150" s="2" t="s">
        <v>370</v>
      </c>
      <c r="G150" s="2"/>
      <c r="H150" s="2" t="s">
        <v>371</v>
      </c>
      <c r="I150" s="2" t="s">
        <v>371</v>
      </c>
      <c r="J150" s="2" t="s">
        <v>103</v>
      </c>
      <c r="K150" s="2"/>
      <c r="L150" s="2" t="s">
        <v>104</v>
      </c>
      <c r="M150" s="2"/>
    </row>
    <row r="151" spans="1:13">
      <c r="A151" s="2" t="s">
        <v>201</v>
      </c>
      <c r="B151" s="2" t="s">
        <v>202</v>
      </c>
      <c r="C151" s="2"/>
      <c r="D151" s="2"/>
      <c r="E151" s="2"/>
      <c r="F151" s="2" t="s">
        <v>37</v>
      </c>
      <c r="G151" s="2"/>
      <c r="H151" s="2" t="s">
        <v>372</v>
      </c>
      <c r="I151" s="2" t="s">
        <v>372</v>
      </c>
      <c r="J151" s="2" t="s">
        <v>141</v>
      </c>
      <c r="K151" s="2" t="s">
        <v>117</v>
      </c>
      <c r="L151" s="2" t="s">
        <v>20</v>
      </c>
      <c r="M151" s="2" t="s">
        <v>105</v>
      </c>
    </row>
    <row r="152" spans="1:13">
      <c r="A152" s="2" t="s">
        <v>373</v>
      </c>
      <c r="B152" s="2" t="s">
        <v>374</v>
      </c>
      <c r="C152" s="2"/>
      <c r="D152" s="2"/>
      <c r="E152" s="2" t="s">
        <v>329</v>
      </c>
      <c r="F152" s="2" t="s">
        <v>375</v>
      </c>
      <c r="G152" s="2"/>
      <c r="H152" s="2" t="s">
        <v>376</v>
      </c>
      <c r="I152" s="2" t="s">
        <v>376</v>
      </c>
      <c r="J152" s="2" t="s">
        <v>141</v>
      </c>
      <c r="K152" s="2" t="s">
        <v>117</v>
      </c>
      <c r="L152" s="2" t="s">
        <v>20</v>
      </c>
      <c r="M152" s="2"/>
    </row>
    <row r="153" spans="1:13">
      <c r="A153" s="2" t="s">
        <v>373</v>
      </c>
      <c r="B153" s="2" t="s">
        <v>374</v>
      </c>
      <c r="C153" s="2"/>
      <c r="D153" s="2"/>
      <c r="E153" s="2" t="s">
        <v>329</v>
      </c>
      <c r="F153" s="2" t="s">
        <v>256</v>
      </c>
      <c r="G153" s="2"/>
      <c r="H153" s="2" t="s">
        <v>257</v>
      </c>
      <c r="I153" s="2" t="s">
        <v>257</v>
      </c>
      <c r="J153" s="2" t="s">
        <v>141</v>
      </c>
      <c r="K153" s="2" t="s">
        <v>117</v>
      </c>
      <c r="L153" s="2" t="s">
        <v>20</v>
      </c>
      <c r="M153" s="2"/>
    </row>
    <row r="154" spans="1:13">
      <c r="A154" s="2" t="s">
        <v>373</v>
      </c>
      <c r="B154" s="2" t="s">
        <v>374</v>
      </c>
      <c r="C154" s="2"/>
      <c r="D154" s="2"/>
      <c r="E154" s="2" t="s">
        <v>329</v>
      </c>
      <c r="F154" s="2" t="s">
        <v>258</v>
      </c>
      <c r="G154" s="2"/>
      <c r="H154" s="2" t="s">
        <v>259</v>
      </c>
      <c r="I154" s="2" t="s">
        <v>259</v>
      </c>
      <c r="J154" s="2" t="s">
        <v>141</v>
      </c>
      <c r="K154" s="2" t="s">
        <v>117</v>
      </c>
      <c r="L154" s="2" t="s">
        <v>20</v>
      </c>
      <c r="M154" s="2"/>
    </row>
    <row r="155" spans="1:13">
      <c r="A155" s="2" t="s">
        <v>373</v>
      </c>
      <c r="B155" s="2" t="s">
        <v>374</v>
      </c>
      <c r="C155" s="2"/>
      <c r="D155" s="2"/>
      <c r="E155" s="2" t="s">
        <v>329</v>
      </c>
      <c r="F155" s="2" t="s">
        <v>260</v>
      </c>
      <c r="G155" s="2"/>
      <c r="H155" s="2" t="s">
        <v>261</v>
      </c>
      <c r="I155" s="2" t="s">
        <v>261</v>
      </c>
      <c r="J155" s="2" t="s">
        <v>141</v>
      </c>
      <c r="K155" s="2" t="s">
        <v>117</v>
      </c>
      <c r="L155" s="2" t="s">
        <v>20</v>
      </c>
      <c r="M155" s="2"/>
    </row>
    <row r="156" spans="1:13">
      <c r="A156" s="2" t="s">
        <v>373</v>
      </c>
      <c r="B156" s="2" t="s">
        <v>374</v>
      </c>
      <c r="C156" s="2"/>
      <c r="D156" s="2"/>
      <c r="E156" s="2" t="s">
        <v>329</v>
      </c>
      <c r="F156" s="2" t="s">
        <v>262</v>
      </c>
      <c r="G156" s="2"/>
      <c r="H156" s="2" t="s">
        <v>263</v>
      </c>
      <c r="I156" s="2" t="s">
        <v>263</v>
      </c>
      <c r="J156" s="2" t="s">
        <v>141</v>
      </c>
      <c r="K156" s="2" t="s">
        <v>117</v>
      </c>
      <c r="L156" s="2" t="s">
        <v>20</v>
      </c>
      <c r="M156" s="2"/>
    </row>
    <row r="157" spans="1:13">
      <c r="A157" s="2" t="s">
        <v>373</v>
      </c>
      <c r="B157" s="2" t="s">
        <v>374</v>
      </c>
      <c r="C157" s="2"/>
      <c r="D157" s="2"/>
      <c r="E157" s="2" t="s">
        <v>329</v>
      </c>
      <c r="F157" s="2" t="s">
        <v>268</v>
      </c>
      <c r="G157" s="2"/>
      <c r="H157" s="2" t="s">
        <v>269</v>
      </c>
      <c r="I157" s="2" t="s">
        <v>269</v>
      </c>
      <c r="J157" s="2" t="s">
        <v>216</v>
      </c>
      <c r="K157" s="2"/>
      <c r="L157" s="2" t="s">
        <v>104</v>
      </c>
      <c r="M157" s="2"/>
    </row>
    <row r="158" spans="1:13">
      <c r="A158" s="2" t="s">
        <v>373</v>
      </c>
      <c r="B158" s="2" t="s">
        <v>374</v>
      </c>
      <c r="C158" s="2"/>
      <c r="D158" s="2"/>
      <c r="E158" s="2" t="s">
        <v>329</v>
      </c>
      <c r="F158" s="2" t="s">
        <v>270</v>
      </c>
      <c r="G158" s="2"/>
      <c r="H158" s="2" t="s">
        <v>271</v>
      </c>
      <c r="I158" s="2" t="s">
        <v>271</v>
      </c>
      <c r="J158" s="2" t="s">
        <v>216</v>
      </c>
      <c r="K158" s="2"/>
      <c r="L158" s="2" t="s">
        <v>104</v>
      </c>
      <c r="M158" s="2"/>
    </row>
    <row r="159" spans="1:13">
      <c r="A159" s="2" t="s">
        <v>373</v>
      </c>
      <c r="B159" s="2" t="s">
        <v>374</v>
      </c>
      <c r="C159" s="2"/>
      <c r="D159" s="2"/>
      <c r="E159" s="2" t="s">
        <v>329</v>
      </c>
      <c r="F159" s="2" t="s">
        <v>241</v>
      </c>
      <c r="G159" s="2" t="s">
        <v>185</v>
      </c>
      <c r="H159" s="2" t="s">
        <v>242</v>
      </c>
      <c r="I159" s="2" t="s">
        <v>242</v>
      </c>
      <c r="J159" s="2" t="s">
        <v>141</v>
      </c>
      <c r="K159" s="2" t="s">
        <v>117</v>
      </c>
      <c r="L159" s="2" t="s">
        <v>20</v>
      </c>
      <c r="M159" s="2"/>
    </row>
    <row r="160" spans="1:13">
      <c r="A160" s="2" t="s">
        <v>373</v>
      </c>
      <c r="B160" s="2" t="s">
        <v>374</v>
      </c>
      <c r="C160" s="2"/>
      <c r="D160" s="2"/>
      <c r="E160" s="2" t="s">
        <v>329</v>
      </c>
      <c r="F160" s="2" t="s">
        <v>217</v>
      </c>
      <c r="G160" s="2" t="s">
        <v>92</v>
      </c>
      <c r="H160" s="2" t="s">
        <v>218</v>
      </c>
      <c r="I160" s="2" t="s">
        <v>218</v>
      </c>
      <c r="J160" s="2" t="s">
        <v>141</v>
      </c>
      <c r="K160" s="2" t="s">
        <v>117</v>
      </c>
      <c r="L160" s="2" t="s">
        <v>20</v>
      </c>
      <c r="M160" s="2"/>
    </row>
    <row r="161" spans="1:13">
      <c r="A161" s="2" t="s">
        <v>373</v>
      </c>
      <c r="B161" s="2" t="s">
        <v>374</v>
      </c>
      <c r="C161" s="2"/>
      <c r="D161" s="2"/>
      <c r="E161" s="2" t="s">
        <v>329</v>
      </c>
      <c r="F161" s="2" t="s">
        <v>377</v>
      </c>
      <c r="G161" s="2" t="s">
        <v>185</v>
      </c>
      <c r="H161" s="2" t="s">
        <v>240</v>
      </c>
      <c r="I161" s="2" t="s">
        <v>240</v>
      </c>
      <c r="J161" s="2" t="s">
        <v>141</v>
      </c>
      <c r="K161" s="2" t="s">
        <v>117</v>
      </c>
      <c r="L161" s="2" t="s">
        <v>20</v>
      </c>
      <c r="M161" s="2"/>
    </row>
    <row r="162" spans="1:13" ht="26.1">
      <c r="A162" s="2" t="s">
        <v>373</v>
      </c>
      <c r="B162" s="2" t="s">
        <v>374</v>
      </c>
      <c r="C162" s="2"/>
      <c r="D162" s="2"/>
      <c r="E162" s="2" t="s">
        <v>329</v>
      </c>
      <c r="F162" s="2" t="s">
        <v>378</v>
      </c>
      <c r="G162" s="2"/>
      <c r="H162" s="2" t="s">
        <v>379</v>
      </c>
      <c r="I162" s="2" t="s">
        <v>379</v>
      </c>
      <c r="J162" s="2" t="s">
        <v>103</v>
      </c>
      <c r="K162" s="2"/>
      <c r="L162" s="2" t="s">
        <v>104</v>
      </c>
      <c r="M162" s="2"/>
    </row>
    <row r="163" spans="1:13">
      <c r="A163" s="2" t="s">
        <v>373</v>
      </c>
      <c r="B163" s="2" t="s">
        <v>374</v>
      </c>
      <c r="C163" s="2"/>
      <c r="D163" s="2"/>
      <c r="E163" s="2" t="s">
        <v>329</v>
      </c>
      <c r="F163" s="2" t="s">
        <v>380</v>
      </c>
      <c r="G163" s="2" t="s">
        <v>92</v>
      </c>
      <c r="H163" s="2" t="s">
        <v>238</v>
      </c>
      <c r="I163" s="2" t="s">
        <v>238</v>
      </c>
      <c r="J163" s="2" t="s">
        <v>103</v>
      </c>
      <c r="K163" s="2"/>
      <c r="L163" s="2" t="s">
        <v>104</v>
      </c>
      <c r="M163" s="2"/>
    </row>
    <row r="164" spans="1:13">
      <c r="A164" s="2" t="s">
        <v>373</v>
      </c>
      <c r="B164" s="2" t="s">
        <v>374</v>
      </c>
      <c r="C164" s="2"/>
      <c r="D164" s="2"/>
      <c r="E164" s="2" t="s">
        <v>329</v>
      </c>
      <c r="F164" s="2" t="s">
        <v>381</v>
      </c>
      <c r="G164" s="2" t="s">
        <v>185</v>
      </c>
      <c r="H164" s="2" t="s">
        <v>382</v>
      </c>
      <c r="I164" s="2" t="s">
        <v>382</v>
      </c>
      <c r="J164" s="2" t="s">
        <v>103</v>
      </c>
      <c r="K164" s="2"/>
      <c r="L164" s="2" t="s">
        <v>104</v>
      </c>
      <c r="M164" s="2"/>
    </row>
    <row r="165" spans="1:13">
      <c r="A165" s="2" t="s">
        <v>373</v>
      </c>
      <c r="B165" s="2" t="s">
        <v>374</v>
      </c>
      <c r="C165" s="2"/>
      <c r="D165" s="2"/>
      <c r="E165" s="2" t="s">
        <v>329</v>
      </c>
      <c r="F165" s="2" t="s">
        <v>383</v>
      </c>
      <c r="G165" s="2" t="s">
        <v>185</v>
      </c>
      <c r="H165" s="2" t="s">
        <v>384</v>
      </c>
      <c r="I165" s="2" t="s">
        <v>384</v>
      </c>
      <c r="J165" s="2" t="s">
        <v>103</v>
      </c>
      <c r="K165" s="2"/>
      <c r="L165" s="2" t="s">
        <v>104</v>
      </c>
      <c r="M165" s="2"/>
    </row>
    <row r="166" spans="1:13">
      <c r="A166" s="2" t="s">
        <v>373</v>
      </c>
      <c r="B166" s="2" t="s">
        <v>374</v>
      </c>
      <c r="C166" s="2"/>
      <c r="D166" s="2"/>
      <c r="E166" s="2" t="s">
        <v>329</v>
      </c>
      <c r="F166" s="2" t="s">
        <v>385</v>
      </c>
      <c r="G166" s="2" t="s">
        <v>185</v>
      </c>
      <c r="H166" s="2">
        <v>1284</v>
      </c>
      <c r="I166" s="2">
        <v>1284</v>
      </c>
      <c r="J166" s="2" t="s">
        <v>134</v>
      </c>
      <c r="K166" s="2"/>
      <c r="L166" s="2" t="s">
        <v>104</v>
      </c>
      <c r="M166" s="2"/>
    </row>
    <row r="167" spans="1:13">
      <c r="A167" s="2" t="s">
        <v>373</v>
      </c>
      <c r="B167" s="2" t="s">
        <v>374</v>
      </c>
      <c r="C167" s="2"/>
      <c r="D167" s="2"/>
      <c r="E167" s="2" t="s">
        <v>329</v>
      </c>
      <c r="F167" s="2" t="s">
        <v>386</v>
      </c>
      <c r="G167" s="2" t="s">
        <v>185</v>
      </c>
      <c r="H167" s="2" t="s">
        <v>387</v>
      </c>
      <c r="I167" s="2" t="s">
        <v>387</v>
      </c>
      <c r="J167" s="2" t="s">
        <v>103</v>
      </c>
      <c r="K167" s="2"/>
      <c r="L167" s="2" t="s">
        <v>104</v>
      </c>
      <c r="M167" s="2"/>
    </row>
    <row r="168" spans="1:13">
      <c r="A168" s="2" t="s">
        <v>373</v>
      </c>
      <c r="B168" s="2" t="s">
        <v>374</v>
      </c>
      <c r="C168" s="2"/>
      <c r="D168" s="2"/>
      <c r="E168" s="2" t="s">
        <v>329</v>
      </c>
      <c r="F168" s="2" t="s">
        <v>388</v>
      </c>
      <c r="G168" s="2" t="s">
        <v>185</v>
      </c>
      <c r="H168" s="2" t="s">
        <v>389</v>
      </c>
      <c r="I168" s="2" t="s">
        <v>389</v>
      </c>
      <c r="J168" s="2" t="s">
        <v>103</v>
      </c>
      <c r="K168" s="2"/>
      <c r="L168" s="2" t="s">
        <v>104</v>
      </c>
      <c r="M168" s="2"/>
    </row>
    <row r="169" spans="1:13">
      <c r="A169" s="2" t="s">
        <v>373</v>
      </c>
      <c r="B169" s="2" t="s">
        <v>374</v>
      </c>
      <c r="C169" s="2"/>
      <c r="D169" s="2"/>
      <c r="E169" s="2" t="s">
        <v>329</v>
      </c>
      <c r="F169" s="2" t="s">
        <v>390</v>
      </c>
      <c r="G169" s="2" t="s">
        <v>185</v>
      </c>
      <c r="H169" s="2" t="s">
        <v>391</v>
      </c>
      <c r="I169" s="2" t="s">
        <v>391</v>
      </c>
      <c r="J169" s="2" t="s">
        <v>141</v>
      </c>
      <c r="K169" s="2" t="s">
        <v>117</v>
      </c>
      <c r="L169" s="2" t="s">
        <v>20</v>
      </c>
      <c r="M169" s="2"/>
    </row>
    <row r="170" spans="1:13">
      <c r="A170" s="2" t="s">
        <v>373</v>
      </c>
      <c r="B170" s="2" t="s">
        <v>374</v>
      </c>
      <c r="C170" s="2"/>
      <c r="D170" s="2"/>
      <c r="E170" s="2" t="s">
        <v>329</v>
      </c>
      <c r="F170" s="2" t="s">
        <v>392</v>
      </c>
      <c r="G170" s="2" t="s">
        <v>92</v>
      </c>
      <c r="H170" s="2" t="s">
        <v>393</v>
      </c>
      <c r="I170" s="2" t="s">
        <v>394</v>
      </c>
      <c r="J170" s="2" t="s">
        <v>141</v>
      </c>
      <c r="K170" s="2" t="s">
        <v>119</v>
      </c>
      <c r="L170" s="2" t="s">
        <v>20</v>
      </c>
      <c r="M170" s="2"/>
    </row>
    <row r="171" spans="1:13">
      <c r="A171" s="2" t="s">
        <v>373</v>
      </c>
      <c r="B171" s="2" t="s">
        <v>374</v>
      </c>
      <c r="C171" s="2"/>
      <c r="D171" s="2"/>
      <c r="E171" s="2" t="s">
        <v>329</v>
      </c>
      <c r="F171" s="2" t="s">
        <v>395</v>
      </c>
      <c r="G171" s="2" t="s">
        <v>92</v>
      </c>
      <c r="H171" s="2" t="s">
        <v>396</v>
      </c>
      <c r="I171" s="2" t="s">
        <v>396</v>
      </c>
      <c r="J171" s="2" t="s">
        <v>103</v>
      </c>
      <c r="K171" s="2"/>
      <c r="L171" s="2" t="s">
        <v>104</v>
      </c>
      <c r="M171" s="2"/>
    </row>
    <row r="172" spans="1:13">
      <c r="A172" s="2" t="s">
        <v>373</v>
      </c>
      <c r="B172" s="2" t="s">
        <v>374</v>
      </c>
      <c r="C172" s="2"/>
      <c r="D172" s="2"/>
      <c r="E172" s="2" t="s">
        <v>329</v>
      </c>
      <c r="F172" s="2" t="s">
        <v>243</v>
      </c>
      <c r="G172" s="2" t="s">
        <v>92</v>
      </c>
      <c r="H172" s="2" t="s">
        <v>244</v>
      </c>
      <c r="I172" s="2" t="s">
        <v>244</v>
      </c>
      <c r="J172" s="2" t="s">
        <v>103</v>
      </c>
      <c r="K172" s="2"/>
      <c r="L172" s="2" t="s">
        <v>104</v>
      </c>
      <c r="M172" s="2"/>
    </row>
    <row r="173" spans="1:13">
      <c r="A173" s="2" t="s">
        <v>373</v>
      </c>
      <c r="B173" s="2" t="s">
        <v>374</v>
      </c>
      <c r="C173" s="2"/>
      <c r="D173" s="2"/>
      <c r="E173" s="2" t="s">
        <v>329</v>
      </c>
      <c r="F173" s="2" t="s">
        <v>245</v>
      </c>
      <c r="G173" s="2" t="s">
        <v>92</v>
      </c>
      <c r="H173" s="2" t="s">
        <v>246</v>
      </c>
      <c r="I173" s="2" t="s">
        <v>246</v>
      </c>
      <c r="J173" s="2" t="s">
        <v>103</v>
      </c>
      <c r="K173" s="2"/>
      <c r="L173" s="2" t="s">
        <v>104</v>
      </c>
      <c r="M173" s="2"/>
    </row>
    <row r="174" spans="1:13">
      <c r="A174" s="2" t="s">
        <v>373</v>
      </c>
      <c r="B174" s="2" t="s">
        <v>374</v>
      </c>
      <c r="C174" s="2"/>
      <c r="D174" s="2"/>
      <c r="E174" s="2" t="s">
        <v>329</v>
      </c>
      <c r="F174" s="2" t="s">
        <v>397</v>
      </c>
      <c r="G174" s="2"/>
      <c r="H174" s="2" t="s">
        <v>398</v>
      </c>
      <c r="I174" s="2" t="s">
        <v>398</v>
      </c>
      <c r="J174" s="2" t="s">
        <v>103</v>
      </c>
      <c r="K174" s="2"/>
      <c r="L174" s="2" t="s">
        <v>104</v>
      </c>
      <c r="M174" s="2"/>
    </row>
    <row r="175" spans="1:13">
      <c r="A175" s="2" t="s">
        <v>373</v>
      </c>
      <c r="B175" s="2" t="s">
        <v>374</v>
      </c>
      <c r="C175" s="2"/>
      <c r="D175" s="2"/>
      <c r="E175" s="2" t="s">
        <v>329</v>
      </c>
      <c r="F175" s="2" t="s">
        <v>264</v>
      </c>
      <c r="G175" s="2"/>
      <c r="H175" s="2" t="s">
        <v>265</v>
      </c>
      <c r="I175" s="2" t="s">
        <v>265</v>
      </c>
      <c r="J175" s="2" t="s">
        <v>103</v>
      </c>
      <c r="K175" s="2" t="s">
        <v>399</v>
      </c>
      <c r="L175" s="2" t="s">
        <v>104</v>
      </c>
      <c r="M175" s="2"/>
    </row>
    <row r="176" spans="1:13">
      <c r="A176" s="2" t="s">
        <v>373</v>
      </c>
      <c r="B176" s="2" t="s">
        <v>374</v>
      </c>
      <c r="C176" s="2"/>
      <c r="D176" s="2"/>
      <c r="E176" s="2" t="s">
        <v>329</v>
      </c>
      <c r="F176" s="2" t="s">
        <v>400</v>
      </c>
      <c r="G176" s="2" t="s">
        <v>92</v>
      </c>
      <c r="H176" s="2" t="s">
        <v>401</v>
      </c>
      <c r="I176" s="2" t="s">
        <v>401</v>
      </c>
      <c r="J176" s="2" t="s">
        <v>103</v>
      </c>
      <c r="K176" s="2"/>
      <c r="L176" s="2" t="s">
        <v>104</v>
      </c>
      <c r="M176" s="2"/>
    </row>
    <row r="177" spans="1:13">
      <c r="A177" s="2" t="s">
        <v>373</v>
      </c>
      <c r="B177" s="2" t="s">
        <v>374</v>
      </c>
      <c r="C177" s="2"/>
      <c r="D177" s="2"/>
      <c r="E177" s="2" t="s">
        <v>329</v>
      </c>
      <c r="F177" s="2" t="s">
        <v>402</v>
      </c>
      <c r="G177" s="2"/>
      <c r="H177" s="2" t="s">
        <v>267</v>
      </c>
      <c r="I177" s="2" t="s">
        <v>267</v>
      </c>
      <c r="J177" s="2" t="s">
        <v>103</v>
      </c>
      <c r="K177" s="2"/>
      <c r="L177" s="2" t="s">
        <v>104</v>
      </c>
      <c r="M177" s="2"/>
    </row>
    <row r="178" spans="1:13">
      <c r="A178" s="2" t="s">
        <v>373</v>
      </c>
      <c r="B178" s="2" t="s">
        <v>374</v>
      </c>
      <c r="C178" s="2"/>
      <c r="D178" s="2"/>
      <c r="E178" s="2" t="s">
        <v>329</v>
      </c>
      <c r="F178" s="2" t="s">
        <v>403</v>
      </c>
      <c r="G178" s="2" t="s">
        <v>92</v>
      </c>
      <c r="H178" s="2" t="s">
        <v>404</v>
      </c>
      <c r="I178" s="2" t="s">
        <v>404</v>
      </c>
      <c r="J178" s="2" t="s">
        <v>103</v>
      </c>
      <c r="K178" s="2"/>
      <c r="L178" s="2" t="s">
        <v>104</v>
      </c>
      <c r="M178" s="2"/>
    </row>
    <row r="179" spans="1:13">
      <c r="A179" s="2" t="s">
        <v>373</v>
      </c>
      <c r="B179" s="2" t="s">
        <v>374</v>
      </c>
      <c r="C179" s="2"/>
      <c r="D179" s="2"/>
      <c r="E179" s="2" t="s">
        <v>329</v>
      </c>
      <c r="F179" s="2" t="s">
        <v>405</v>
      </c>
      <c r="G179" s="2" t="s">
        <v>92</v>
      </c>
      <c r="H179" s="2" t="s">
        <v>406</v>
      </c>
      <c r="I179" s="2" t="s">
        <v>406</v>
      </c>
      <c r="J179" s="2" t="s">
        <v>103</v>
      </c>
      <c r="K179" s="2"/>
      <c r="L179" s="2" t="s">
        <v>104</v>
      </c>
      <c r="M179" s="2"/>
    </row>
    <row r="180" spans="1:13">
      <c r="A180" s="2" t="s">
        <v>373</v>
      </c>
      <c r="B180" s="2" t="s">
        <v>374</v>
      </c>
      <c r="C180" s="2"/>
      <c r="D180" s="2"/>
      <c r="E180" s="2" t="s">
        <v>329</v>
      </c>
      <c r="F180" s="2" t="s">
        <v>127</v>
      </c>
      <c r="G180" s="2" t="s">
        <v>92</v>
      </c>
      <c r="H180" s="2" t="s">
        <v>247</v>
      </c>
      <c r="I180" s="2" t="s">
        <v>247</v>
      </c>
      <c r="J180" s="2" t="s">
        <v>103</v>
      </c>
      <c r="K180" s="2"/>
      <c r="L180" s="2" t="s">
        <v>104</v>
      </c>
      <c r="M180" s="2"/>
    </row>
    <row r="181" spans="1:13">
      <c r="A181" s="2" t="s">
        <v>373</v>
      </c>
      <c r="B181" s="2" t="s">
        <v>374</v>
      </c>
      <c r="C181" s="2"/>
      <c r="D181" s="2"/>
      <c r="E181" s="2" t="s">
        <v>329</v>
      </c>
      <c r="F181" s="2" t="s">
        <v>327</v>
      </c>
      <c r="G181" s="2"/>
      <c r="H181" s="2" t="s">
        <v>328</v>
      </c>
      <c r="I181" s="2" t="s">
        <v>328</v>
      </c>
      <c r="J181" s="2" t="s">
        <v>141</v>
      </c>
      <c r="K181" s="2"/>
      <c r="L181" s="2" t="s">
        <v>104</v>
      </c>
      <c r="M181" s="2"/>
    </row>
    <row r="182" spans="1:13">
      <c r="A182" s="2" t="s">
        <v>373</v>
      </c>
      <c r="B182" s="2" t="s">
        <v>374</v>
      </c>
      <c r="C182" s="2"/>
      <c r="D182" s="2"/>
      <c r="E182" s="2" t="s">
        <v>329</v>
      </c>
      <c r="F182" s="2" t="s">
        <v>330</v>
      </c>
      <c r="G182" s="2"/>
      <c r="H182" s="2" t="s">
        <v>331</v>
      </c>
      <c r="I182" s="2" t="s">
        <v>331</v>
      </c>
      <c r="J182" s="2" t="s">
        <v>103</v>
      </c>
      <c r="K182" s="2"/>
      <c r="L182" s="2" t="s">
        <v>104</v>
      </c>
      <c r="M182" s="2"/>
    </row>
    <row r="183" spans="1:13">
      <c r="A183" s="2" t="s">
        <v>373</v>
      </c>
      <c r="B183" s="2" t="s">
        <v>374</v>
      </c>
      <c r="C183" s="2"/>
      <c r="D183" s="2"/>
      <c r="E183" s="2" t="s">
        <v>329</v>
      </c>
      <c r="F183" s="2" t="s">
        <v>407</v>
      </c>
      <c r="G183" s="2"/>
      <c r="H183" s="2" t="s">
        <v>408</v>
      </c>
      <c r="I183" s="2" t="s">
        <v>408</v>
      </c>
      <c r="J183" s="2" t="s">
        <v>103</v>
      </c>
      <c r="K183" s="2"/>
      <c r="L183" s="2" t="s">
        <v>104</v>
      </c>
      <c r="M183" s="2"/>
    </row>
    <row r="184" spans="1:13">
      <c r="A184" s="2" t="s">
        <v>373</v>
      </c>
      <c r="B184" s="2" t="s">
        <v>374</v>
      </c>
      <c r="C184" s="2"/>
      <c r="D184" s="2"/>
      <c r="E184" s="2" t="s">
        <v>329</v>
      </c>
      <c r="F184" s="2" t="s">
        <v>409</v>
      </c>
      <c r="G184" s="2"/>
      <c r="H184" s="2" t="s">
        <v>410</v>
      </c>
      <c r="I184" s="2" t="s">
        <v>410</v>
      </c>
      <c r="J184" s="2" t="s">
        <v>103</v>
      </c>
      <c r="K184" s="2"/>
      <c r="L184" s="2" t="s">
        <v>104</v>
      </c>
      <c r="M184" s="2"/>
    </row>
    <row r="185" spans="1:13">
      <c r="A185" s="2" t="s">
        <v>373</v>
      </c>
      <c r="B185" s="2" t="s">
        <v>374</v>
      </c>
      <c r="C185" s="2"/>
      <c r="D185" s="2"/>
      <c r="E185" s="2" t="s">
        <v>228</v>
      </c>
      <c r="F185" s="2" t="s">
        <v>411</v>
      </c>
      <c r="G185" s="2"/>
      <c r="H185" s="2" t="s">
        <v>412</v>
      </c>
      <c r="I185" s="2" t="s">
        <v>412</v>
      </c>
      <c r="J185" s="2" t="s">
        <v>103</v>
      </c>
      <c r="K185" s="2"/>
      <c r="L185" s="2" t="s">
        <v>104</v>
      </c>
      <c r="M185" s="2"/>
    </row>
    <row r="186" spans="1:13">
      <c r="A186" s="2" t="s">
        <v>373</v>
      </c>
      <c r="B186" s="2" t="s">
        <v>374</v>
      </c>
      <c r="C186" s="2"/>
      <c r="D186" s="2"/>
      <c r="E186" s="2" t="s">
        <v>329</v>
      </c>
      <c r="F186" s="2" t="s">
        <v>413</v>
      </c>
      <c r="G186" s="2"/>
      <c r="H186" s="2" t="s">
        <v>414</v>
      </c>
      <c r="I186" s="2" t="s">
        <v>415</v>
      </c>
      <c r="J186" s="2" t="s">
        <v>141</v>
      </c>
      <c r="K186" s="2" t="s">
        <v>117</v>
      </c>
      <c r="L186" s="2" t="s">
        <v>20</v>
      </c>
      <c r="M186" s="2"/>
    </row>
    <row r="187" spans="1:13">
      <c r="A187" s="2" t="s">
        <v>373</v>
      </c>
      <c r="B187" s="2" t="s">
        <v>374</v>
      </c>
      <c r="C187" s="2"/>
      <c r="D187" s="2"/>
      <c r="E187" s="2" t="s">
        <v>329</v>
      </c>
      <c r="F187" s="2" t="s">
        <v>416</v>
      </c>
      <c r="G187" s="2"/>
      <c r="H187" s="2" t="s">
        <v>417</v>
      </c>
      <c r="I187" s="2" t="s">
        <v>418</v>
      </c>
      <c r="J187" s="2" t="s">
        <v>141</v>
      </c>
      <c r="K187" s="2" t="s">
        <v>117</v>
      </c>
      <c r="L187" s="2" t="s">
        <v>20</v>
      </c>
      <c r="M187" s="2"/>
    </row>
    <row r="188" spans="1:13">
      <c r="A188" s="2" t="s">
        <v>373</v>
      </c>
      <c r="B188" s="2" t="s">
        <v>374</v>
      </c>
      <c r="C188" s="2"/>
      <c r="D188" s="2"/>
      <c r="E188" s="2" t="s">
        <v>329</v>
      </c>
      <c r="F188" s="2" t="s">
        <v>419</v>
      </c>
      <c r="G188" s="2"/>
      <c r="H188" s="2" t="s">
        <v>420</v>
      </c>
      <c r="I188" s="2" t="s">
        <v>420</v>
      </c>
      <c r="J188" s="2" t="s">
        <v>103</v>
      </c>
      <c r="K188" s="2"/>
      <c r="L188" s="2" t="s">
        <v>104</v>
      </c>
      <c r="M188" s="2"/>
    </row>
    <row r="189" spans="1:13">
      <c r="A189" s="2" t="s">
        <v>373</v>
      </c>
      <c r="B189" s="2" t="s">
        <v>374</v>
      </c>
      <c r="C189" s="2"/>
      <c r="D189" s="2"/>
      <c r="E189" s="2" t="s">
        <v>329</v>
      </c>
      <c r="F189" s="2" t="s">
        <v>421</v>
      </c>
      <c r="G189" s="2"/>
      <c r="H189" s="2" t="s">
        <v>349</v>
      </c>
      <c r="I189" s="2" t="s">
        <v>223</v>
      </c>
      <c r="J189" s="2" t="s">
        <v>141</v>
      </c>
      <c r="K189" s="2" t="s">
        <v>117</v>
      </c>
      <c r="L189" s="2" t="s">
        <v>20</v>
      </c>
      <c r="M189" s="2"/>
    </row>
    <row r="190" spans="1:13">
      <c r="A190" s="2" t="s">
        <v>373</v>
      </c>
      <c r="B190" s="2" t="s">
        <v>374</v>
      </c>
      <c r="C190" s="2"/>
      <c r="D190" s="2"/>
      <c r="E190" s="2" t="s">
        <v>329</v>
      </c>
      <c r="F190" s="2" t="s">
        <v>422</v>
      </c>
      <c r="G190" s="2"/>
      <c r="H190" s="2" t="s">
        <v>423</v>
      </c>
      <c r="I190" s="2" t="s">
        <v>423</v>
      </c>
      <c r="J190" s="2" t="s">
        <v>103</v>
      </c>
      <c r="K190" s="2"/>
      <c r="L190" s="2" t="s">
        <v>104</v>
      </c>
      <c r="M190" s="2"/>
    </row>
    <row r="191" spans="1:13">
      <c r="A191" s="2" t="s">
        <v>373</v>
      </c>
      <c r="B191" s="2" t="s">
        <v>374</v>
      </c>
      <c r="C191" s="2"/>
      <c r="D191" s="2"/>
      <c r="E191" s="2" t="s">
        <v>329</v>
      </c>
      <c r="F191" s="2" t="s">
        <v>424</v>
      </c>
      <c r="G191" s="2"/>
      <c r="H191" s="2" t="s">
        <v>425</v>
      </c>
      <c r="I191" s="2" t="s">
        <v>426</v>
      </c>
      <c r="J191" s="2" t="s">
        <v>141</v>
      </c>
      <c r="K191" s="2" t="s">
        <v>117</v>
      </c>
      <c r="L191" s="2" t="s">
        <v>20</v>
      </c>
      <c r="M191" s="2"/>
    </row>
    <row r="192" spans="1:13">
      <c r="A192" s="2" t="s">
        <v>373</v>
      </c>
      <c r="B192" s="2" t="s">
        <v>374</v>
      </c>
      <c r="C192" s="2"/>
      <c r="D192" s="2"/>
      <c r="E192" s="2" t="s">
        <v>329</v>
      </c>
      <c r="F192" s="2" t="s">
        <v>427</v>
      </c>
      <c r="G192" s="2"/>
      <c r="H192" s="2" t="s">
        <v>428</v>
      </c>
      <c r="I192" s="2" t="s">
        <v>429</v>
      </c>
      <c r="J192" s="2" t="s">
        <v>141</v>
      </c>
      <c r="K192" s="2" t="s">
        <v>117</v>
      </c>
      <c r="L192" s="2" t="s">
        <v>20</v>
      </c>
      <c r="M192" s="2"/>
    </row>
    <row r="193" spans="1:13">
      <c r="A193" s="2" t="s">
        <v>373</v>
      </c>
      <c r="B193" s="2" t="s">
        <v>374</v>
      </c>
      <c r="C193" s="2"/>
      <c r="D193" s="2"/>
      <c r="E193" s="2" t="s">
        <v>329</v>
      </c>
      <c r="F193" s="2" t="s">
        <v>430</v>
      </c>
      <c r="G193" s="2"/>
      <c r="H193" s="2" t="s">
        <v>431</v>
      </c>
      <c r="I193" s="2" t="s">
        <v>432</v>
      </c>
      <c r="J193" s="2" t="s">
        <v>141</v>
      </c>
      <c r="K193" s="2" t="s">
        <v>117</v>
      </c>
      <c r="L193" s="2" t="s">
        <v>20</v>
      </c>
      <c r="M193" s="2"/>
    </row>
    <row r="194" spans="1:13">
      <c r="A194" s="2" t="s">
        <v>373</v>
      </c>
      <c r="B194" s="2" t="s">
        <v>374</v>
      </c>
      <c r="C194" s="2"/>
      <c r="D194" s="2"/>
      <c r="E194" s="2" t="s">
        <v>329</v>
      </c>
      <c r="F194" s="2" t="s">
        <v>433</v>
      </c>
      <c r="G194" s="2"/>
      <c r="H194" s="2" t="s">
        <v>434</v>
      </c>
      <c r="I194" s="2" t="s">
        <v>434</v>
      </c>
      <c r="J194" s="2" t="s">
        <v>103</v>
      </c>
      <c r="K194" s="2"/>
      <c r="L194" s="2" t="s">
        <v>104</v>
      </c>
      <c r="M194" s="2"/>
    </row>
    <row r="195" spans="1:13">
      <c r="A195" s="2" t="s">
        <v>435</v>
      </c>
      <c r="B195" s="2" t="s">
        <v>374</v>
      </c>
      <c r="C195" s="2"/>
      <c r="D195" s="2"/>
      <c r="E195" s="2" t="s">
        <v>228</v>
      </c>
      <c r="F195" s="2" t="s">
        <v>436</v>
      </c>
      <c r="G195" s="2"/>
      <c r="H195" s="2" t="s">
        <v>437</v>
      </c>
      <c r="I195" s="2" t="s">
        <v>348</v>
      </c>
      <c r="J195" s="2" t="s">
        <v>141</v>
      </c>
      <c r="K195" s="2" t="s">
        <v>117</v>
      </c>
      <c r="L195" s="2" t="s">
        <v>20</v>
      </c>
      <c r="M195" s="2"/>
    </row>
    <row r="196" spans="1:13">
      <c r="A196" s="2" t="s">
        <v>435</v>
      </c>
      <c r="B196" s="2" t="s">
        <v>374</v>
      </c>
      <c r="C196" s="2"/>
      <c r="D196" s="2"/>
      <c r="E196" s="2" t="s">
        <v>228</v>
      </c>
      <c r="F196" s="2" t="s">
        <v>438</v>
      </c>
      <c r="G196" s="2"/>
      <c r="H196" s="2" t="s">
        <v>439</v>
      </c>
      <c r="I196" s="2" t="s">
        <v>439</v>
      </c>
      <c r="J196" s="2" t="s">
        <v>103</v>
      </c>
      <c r="K196" s="2"/>
      <c r="L196" s="2" t="s">
        <v>104</v>
      </c>
      <c r="M196" s="2"/>
    </row>
    <row r="197" spans="1:13" ht="26.1">
      <c r="A197" s="2" t="s">
        <v>440</v>
      </c>
      <c r="B197" s="2" t="s">
        <v>441</v>
      </c>
      <c r="C197" s="2"/>
      <c r="D197" s="2"/>
      <c r="E197" s="2" t="s">
        <v>228</v>
      </c>
      <c r="F197" s="2" t="s">
        <v>442</v>
      </c>
      <c r="G197" s="2" t="s">
        <v>92</v>
      </c>
      <c r="H197" s="2"/>
      <c r="I197" s="2" t="s">
        <v>443</v>
      </c>
      <c r="J197" s="2" t="s">
        <v>444</v>
      </c>
      <c r="K197" s="2" t="s">
        <v>117</v>
      </c>
      <c r="L197" s="2" t="s">
        <v>20</v>
      </c>
      <c r="M197" s="2"/>
    </row>
    <row r="198" spans="1:13" ht="26.1">
      <c r="A198" s="2" t="s">
        <v>440</v>
      </c>
      <c r="B198" s="2" t="s">
        <v>441</v>
      </c>
      <c r="C198" s="2"/>
      <c r="D198" s="2"/>
      <c r="E198" s="2" t="s">
        <v>228</v>
      </c>
      <c r="F198" s="2" t="s">
        <v>445</v>
      </c>
      <c r="G198" s="2"/>
      <c r="H198" s="2"/>
      <c r="I198" s="2" t="s">
        <v>446</v>
      </c>
      <c r="J198" s="2" t="s">
        <v>103</v>
      </c>
      <c r="K198" s="2"/>
      <c r="L198" s="2" t="s">
        <v>104</v>
      </c>
      <c r="M198" s="2"/>
    </row>
    <row r="199" spans="1:13" ht="26.1">
      <c r="A199" s="2" t="s">
        <v>440</v>
      </c>
      <c r="B199" s="2" t="s">
        <v>441</v>
      </c>
      <c r="C199" s="2"/>
      <c r="D199" s="2"/>
      <c r="E199" s="2" t="s">
        <v>228</v>
      </c>
      <c r="F199" s="2" t="s">
        <v>447</v>
      </c>
      <c r="G199" s="2"/>
      <c r="H199" s="2"/>
      <c r="I199" s="2" t="s">
        <v>448</v>
      </c>
      <c r="J199" s="2" t="s">
        <v>141</v>
      </c>
      <c r="K199" s="2" t="s">
        <v>117</v>
      </c>
      <c r="L199" s="2" t="s">
        <v>20</v>
      </c>
      <c r="M199" s="2"/>
    </row>
    <row r="200" spans="1:13" ht="26.1">
      <c r="A200" s="2" t="s">
        <v>440</v>
      </c>
      <c r="B200" s="2" t="s">
        <v>441</v>
      </c>
      <c r="C200" s="2"/>
      <c r="D200" s="2"/>
      <c r="E200" s="2" t="s">
        <v>228</v>
      </c>
      <c r="F200" s="2" t="s">
        <v>449</v>
      </c>
      <c r="G200" s="2"/>
      <c r="H200" s="2"/>
      <c r="I200" s="2" t="s">
        <v>450</v>
      </c>
      <c r="J200" s="2" t="s">
        <v>103</v>
      </c>
      <c r="K200" s="2"/>
      <c r="L200" s="2" t="s">
        <v>104</v>
      </c>
      <c r="M200" s="2"/>
    </row>
    <row r="201" spans="1:13">
      <c r="A201" s="2" t="s">
        <v>440</v>
      </c>
      <c r="B201" s="2" t="s">
        <v>441</v>
      </c>
      <c r="C201" s="2"/>
      <c r="D201" s="2"/>
      <c r="E201" s="2" t="s">
        <v>203</v>
      </c>
      <c r="F201" s="2" t="s">
        <v>451</v>
      </c>
      <c r="G201" s="2"/>
      <c r="H201" s="2"/>
      <c r="I201" s="2" t="s">
        <v>452</v>
      </c>
      <c r="J201" s="2" t="s">
        <v>141</v>
      </c>
      <c r="K201" s="2" t="s">
        <v>117</v>
      </c>
      <c r="L201" s="2" t="s">
        <v>20</v>
      </c>
      <c r="M201" s="2"/>
    </row>
    <row r="202" spans="1:13" ht="26.1">
      <c r="A202" s="2" t="s">
        <v>440</v>
      </c>
      <c r="B202" s="2" t="s">
        <v>441</v>
      </c>
      <c r="C202" s="2"/>
      <c r="D202" s="2"/>
      <c r="E202" s="2" t="s">
        <v>203</v>
      </c>
      <c r="F202" s="2" t="s">
        <v>453</v>
      </c>
      <c r="G202" s="2"/>
      <c r="H202" s="2"/>
      <c r="I202" s="2" t="s">
        <v>454</v>
      </c>
      <c r="J202" s="2" t="s">
        <v>103</v>
      </c>
      <c r="K202" s="2"/>
      <c r="L202" s="2" t="s">
        <v>104</v>
      </c>
      <c r="M202" s="2"/>
    </row>
    <row r="203" spans="1:13">
      <c r="A203" s="2" t="s">
        <v>440</v>
      </c>
      <c r="B203" s="2" t="s">
        <v>441</v>
      </c>
      <c r="C203" s="2"/>
      <c r="D203" s="2"/>
      <c r="E203" s="2" t="s">
        <v>203</v>
      </c>
      <c r="F203" s="2" t="s">
        <v>455</v>
      </c>
      <c r="G203" s="2"/>
      <c r="H203" s="2"/>
      <c r="I203" s="2" t="s">
        <v>456</v>
      </c>
      <c r="J203" s="2" t="s">
        <v>141</v>
      </c>
      <c r="K203" s="2" t="s">
        <v>117</v>
      </c>
      <c r="L203" s="2" t="s">
        <v>20</v>
      </c>
      <c r="M203" s="2"/>
    </row>
    <row r="204" spans="1:13" ht="26.1">
      <c r="A204" s="2" t="s">
        <v>440</v>
      </c>
      <c r="B204" s="2" t="s">
        <v>441</v>
      </c>
      <c r="C204" s="2"/>
      <c r="D204" s="2"/>
      <c r="E204" s="2" t="s">
        <v>203</v>
      </c>
      <c r="F204" s="2" t="s">
        <v>457</v>
      </c>
      <c r="G204" s="2"/>
      <c r="H204" s="2"/>
      <c r="I204" s="2" t="s">
        <v>458</v>
      </c>
      <c r="J204" s="2" t="s">
        <v>103</v>
      </c>
      <c r="K204" s="2"/>
      <c r="L204" s="2" t="s">
        <v>104</v>
      </c>
      <c r="M204" s="2"/>
    </row>
    <row r="205" spans="1:13">
      <c r="A205" s="2" t="s">
        <v>440</v>
      </c>
      <c r="B205" s="2" t="s">
        <v>441</v>
      </c>
      <c r="C205" s="2"/>
      <c r="D205" s="2"/>
      <c r="E205" s="2" t="s">
        <v>203</v>
      </c>
      <c r="F205" s="2" t="s">
        <v>459</v>
      </c>
      <c r="G205" s="2"/>
      <c r="H205" s="2"/>
      <c r="I205" s="2" t="s">
        <v>460</v>
      </c>
      <c r="J205" s="2" t="s">
        <v>141</v>
      </c>
      <c r="K205" s="2" t="s">
        <v>117</v>
      </c>
      <c r="L205" s="2" t="s">
        <v>20</v>
      </c>
      <c r="M205" s="2"/>
    </row>
    <row r="206" spans="1:13">
      <c r="A206" s="2" t="s">
        <v>440</v>
      </c>
      <c r="B206" s="2" t="s">
        <v>441</v>
      </c>
      <c r="C206" s="2"/>
      <c r="D206" s="2"/>
      <c r="E206" s="2" t="s">
        <v>203</v>
      </c>
      <c r="F206" s="2" t="s">
        <v>461</v>
      </c>
      <c r="G206" s="2"/>
      <c r="H206" s="2"/>
      <c r="I206" s="2" t="s">
        <v>462</v>
      </c>
      <c r="J206" s="2" t="s">
        <v>103</v>
      </c>
      <c r="K206" s="2"/>
      <c r="L206" s="2" t="s">
        <v>104</v>
      </c>
      <c r="M206" s="2"/>
    </row>
    <row r="207" spans="1:13" ht="26.1">
      <c r="A207" s="2" t="s">
        <v>440</v>
      </c>
      <c r="B207" s="2" t="s">
        <v>441</v>
      </c>
      <c r="C207" s="2"/>
      <c r="D207" s="2"/>
      <c r="E207" s="2"/>
      <c r="F207" s="2" t="s">
        <v>463</v>
      </c>
      <c r="G207" s="2"/>
      <c r="H207" s="2" t="s">
        <v>464</v>
      </c>
      <c r="I207" s="2"/>
      <c r="J207" s="2"/>
      <c r="K207" s="2"/>
      <c r="L207" s="2" t="s">
        <v>104</v>
      </c>
      <c r="M207" s="2" t="s">
        <v>105</v>
      </c>
    </row>
  </sheetData>
  <autoFilter ref="A1:M207" xr:uid="{00000000-0009-0000-0000-000001000000}"/>
  <conditionalFormatting sqref="E2:E207">
    <cfRule type="cellIs" dxfId="340" priority="2" operator="equal">
      <formula>""</formula>
    </cfRule>
  </conditionalFormatting>
  <conditionalFormatting sqref="M2:M207">
    <cfRule type="cellIs" dxfId="339" priority="1" operator="equal">
      <formula>"YES"</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0F89-878C-4A9E-9874-4BF96EF9E74B}">
  <dimension ref="A1:L110"/>
  <sheetViews>
    <sheetView showGridLines="0" topLeftCell="A49" zoomScale="80" zoomScaleNormal="80" workbookViewId="0">
      <selection activeCell="A68" sqref="A68"/>
    </sheetView>
  </sheetViews>
  <sheetFormatPr defaultColWidth="8.5703125" defaultRowHeight="14.45"/>
  <cols>
    <col min="1" max="1" width="13.42578125" style="204" customWidth="1"/>
    <col min="2" max="2" width="10.5703125" style="204" customWidth="1"/>
    <col min="3" max="3" width="22.5703125" style="204" customWidth="1"/>
    <col min="4" max="4" width="35.85546875" style="204" customWidth="1"/>
    <col min="5" max="5" width="23.85546875" style="204" customWidth="1"/>
    <col min="6" max="6" width="44.5703125" style="204" customWidth="1"/>
    <col min="7" max="7" width="17.5703125" style="204" customWidth="1"/>
    <col min="8" max="8" width="0" style="204" hidden="1" customWidth="1"/>
    <col min="9" max="9" width="45.5703125" style="204" customWidth="1"/>
    <col min="10" max="10" width="17.85546875" style="204" customWidth="1"/>
    <col min="11" max="11" width="41.5703125" style="204" customWidth="1"/>
    <col min="12" max="12" width="30.140625" style="204" customWidth="1"/>
    <col min="13" max="16384" width="8.5703125" style="204"/>
  </cols>
  <sheetData>
    <row r="1" spans="1:12" ht="17.100000000000001" customHeight="1">
      <c r="A1" s="255" t="s">
        <v>465</v>
      </c>
      <c r="B1" s="256"/>
      <c r="C1" s="256"/>
      <c r="D1" s="256"/>
      <c r="E1" s="256"/>
      <c r="F1" s="256"/>
      <c r="G1" s="203"/>
    </row>
    <row r="2" spans="1:12" ht="6.6" customHeight="1">
      <c r="A2" s="203"/>
      <c r="B2" s="203"/>
      <c r="C2" s="203"/>
      <c r="D2" s="203"/>
      <c r="E2" s="203"/>
      <c r="F2" s="203"/>
      <c r="G2" s="203"/>
    </row>
    <row r="3" spans="1:12" ht="18" customHeight="1">
      <c r="A3" s="257" t="s">
        <v>466</v>
      </c>
      <c r="B3" s="254"/>
      <c r="C3" s="254"/>
      <c r="D3" s="254"/>
      <c r="E3" s="254"/>
      <c r="F3" s="254"/>
      <c r="G3" s="203"/>
    </row>
    <row r="4" spans="1:12">
      <c r="A4" s="205" t="s">
        <v>467</v>
      </c>
      <c r="B4" s="258" t="s">
        <v>101</v>
      </c>
      <c r="C4" s="250"/>
      <c r="D4" s="251"/>
      <c r="E4" s="259" t="s">
        <v>468</v>
      </c>
      <c r="F4" s="251"/>
      <c r="G4" s="203"/>
    </row>
    <row r="5" spans="1:12">
      <c r="A5" s="208">
        <v>1</v>
      </c>
      <c r="B5" s="249" t="s">
        <v>469</v>
      </c>
      <c r="C5" s="250"/>
      <c r="D5" s="251"/>
      <c r="E5" s="252" t="s">
        <v>470</v>
      </c>
      <c r="F5" s="251"/>
      <c r="G5" s="203"/>
    </row>
    <row r="6" spans="1:12">
      <c r="A6" s="208">
        <v>2</v>
      </c>
      <c r="B6" s="249" t="s">
        <v>471</v>
      </c>
      <c r="C6" s="250"/>
      <c r="D6" s="251"/>
      <c r="E6" s="252" t="s">
        <v>470</v>
      </c>
      <c r="F6" s="251"/>
      <c r="G6" s="203"/>
    </row>
    <row r="7" spans="1:12">
      <c r="A7" s="208">
        <v>3</v>
      </c>
      <c r="B7" s="249" t="s">
        <v>472</v>
      </c>
      <c r="C7" s="250"/>
      <c r="D7" s="251"/>
      <c r="E7" s="252" t="s">
        <v>470</v>
      </c>
      <c r="F7" s="251"/>
      <c r="G7" s="203"/>
    </row>
    <row r="8" spans="1:12">
      <c r="A8" s="208">
        <v>4</v>
      </c>
      <c r="B8" s="249" t="s">
        <v>473</v>
      </c>
      <c r="C8" s="250"/>
      <c r="D8" s="251"/>
      <c r="E8" s="252" t="s">
        <v>470</v>
      </c>
      <c r="F8" s="251"/>
      <c r="G8" s="203"/>
    </row>
    <row r="9" spans="1:12">
      <c r="A9" s="208">
        <v>5</v>
      </c>
      <c r="B9" s="249" t="s">
        <v>474</v>
      </c>
      <c r="C9" s="250"/>
      <c r="D9" s="251"/>
      <c r="E9" s="252" t="s">
        <v>470</v>
      </c>
      <c r="F9" s="251"/>
      <c r="G9" s="203"/>
    </row>
    <row r="10" spans="1:12">
      <c r="A10" s="208">
        <v>6</v>
      </c>
      <c r="B10" s="249" t="s">
        <v>475</v>
      </c>
      <c r="C10" s="250"/>
      <c r="D10" s="251"/>
      <c r="E10" s="252" t="s">
        <v>470</v>
      </c>
      <c r="F10" s="251"/>
      <c r="G10" s="203"/>
    </row>
    <row r="11" spans="1:12">
      <c r="A11" s="208">
        <v>7</v>
      </c>
      <c r="B11" s="249" t="s">
        <v>476</v>
      </c>
      <c r="C11" s="250"/>
      <c r="D11" s="251"/>
      <c r="E11" s="252" t="s">
        <v>470</v>
      </c>
      <c r="F11" s="251"/>
      <c r="G11" s="203"/>
    </row>
    <row r="12" spans="1:12">
      <c r="A12" s="208">
        <v>8</v>
      </c>
      <c r="B12" s="249" t="s">
        <v>477</v>
      </c>
      <c r="C12" s="250"/>
      <c r="D12" s="251"/>
      <c r="E12" s="252" t="s">
        <v>470</v>
      </c>
      <c r="F12" s="251"/>
      <c r="G12" s="203"/>
    </row>
    <row r="13" spans="1:12" ht="0" hidden="1" customHeight="1">
      <c r="A13" s="203"/>
      <c r="B13" s="203"/>
      <c r="C13" s="203"/>
      <c r="D13" s="203"/>
      <c r="E13" s="203"/>
      <c r="F13" s="203"/>
      <c r="G13" s="203"/>
    </row>
    <row r="14" spans="1:12" ht="5.25" customHeight="1">
      <c r="A14" s="203"/>
      <c r="B14" s="203"/>
      <c r="C14" s="203"/>
      <c r="D14" s="203"/>
      <c r="E14" s="203"/>
      <c r="F14" s="203"/>
      <c r="G14" s="203"/>
    </row>
    <row r="15" spans="1:12" ht="18" customHeight="1">
      <c r="A15" s="253" t="s">
        <v>478</v>
      </c>
      <c r="B15" s="254"/>
      <c r="C15" s="254"/>
      <c r="D15" s="254"/>
      <c r="E15" s="254"/>
      <c r="F15" s="254"/>
      <c r="G15" s="254"/>
    </row>
    <row r="16" spans="1:12">
      <c r="A16" s="210" t="s">
        <v>469</v>
      </c>
      <c r="B16" s="207" t="s">
        <v>479</v>
      </c>
      <c r="C16" s="206" t="s">
        <v>471</v>
      </c>
      <c r="D16" s="206" t="s">
        <v>472</v>
      </c>
      <c r="E16" s="207" t="s">
        <v>480</v>
      </c>
      <c r="F16" s="206" t="s">
        <v>473</v>
      </c>
      <c r="G16" s="207" t="s">
        <v>481</v>
      </c>
      <c r="H16" s="204" t="s">
        <v>482</v>
      </c>
      <c r="I16" s="212" t="s">
        <v>483</v>
      </c>
      <c r="J16" s="212" t="s">
        <v>467</v>
      </c>
      <c r="K16" s="212" t="s">
        <v>484</v>
      </c>
      <c r="L16" s="204" t="s">
        <v>485</v>
      </c>
    </row>
    <row r="17" spans="1:12" ht="15" customHeight="1">
      <c r="A17" s="211" t="s">
        <v>486</v>
      </c>
      <c r="B17" s="207"/>
      <c r="C17" s="209" t="s">
        <v>470</v>
      </c>
      <c r="D17" s="209" t="s">
        <v>470</v>
      </c>
      <c r="E17" s="207"/>
      <c r="F17" s="209" t="s">
        <v>470</v>
      </c>
      <c r="G17" s="207"/>
      <c r="I17" s="204" t="str">
        <f>IF(A17&lt;&gt;"",A17,IF(C17&lt;&gt;"",C17,IF(D17&lt;&gt;"",D17,IF(F17&lt;&gt;"",F17,"Error"))))</f>
        <v>FedEx (PlanRoot)</v>
      </c>
      <c r="J17" s="204">
        <f t="shared" ref="J17:J48" si="0">IF(A17&lt;&gt;"",1,IF(C17&lt;&gt;"",2,IF(D17&lt;&gt;"",3,IF(F17&lt;&gt;"",4,"Error"))))</f>
        <v>1</v>
      </c>
      <c r="K17" s="204" t="str">
        <f>LEFT(I17, FIND("§", SUBSTITUTE(I17," (","§", (LEN(I17)-LEN(SUBSTITUTE(I17," (","")))/2)) - 1)</f>
        <v>FedEx</v>
      </c>
      <c r="L17" s="204" t="str">
        <f>_xlfn.LET(
_xlpm.p,FIND("§",SUBSTITUTE(I17," (","§",(LEN(I17)-LEN(SUBSTITUTE(I17," (","")))/2)),
MID(I17,_xlpm.p+2,LEN(I17)-_xlpm.p-2))</f>
        <v>PlanRoot</v>
      </c>
    </row>
    <row r="18" spans="1:12" ht="15" customHeight="1">
      <c r="A18" s="211" t="s">
        <v>470</v>
      </c>
      <c r="B18" s="207"/>
      <c r="C18" s="209" t="s">
        <v>487</v>
      </c>
      <c r="D18" s="209" t="s">
        <v>470</v>
      </c>
      <c r="E18" s="207"/>
      <c r="F18" s="209" t="s">
        <v>470</v>
      </c>
      <c r="G18" s="207"/>
      <c r="I18" s="204" t="str">
        <f t="shared" ref="I18:I81" si="1">IF(A18&lt;&gt;"",A18,IF(C18&lt;&gt;"",C18,IF(D18&lt;&gt;"",D18,IF(F18&lt;&gt;"",F18,"Error"))))</f>
        <v>DRIVE (190945)</v>
      </c>
      <c r="J18" s="204">
        <f t="shared" si="0"/>
        <v>2</v>
      </c>
      <c r="K18" s="204" t="str">
        <f t="shared" ref="K18:K81" si="2">LEFT(I18, FIND("§", SUBSTITUTE(I18," (","§", (LEN(I18)-LEN(SUBSTITUTE(I18," (","")))/2)) - 1)</f>
        <v>DRIVE</v>
      </c>
      <c r="L18" s="204" t="str">
        <f t="shared" ref="L18:L81" si="3">_xlfn.LET(
_xlpm.p,FIND("§",SUBSTITUTE(I18," (","§",(LEN(I18)-LEN(SUBSTITUTE(I18," (","")))/2)),
MID(I18,_xlpm.p+2,LEN(I18)-_xlpm.p-2))</f>
        <v>190945</v>
      </c>
    </row>
    <row r="19" spans="1:12" ht="15" customHeight="1">
      <c r="A19" s="211" t="s">
        <v>470</v>
      </c>
      <c r="B19" s="207"/>
      <c r="C19" s="209" t="s">
        <v>470</v>
      </c>
      <c r="D19" s="209" t="s">
        <v>488</v>
      </c>
      <c r="E19" s="207"/>
      <c r="F19" s="209" t="s">
        <v>470</v>
      </c>
      <c r="G19" s="207"/>
      <c r="I19" s="204" t="str">
        <f t="shared" si="1"/>
        <v>DRIVE (190946)</v>
      </c>
      <c r="J19" s="204">
        <f t="shared" si="0"/>
        <v>3</v>
      </c>
      <c r="K19" s="204" t="str">
        <f t="shared" si="2"/>
        <v>DRIVE</v>
      </c>
      <c r="L19" s="204" t="str">
        <f t="shared" si="3"/>
        <v>190946</v>
      </c>
    </row>
    <row r="20" spans="1:12" ht="15" customHeight="1">
      <c r="A20" s="211" t="s">
        <v>470</v>
      </c>
      <c r="B20" s="207"/>
      <c r="C20" s="209" t="s">
        <v>470</v>
      </c>
      <c r="D20" s="209" t="s">
        <v>470</v>
      </c>
      <c r="E20" s="207"/>
      <c r="F20" s="209" t="s">
        <v>489</v>
      </c>
      <c r="G20" s="207"/>
      <c r="I20" s="204" t="str">
        <f t="shared" si="1"/>
        <v>DRIVE (190947)</v>
      </c>
      <c r="J20" s="204">
        <f t="shared" si="0"/>
        <v>4</v>
      </c>
      <c r="K20" s="204" t="str">
        <f t="shared" si="2"/>
        <v>DRIVE</v>
      </c>
      <c r="L20" s="204" t="str">
        <f t="shared" si="3"/>
        <v>190947</v>
      </c>
    </row>
    <row r="21" spans="1:12" ht="15" customHeight="1">
      <c r="A21" s="211" t="s">
        <v>470</v>
      </c>
      <c r="B21" s="207"/>
      <c r="C21" s="209" t="s">
        <v>470</v>
      </c>
      <c r="D21" s="209" t="s">
        <v>470</v>
      </c>
      <c r="E21" s="207"/>
      <c r="F21" s="209" t="s">
        <v>490</v>
      </c>
      <c r="G21" s="207"/>
      <c r="I21" s="204" t="str">
        <f t="shared" si="1"/>
        <v>C-DRIVE (190948)</v>
      </c>
      <c r="J21" s="204">
        <f t="shared" si="0"/>
        <v>4</v>
      </c>
      <c r="K21" s="204" t="str">
        <f t="shared" si="2"/>
        <v>C-DRIVE</v>
      </c>
      <c r="L21" s="204" t="str">
        <f t="shared" si="3"/>
        <v>190948</v>
      </c>
    </row>
    <row r="22" spans="1:12" ht="15" customHeight="1">
      <c r="A22" s="211" t="s">
        <v>470</v>
      </c>
      <c r="B22" s="207"/>
      <c r="C22" s="209" t="s">
        <v>470</v>
      </c>
      <c r="D22" s="209" t="s">
        <v>470</v>
      </c>
      <c r="E22" s="207"/>
      <c r="F22" s="209" t="s">
        <v>491</v>
      </c>
      <c r="G22" s="207"/>
      <c r="I22" s="204" t="str">
        <f t="shared" si="1"/>
        <v>P&amp;C-DRIVE (191311)</v>
      </c>
      <c r="J22" s="204">
        <f t="shared" si="0"/>
        <v>4</v>
      </c>
      <c r="K22" s="204" t="str">
        <f t="shared" si="2"/>
        <v>P&amp;C-DRIVE</v>
      </c>
      <c r="L22" s="204" t="str">
        <f t="shared" si="3"/>
        <v>191311</v>
      </c>
    </row>
    <row r="23" spans="1:12" ht="15" customHeight="1">
      <c r="A23" s="211" t="s">
        <v>470</v>
      </c>
      <c r="B23" s="207"/>
      <c r="C23" s="209" t="s">
        <v>492</v>
      </c>
      <c r="D23" s="209" t="s">
        <v>470</v>
      </c>
      <c r="E23" s="207"/>
      <c r="F23" s="209" t="s">
        <v>470</v>
      </c>
      <c r="G23" s="207"/>
      <c r="I23" s="204" t="str">
        <f t="shared" si="1"/>
        <v>Non-DRIVE (190949)</v>
      </c>
      <c r="J23" s="204">
        <f t="shared" si="0"/>
        <v>2</v>
      </c>
      <c r="K23" s="204" t="str">
        <f t="shared" si="2"/>
        <v>Non-DRIVE</v>
      </c>
      <c r="L23" s="204" t="str">
        <f t="shared" si="3"/>
        <v>190949</v>
      </c>
    </row>
    <row r="24" spans="1:12" ht="15" customHeight="1">
      <c r="A24" s="211" t="s">
        <v>470</v>
      </c>
      <c r="B24" s="207"/>
      <c r="C24" s="209" t="s">
        <v>470</v>
      </c>
      <c r="D24" s="209" t="s">
        <v>493</v>
      </c>
      <c r="E24" s="207"/>
      <c r="F24" s="209" t="s">
        <v>470</v>
      </c>
      <c r="G24" s="207"/>
      <c r="I24" s="204" t="str">
        <f t="shared" si="1"/>
        <v>D&amp;T (190950)</v>
      </c>
      <c r="J24" s="204">
        <f t="shared" si="0"/>
        <v>3</v>
      </c>
      <c r="K24" s="204" t="str">
        <f t="shared" si="2"/>
        <v>D&amp;T</v>
      </c>
      <c r="L24" s="204" t="str">
        <f t="shared" si="3"/>
        <v>190950</v>
      </c>
    </row>
    <row r="25" spans="1:12" ht="15" customHeight="1">
      <c r="A25" s="211" t="s">
        <v>470</v>
      </c>
      <c r="B25" s="207"/>
      <c r="C25" s="209" t="s">
        <v>470</v>
      </c>
      <c r="D25" s="209" t="s">
        <v>470</v>
      </c>
      <c r="E25" s="207"/>
      <c r="F25" s="209" t="s">
        <v>494</v>
      </c>
      <c r="G25" s="207"/>
      <c r="I25" s="204" t="str">
        <f t="shared" si="1"/>
        <v>Tech-Enabled Intake (191086)</v>
      </c>
      <c r="J25" s="204">
        <f t="shared" si="0"/>
        <v>4</v>
      </c>
      <c r="K25" s="204" t="str">
        <f t="shared" si="2"/>
        <v>Tech-Enabled Intake</v>
      </c>
      <c r="L25" s="204" t="str">
        <f t="shared" si="3"/>
        <v>191086</v>
      </c>
    </row>
    <row r="26" spans="1:12" ht="15" customHeight="1">
      <c r="A26" s="211" t="s">
        <v>470</v>
      </c>
      <c r="B26" s="207"/>
      <c r="C26" s="209" t="s">
        <v>470</v>
      </c>
      <c r="D26" s="209" t="s">
        <v>470</v>
      </c>
      <c r="E26" s="207"/>
      <c r="F26" s="209" t="s">
        <v>495</v>
      </c>
      <c r="G26" s="207"/>
      <c r="I26" s="204" t="str">
        <f t="shared" si="1"/>
        <v>D&amp;T Cross-Portfolio Demand (190951)</v>
      </c>
      <c r="J26" s="204">
        <f t="shared" si="0"/>
        <v>4</v>
      </c>
      <c r="K26" s="204" t="str">
        <f t="shared" si="2"/>
        <v>D&amp;T Cross-Portfolio Demand</v>
      </c>
      <c r="L26" s="204" t="str">
        <f t="shared" si="3"/>
        <v>190951</v>
      </c>
    </row>
    <row r="27" spans="1:12" ht="15" customHeight="1">
      <c r="A27" s="211" t="s">
        <v>470</v>
      </c>
      <c r="B27" s="207"/>
      <c r="C27" s="209" t="s">
        <v>470</v>
      </c>
      <c r="D27" s="209" t="s">
        <v>470</v>
      </c>
      <c r="E27" s="207"/>
      <c r="F27" s="209" t="s">
        <v>496</v>
      </c>
      <c r="G27" s="207"/>
      <c r="I27" s="204" t="str">
        <f t="shared" si="1"/>
        <v>C-D&amp;T Cross-Portfolio Demand (191085)</v>
      </c>
      <c r="J27" s="204">
        <f t="shared" si="0"/>
        <v>4</v>
      </c>
      <c r="K27" s="204" t="str">
        <f t="shared" si="2"/>
        <v>C-D&amp;T Cross-Portfolio Demand</v>
      </c>
      <c r="L27" s="204" t="str">
        <f t="shared" si="3"/>
        <v>191085</v>
      </c>
    </row>
    <row r="28" spans="1:12" ht="15" customHeight="1">
      <c r="A28" s="211" t="s">
        <v>470</v>
      </c>
      <c r="B28" s="207"/>
      <c r="C28" s="209" t="s">
        <v>470</v>
      </c>
      <c r="D28" s="209" t="s">
        <v>470</v>
      </c>
      <c r="E28" s="207"/>
      <c r="F28" s="209" t="s">
        <v>497</v>
      </c>
      <c r="G28" s="207"/>
      <c r="I28" s="204" t="str">
        <f t="shared" si="1"/>
        <v>P&amp;C-D&amp;T Cross-Portfolio Demand (191312)</v>
      </c>
      <c r="J28" s="204">
        <f t="shared" si="0"/>
        <v>4</v>
      </c>
      <c r="K28" s="204" t="str">
        <f t="shared" si="2"/>
        <v>P&amp;C-D&amp;T Cross-Portfolio Demand</v>
      </c>
      <c r="L28" s="204" t="str">
        <f t="shared" si="3"/>
        <v>191312</v>
      </c>
    </row>
    <row r="29" spans="1:12" ht="15" customHeight="1">
      <c r="A29" s="211" t="s">
        <v>470</v>
      </c>
      <c r="B29" s="207"/>
      <c r="C29" s="209" t="s">
        <v>470</v>
      </c>
      <c r="D29" s="209" t="s">
        <v>470</v>
      </c>
      <c r="E29" s="207"/>
      <c r="F29" s="209" t="s">
        <v>498</v>
      </c>
      <c r="G29" s="207"/>
      <c r="I29" s="204" t="str">
        <f t="shared" si="1"/>
        <v>D&amp;T Strategic Demand (191179)</v>
      </c>
      <c r="J29" s="204">
        <f t="shared" si="0"/>
        <v>4</v>
      </c>
      <c r="K29" s="204" t="str">
        <f t="shared" si="2"/>
        <v>D&amp;T Strategic Demand</v>
      </c>
      <c r="L29" s="204" t="str">
        <f t="shared" si="3"/>
        <v>191179</v>
      </c>
    </row>
    <row r="30" spans="1:12" ht="15" customHeight="1">
      <c r="A30" s="211" t="s">
        <v>470</v>
      </c>
      <c r="B30" s="207"/>
      <c r="C30" s="209" t="s">
        <v>470</v>
      </c>
      <c r="D30" s="209" t="s">
        <v>470</v>
      </c>
      <c r="E30" s="207"/>
      <c r="F30" s="209" t="s">
        <v>499</v>
      </c>
      <c r="G30" s="207"/>
      <c r="I30" s="204" t="str">
        <f t="shared" si="1"/>
        <v>C-D&amp;T Strategic Demand (191180)</v>
      </c>
      <c r="J30" s="204">
        <f t="shared" si="0"/>
        <v>4</v>
      </c>
      <c r="K30" s="204" t="str">
        <f t="shared" si="2"/>
        <v>C-D&amp;T Strategic Demand</v>
      </c>
      <c r="L30" s="204" t="str">
        <f t="shared" si="3"/>
        <v>191180</v>
      </c>
    </row>
    <row r="31" spans="1:12" ht="15" customHeight="1">
      <c r="A31" s="211" t="s">
        <v>470</v>
      </c>
      <c r="B31" s="207"/>
      <c r="C31" s="209" t="s">
        <v>470</v>
      </c>
      <c r="D31" s="209" t="s">
        <v>470</v>
      </c>
      <c r="E31" s="207"/>
      <c r="F31" s="209" t="s">
        <v>500</v>
      </c>
      <c r="G31" s="207"/>
      <c r="I31" s="204" t="str">
        <f t="shared" si="1"/>
        <v>P&amp;C-D&amp;T Strategic Demand (191313)</v>
      </c>
      <c r="J31" s="204">
        <f t="shared" si="0"/>
        <v>4</v>
      </c>
      <c r="K31" s="204" t="str">
        <f t="shared" si="2"/>
        <v>P&amp;C-D&amp;T Strategic Demand</v>
      </c>
      <c r="L31" s="204" t="str">
        <f t="shared" si="3"/>
        <v>191313</v>
      </c>
    </row>
    <row r="32" spans="1:12" ht="15" customHeight="1">
      <c r="A32" s="211" t="s">
        <v>470</v>
      </c>
      <c r="B32" s="207"/>
      <c r="C32" s="209" t="s">
        <v>501</v>
      </c>
      <c r="D32" s="209" t="s">
        <v>470</v>
      </c>
      <c r="E32" s="207"/>
      <c r="F32" s="209" t="s">
        <v>470</v>
      </c>
      <c r="G32" s="207"/>
      <c r="I32" s="204" t="str">
        <f t="shared" si="1"/>
        <v>C-Business Demand (191314)</v>
      </c>
      <c r="J32" s="204">
        <f t="shared" si="0"/>
        <v>2</v>
      </c>
      <c r="K32" s="204" t="str">
        <f t="shared" si="2"/>
        <v>C-Business Demand</v>
      </c>
      <c r="L32" s="204" t="str">
        <f t="shared" si="3"/>
        <v>191314</v>
      </c>
    </row>
    <row r="33" spans="1:12" ht="15" customHeight="1">
      <c r="A33" s="211" t="s">
        <v>470</v>
      </c>
      <c r="B33" s="207"/>
      <c r="C33" s="209" t="s">
        <v>470</v>
      </c>
      <c r="D33" s="209" t="s">
        <v>502</v>
      </c>
      <c r="E33" s="207"/>
      <c r="F33" s="209" t="s">
        <v>470</v>
      </c>
      <c r="G33" s="207"/>
      <c r="I33" s="204" t="str">
        <f t="shared" si="1"/>
        <v>Americas International (191465)</v>
      </c>
      <c r="J33" s="204">
        <f t="shared" si="0"/>
        <v>3</v>
      </c>
      <c r="K33" s="204" t="str">
        <f t="shared" si="2"/>
        <v>Americas International</v>
      </c>
      <c r="L33" s="204" t="str">
        <f t="shared" si="3"/>
        <v>191465</v>
      </c>
    </row>
    <row r="34" spans="1:12" ht="15" customHeight="1">
      <c r="A34" s="211" t="s">
        <v>470</v>
      </c>
      <c r="B34" s="207"/>
      <c r="C34" s="209" t="s">
        <v>470</v>
      </c>
      <c r="D34" s="209" t="s">
        <v>503</v>
      </c>
      <c r="E34" s="207"/>
      <c r="F34" s="209" t="s">
        <v>470</v>
      </c>
      <c r="G34" s="207"/>
      <c r="I34" s="204" t="str">
        <f t="shared" si="1"/>
        <v>APAC (191466)</v>
      </c>
      <c r="J34" s="204">
        <f t="shared" si="0"/>
        <v>3</v>
      </c>
      <c r="K34" s="204" t="str">
        <f t="shared" si="2"/>
        <v>APAC</v>
      </c>
      <c r="L34" s="204" t="str">
        <f t="shared" si="3"/>
        <v>191466</v>
      </c>
    </row>
    <row r="35" spans="1:12" ht="15" customHeight="1">
      <c r="A35" s="211" t="s">
        <v>470</v>
      </c>
      <c r="B35" s="207"/>
      <c r="C35" s="209" t="s">
        <v>470</v>
      </c>
      <c r="D35" s="209" t="s">
        <v>504</v>
      </c>
      <c r="E35" s="207"/>
      <c r="F35" s="209" t="s">
        <v>470</v>
      </c>
      <c r="G35" s="207"/>
      <c r="I35" s="204" t="str">
        <f t="shared" si="1"/>
        <v>Airline (191467)</v>
      </c>
      <c r="J35" s="204">
        <f t="shared" si="0"/>
        <v>3</v>
      </c>
      <c r="K35" s="204" t="str">
        <f t="shared" si="2"/>
        <v>Airline</v>
      </c>
      <c r="L35" s="204" t="str">
        <f t="shared" si="3"/>
        <v>191467</v>
      </c>
    </row>
    <row r="36" spans="1:12" ht="15" customHeight="1">
      <c r="A36" s="211" t="s">
        <v>470</v>
      </c>
      <c r="B36" s="207"/>
      <c r="C36" s="209" t="s">
        <v>470</v>
      </c>
      <c r="D36" s="209" t="s">
        <v>505</v>
      </c>
      <c r="E36" s="207"/>
      <c r="F36" s="209" t="s">
        <v>470</v>
      </c>
      <c r="G36" s="207"/>
      <c r="I36" s="204" t="str">
        <f t="shared" si="1"/>
        <v>Commercial (191468)</v>
      </c>
      <c r="J36" s="204">
        <f t="shared" si="0"/>
        <v>3</v>
      </c>
      <c r="K36" s="204" t="str">
        <f t="shared" si="2"/>
        <v>Commercial</v>
      </c>
      <c r="L36" s="204" t="str">
        <f t="shared" si="3"/>
        <v>191468</v>
      </c>
    </row>
    <row r="37" spans="1:12" ht="15" customHeight="1">
      <c r="A37" s="211" t="s">
        <v>470</v>
      </c>
      <c r="B37" s="207"/>
      <c r="C37" s="209" t="s">
        <v>470</v>
      </c>
      <c r="D37" s="209" t="s">
        <v>506</v>
      </c>
      <c r="E37" s="207"/>
      <c r="F37" s="209" t="s">
        <v>470</v>
      </c>
      <c r="G37" s="207"/>
      <c r="I37" s="204" t="str">
        <f t="shared" si="1"/>
        <v>Data and Tech (191469)</v>
      </c>
      <c r="J37" s="204">
        <f t="shared" si="0"/>
        <v>3</v>
      </c>
      <c r="K37" s="204" t="str">
        <f t="shared" si="2"/>
        <v>Data and Tech</v>
      </c>
      <c r="L37" s="204" t="str">
        <f t="shared" si="3"/>
        <v>191469</v>
      </c>
    </row>
    <row r="38" spans="1:12" ht="15" customHeight="1">
      <c r="A38" s="211" t="s">
        <v>470</v>
      </c>
      <c r="B38" s="207"/>
      <c r="C38" s="209" t="s">
        <v>470</v>
      </c>
      <c r="D38" s="209" t="s">
        <v>507</v>
      </c>
      <c r="E38" s="207"/>
      <c r="F38" s="209" t="s">
        <v>470</v>
      </c>
      <c r="G38" s="207"/>
      <c r="I38" s="204" t="str">
        <f t="shared" si="1"/>
        <v>Dock (191470)</v>
      </c>
      <c r="J38" s="204">
        <f t="shared" si="0"/>
        <v>3</v>
      </c>
      <c r="K38" s="204" t="str">
        <f t="shared" si="2"/>
        <v>Dock</v>
      </c>
      <c r="L38" s="204" t="str">
        <f t="shared" si="3"/>
        <v>191470</v>
      </c>
    </row>
    <row r="39" spans="1:12" ht="15" customHeight="1">
      <c r="A39" s="211" t="s">
        <v>470</v>
      </c>
      <c r="B39" s="207"/>
      <c r="C39" s="209" t="s">
        <v>470</v>
      </c>
      <c r="D39" s="209" t="s">
        <v>508</v>
      </c>
      <c r="E39" s="207"/>
      <c r="F39" s="209" t="s">
        <v>470</v>
      </c>
      <c r="G39" s="207"/>
      <c r="I39" s="204" t="str">
        <f t="shared" si="1"/>
        <v>Europe (191471)</v>
      </c>
      <c r="J39" s="204">
        <f t="shared" si="0"/>
        <v>3</v>
      </c>
      <c r="K39" s="204" t="str">
        <f t="shared" si="2"/>
        <v>Europe</v>
      </c>
      <c r="L39" s="204" t="str">
        <f t="shared" si="3"/>
        <v>191471</v>
      </c>
    </row>
    <row r="40" spans="1:12" ht="15" customHeight="1">
      <c r="A40" s="211" t="s">
        <v>470</v>
      </c>
      <c r="B40" s="207"/>
      <c r="C40" s="209" t="s">
        <v>470</v>
      </c>
      <c r="D40" s="209" t="s">
        <v>509</v>
      </c>
      <c r="E40" s="207"/>
      <c r="F40" s="209" t="s">
        <v>470</v>
      </c>
      <c r="G40" s="207"/>
      <c r="I40" s="204" t="str">
        <f t="shared" si="1"/>
        <v>Freight (this one will likely not be included) (191472)</v>
      </c>
      <c r="J40" s="204">
        <f t="shared" si="0"/>
        <v>3</v>
      </c>
      <c r="K40" s="204" t="str">
        <f t="shared" si="2"/>
        <v>Freight (this one will likely not be included)</v>
      </c>
      <c r="L40" s="204" t="str">
        <f t="shared" si="3"/>
        <v>191472</v>
      </c>
    </row>
    <row r="41" spans="1:12" ht="15" customHeight="1">
      <c r="A41" s="211" t="s">
        <v>470</v>
      </c>
      <c r="B41" s="207"/>
      <c r="C41" s="209" t="s">
        <v>470</v>
      </c>
      <c r="D41" s="209" t="s">
        <v>510</v>
      </c>
      <c r="E41" s="207"/>
      <c r="F41" s="209" t="s">
        <v>470</v>
      </c>
      <c r="G41" s="207"/>
      <c r="I41" s="204" t="str">
        <f t="shared" si="1"/>
        <v>Global Air Hubs &amp; Ramps (191473)</v>
      </c>
      <c r="J41" s="204">
        <f t="shared" si="0"/>
        <v>3</v>
      </c>
      <c r="K41" s="204" t="str">
        <f t="shared" si="2"/>
        <v>Global Air Hubs &amp; Ramps</v>
      </c>
      <c r="L41" s="204" t="str">
        <f t="shared" si="3"/>
        <v>191473</v>
      </c>
    </row>
    <row r="42" spans="1:12" ht="15" customHeight="1">
      <c r="A42" s="211" t="s">
        <v>470</v>
      </c>
      <c r="B42" s="207"/>
      <c r="C42" s="209" t="s">
        <v>470</v>
      </c>
      <c r="D42" s="209" t="s">
        <v>511</v>
      </c>
      <c r="E42" s="207"/>
      <c r="F42" s="209" t="s">
        <v>470</v>
      </c>
      <c r="G42" s="207"/>
      <c r="I42" s="204" t="str">
        <f t="shared" si="1"/>
        <v>Global Capabilities Strategy (191474)</v>
      </c>
      <c r="J42" s="204">
        <f t="shared" si="0"/>
        <v>3</v>
      </c>
      <c r="K42" s="204" t="str">
        <f t="shared" si="2"/>
        <v>Global Capabilities Strategy</v>
      </c>
      <c r="L42" s="204" t="str">
        <f t="shared" si="3"/>
        <v>191474</v>
      </c>
    </row>
    <row r="43" spans="1:12" ht="15" customHeight="1">
      <c r="A43" s="211" t="s">
        <v>470</v>
      </c>
      <c r="B43" s="207"/>
      <c r="C43" s="209" t="s">
        <v>470</v>
      </c>
      <c r="D43" s="209" t="s">
        <v>512</v>
      </c>
      <c r="E43" s="207"/>
      <c r="F43" s="209" t="s">
        <v>470</v>
      </c>
      <c r="G43" s="207"/>
      <c r="I43" s="204" t="str">
        <f t="shared" si="1"/>
        <v>Global Clearance (191475)</v>
      </c>
      <c r="J43" s="204">
        <f t="shared" si="0"/>
        <v>3</v>
      </c>
      <c r="K43" s="204" t="str">
        <f t="shared" si="2"/>
        <v>Global Clearance</v>
      </c>
      <c r="L43" s="204" t="str">
        <f t="shared" si="3"/>
        <v>191475</v>
      </c>
    </row>
    <row r="44" spans="1:12" ht="15" customHeight="1">
      <c r="A44" s="211" t="s">
        <v>470</v>
      </c>
      <c r="B44" s="207"/>
      <c r="C44" s="209" t="s">
        <v>470</v>
      </c>
      <c r="D44" s="209" t="s">
        <v>513</v>
      </c>
      <c r="E44" s="207"/>
      <c r="F44" s="209" t="s">
        <v>470</v>
      </c>
      <c r="G44" s="207"/>
      <c r="I44" s="204" t="str">
        <f t="shared" si="1"/>
        <v>Linehaul (191476)</v>
      </c>
      <c r="J44" s="204">
        <f t="shared" si="0"/>
        <v>3</v>
      </c>
      <c r="K44" s="204" t="str">
        <f t="shared" si="2"/>
        <v>Linehaul</v>
      </c>
      <c r="L44" s="204" t="str">
        <f t="shared" si="3"/>
        <v>191476</v>
      </c>
    </row>
    <row r="45" spans="1:12" ht="15" customHeight="1">
      <c r="A45" s="211" t="s">
        <v>470</v>
      </c>
      <c r="B45" s="207"/>
      <c r="C45" s="209" t="s">
        <v>470</v>
      </c>
      <c r="D45" s="209" t="s">
        <v>514</v>
      </c>
      <c r="E45" s="207"/>
      <c r="F45" s="209" t="s">
        <v>470</v>
      </c>
      <c r="G45" s="207"/>
      <c r="I45" s="204" t="str">
        <f t="shared" si="1"/>
        <v>MEISA (191477)</v>
      </c>
      <c r="J45" s="204">
        <f t="shared" si="0"/>
        <v>3</v>
      </c>
      <c r="K45" s="204" t="str">
        <f t="shared" si="2"/>
        <v>MEISA</v>
      </c>
      <c r="L45" s="204" t="str">
        <f t="shared" si="3"/>
        <v>191477</v>
      </c>
    </row>
    <row r="46" spans="1:12" ht="15" customHeight="1">
      <c r="A46" s="211" t="s">
        <v>470</v>
      </c>
      <c r="B46" s="207"/>
      <c r="C46" s="209" t="s">
        <v>470</v>
      </c>
      <c r="D46" s="209" t="s">
        <v>515</v>
      </c>
      <c r="E46" s="207"/>
      <c r="F46" s="209" t="s">
        <v>470</v>
      </c>
      <c r="G46" s="207"/>
      <c r="I46" s="204" t="str">
        <f t="shared" si="1"/>
        <v>Network 2.0 (191478)</v>
      </c>
      <c r="J46" s="204">
        <f t="shared" si="0"/>
        <v>3</v>
      </c>
      <c r="K46" s="204" t="str">
        <f t="shared" si="2"/>
        <v>Network 2.0</v>
      </c>
      <c r="L46" s="204" t="str">
        <f t="shared" si="3"/>
        <v>191478</v>
      </c>
    </row>
    <row r="47" spans="1:12" ht="15" customHeight="1">
      <c r="A47" s="211" t="s">
        <v>470</v>
      </c>
      <c r="B47" s="207"/>
      <c r="C47" s="209" t="s">
        <v>470</v>
      </c>
      <c r="D47" s="209" t="s">
        <v>516</v>
      </c>
      <c r="E47" s="207"/>
      <c r="F47" s="209" t="s">
        <v>470</v>
      </c>
      <c r="G47" s="207"/>
      <c r="I47" s="204" t="str">
        <f t="shared" si="1"/>
        <v>P&amp;D (191479)</v>
      </c>
      <c r="J47" s="204">
        <f t="shared" si="0"/>
        <v>3</v>
      </c>
      <c r="K47" s="204" t="str">
        <f t="shared" si="2"/>
        <v>P&amp;D</v>
      </c>
      <c r="L47" s="204" t="str">
        <f t="shared" si="3"/>
        <v>191479</v>
      </c>
    </row>
    <row r="48" spans="1:12" ht="15" customHeight="1">
      <c r="A48" s="211" t="s">
        <v>470</v>
      </c>
      <c r="B48" s="207"/>
      <c r="C48" s="209" t="s">
        <v>470</v>
      </c>
      <c r="D48" s="209" t="s">
        <v>517</v>
      </c>
      <c r="E48" s="207"/>
      <c r="F48" s="209" t="s">
        <v>470</v>
      </c>
      <c r="G48" s="207"/>
      <c r="I48" s="204" t="str">
        <f t="shared" si="1"/>
        <v>Robotics/Physical AI (191480)</v>
      </c>
      <c r="J48" s="204">
        <f t="shared" si="0"/>
        <v>3</v>
      </c>
      <c r="K48" s="204" t="str">
        <f t="shared" si="2"/>
        <v>Robotics/Physical AI</v>
      </c>
      <c r="L48" s="204" t="str">
        <f t="shared" si="3"/>
        <v>191480</v>
      </c>
    </row>
    <row r="49" spans="1:12" ht="15" customHeight="1">
      <c r="A49" s="211" t="s">
        <v>470</v>
      </c>
      <c r="B49" s="207"/>
      <c r="C49" s="209" t="s">
        <v>470</v>
      </c>
      <c r="D49" s="209" t="s">
        <v>518</v>
      </c>
      <c r="E49" s="207"/>
      <c r="F49" s="209" t="s">
        <v>470</v>
      </c>
      <c r="G49" s="207"/>
      <c r="I49" s="204" t="str">
        <f t="shared" si="1"/>
        <v>Safety (191481)</v>
      </c>
      <c r="J49" s="204">
        <f t="shared" ref="J49:J80" si="4">IF(A49&lt;&gt;"",1,IF(C49&lt;&gt;"",2,IF(D49&lt;&gt;"",3,IF(F49&lt;&gt;"",4,"Error"))))</f>
        <v>3</v>
      </c>
      <c r="K49" s="204" t="str">
        <f t="shared" si="2"/>
        <v>Safety</v>
      </c>
      <c r="L49" s="204" t="str">
        <f t="shared" si="3"/>
        <v>191481</v>
      </c>
    </row>
    <row r="50" spans="1:12" ht="15" customHeight="1">
      <c r="A50" s="211" t="s">
        <v>470</v>
      </c>
      <c r="B50" s="207"/>
      <c r="C50" s="209" t="s">
        <v>470</v>
      </c>
      <c r="D50" s="209" t="s">
        <v>519</v>
      </c>
      <c r="E50" s="207"/>
      <c r="F50" s="209" t="s">
        <v>470</v>
      </c>
      <c r="G50" s="207"/>
      <c r="I50" s="204" t="str">
        <f t="shared" si="1"/>
        <v>Service (191482)</v>
      </c>
      <c r="J50" s="204">
        <f t="shared" si="4"/>
        <v>3</v>
      </c>
      <c r="K50" s="204" t="str">
        <f t="shared" si="2"/>
        <v>Service</v>
      </c>
      <c r="L50" s="204" t="str">
        <f t="shared" si="3"/>
        <v>191482</v>
      </c>
    </row>
    <row r="51" spans="1:12" ht="15" customHeight="1">
      <c r="A51" s="211" t="s">
        <v>470</v>
      </c>
      <c r="B51" s="207"/>
      <c r="C51" s="209" t="s">
        <v>470</v>
      </c>
      <c r="D51" s="209" t="s">
        <v>520</v>
      </c>
      <c r="E51" s="207"/>
      <c r="F51" s="209" t="s">
        <v>470</v>
      </c>
      <c r="G51" s="207"/>
      <c r="I51" s="204" t="str">
        <f t="shared" si="1"/>
        <v>SG&amp;A (191483)</v>
      </c>
      <c r="J51" s="204">
        <f t="shared" si="4"/>
        <v>3</v>
      </c>
      <c r="K51" s="204" t="str">
        <f t="shared" si="2"/>
        <v>SG&amp;A</v>
      </c>
      <c r="L51" s="204" t="str">
        <f t="shared" si="3"/>
        <v>191483</v>
      </c>
    </row>
    <row r="52" spans="1:12" ht="15" customHeight="1">
      <c r="A52" s="211" t="s">
        <v>470</v>
      </c>
      <c r="B52" s="207"/>
      <c r="C52" s="209" t="s">
        <v>470</v>
      </c>
      <c r="D52" s="209" t="s">
        <v>521</v>
      </c>
      <c r="E52" s="207"/>
      <c r="F52" s="209" t="s">
        <v>470</v>
      </c>
      <c r="G52" s="207"/>
      <c r="I52" s="204" t="str">
        <f t="shared" si="1"/>
        <v>Surface Fleet and Support Equipment (191484)</v>
      </c>
      <c r="J52" s="204">
        <f t="shared" si="4"/>
        <v>3</v>
      </c>
      <c r="K52" s="204" t="str">
        <f t="shared" si="2"/>
        <v>Surface Fleet and Support Equipment</v>
      </c>
      <c r="L52" s="204" t="str">
        <f t="shared" si="3"/>
        <v>191484</v>
      </c>
    </row>
    <row r="53" spans="1:12" ht="15" customHeight="1">
      <c r="A53" s="211" t="s">
        <v>470</v>
      </c>
      <c r="B53" s="207"/>
      <c r="C53" s="209" t="s">
        <v>470</v>
      </c>
      <c r="D53" s="209" t="s">
        <v>522</v>
      </c>
      <c r="E53" s="207"/>
      <c r="F53" s="209" t="s">
        <v>470</v>
      </c>
      <c r="G53" s="207"/>
      <c r="I53" s="204" t="str">
        <f t="shared" si="1"/>
        <v>Surface Operations (191485)</v>
      </c>
      <c r="J53" s="204">
        <f t="shared" si="4"/>
        <v>3</v>
      </c>
      <c r="K53" s="204" t="str">
        <f t="shared" si="2"/>
        <v>Surface Operations</v>
      </c>
      <c r="L53" s="204" t="str">
        <f t="shared" si="3"/>
        <v>191485</v>
      </c>
    </row>
    <row r="54" spans="1:12" ht="15" customHeight="1">
      <c r="A54" s="211" t="s">
        <v>470</v>
      </c>
      <c r="B54" s="207"/>
      <c r="C54" s="209" t="s">
        <v>470</v>
      </c>
      <c r="D54" s="209" t="s">
        <v>523</v>
      </c>
      <c r="E54" s="207"/>
      <c r="F54" s="209" t="s">
        <v>470</v>
      </c>
      <c r="G54" s="207"/>
      <c r="I54" s="204" t="str">
        <f t="shared" si="1"/>
        <v>Tricolor (191486)</v>
      </c>
      <c r="J54" s="204">
        <f t="shared" si="4"/>
        <v>3</v>
      </c>
      <c r="K54" s="204" t="str">
        <f t="shared" si="2"/>
        <v>Tricolor</v>
      </c>
      <c r="L54" s="204" t="str">
        <f t="shared" si="3"/>
        <v>191486</v>
      </c>
    </row>
    <row r="55" spans="1:12" ht="15" customHeight="1">
      <c r="A55" s="211" t="s">
        <v>470</v>
      </c>
      <c r="B55" s="207"/>
      <c r="C55" s="209" t="s">
        <v>470</v>
      </c>
      <c r="D55" s="209" t="s">
        <v>524</v>
      </c>
      <c r="E55" s="207"/>
      <c r="F55" s="209" t="s">
        <v>470</v>
      </c>
      <c r="G55" s="207"/>
      <c r="I55" s="204" t="str">
        <f t="shared" si="1"/>
        <v>Revenue Growth (191487)</v>
      </c>
      <c r="J55" s="204">
        <f t="shared" si="4"/>
        <v>3</v>
      </c>
      <c r="K55" s="204" t="str">
        <f t="shared" si="2"/>
        <v>Revenue Growth</v>
      </c>
      <c r="L55" s="204" t="str">
        <f t="shared" si="3"/>
        <v>191487</v>
      </c>
    </row>
    <row r="56" spans="1:12" ht="15" customHeight="1">
      <c r="A56" s="211" t="s">
        <v>470</v>
      </c>
      <c r="B56" s="207"/>
      <c r="C56" s="209" t="s">
        <v>525</v>
      </c>
      <c r="D56" s="209" t="s">
        <v>470</v>
      </c>
      <c r="E56" s="207"/>
      <c r="F56" s="209" t="s">
        <v>470</v>
      </c>
      <c r="G56" s="207"/>
      <c r="I56" s="204" t="str">
        <f t="shared" si="1"/>
        <v>P&amp;C-Business Demand (191315)</v>
      </c>
      <c r="J56" s="204">
        <f t="shared" si="4"/>
        <v>2</v>
      </c>
      <c r="K56" s="204" t="str">
        <f t="shared" si="2"/>
        <v>P&amp;C-Business Demand</v>
      </c>
      <c r="L56" s="204" t="str">
        <f t="shared" si="3"/>
        <v>191315</v>
      </c>
    </row>
    <row r="57" spans="1:12" ht="15" customHeight="1">
      <c r="A57" s="211" t="s">
        <v>470</v>
      </c>
      <c r="B57" s="207"/>
      <c r="C57" s="209" t="s">
        <v>470</v>
      </c>
      <c r="D57" s="209" t="s">
        <v>526</v>
      </c>
      <c r="E57" s="207"/>
      <c r="F57" s="209" t="s">
        <v>470</v>
      </c>
      <c r="G57" s="207"/>
      <c r="I57" s="204" t="str">
        <f t="shared" si="1"/>
        <v>Americas International (191488)</v>
      </c>
      <c r="J57" s="204">
        <f t="shared" si="4"/>
        <v>3</v>
      </c>
      <c r="K57" s="204" t="str">
        <f t="shared" si="2"/>
        <v>Americas International</v>
      </c>
      <c r="L57" s="204" t="str">
        <f t="shared" si="3"/>
        <v>191488</v>
      </c>
    </row>
    <row r="58" spans="1:12" ht="15" customHeight="1">
      <c r="A58" s="211" t="s">
        <v>470</v>
      </c>
      <c r="B58" s="207"/>
      <c r="C58" s="209" t="s">
        <v>470</v>
      </c>
      <c r="D58" s="209" t="s">
        <v>527</v>
      </c>
      <c r="E58" s="207"/>
      <c r="F58" s="209" t="s">
        <v>470</v>
      </c>
      <c r="G58" s="207"/>
      <c r="I58" s="204" t="str">
        <f t="shared" si="1"/>
        <v>APAC (191489)</v>
      </c>
      <c r="J58" s="204">
        <f t="shared" si="4"/>
        <v>3</v>
      </c>
      <c r="K58" s="204" t="str">
        <f t="shared" si="2"/>
        <v>APAC</v>
      </c>
      <c r="L58" s="204" t="str">
        <f t="shared" si="3"/>
        <v>191489</v>
      </c>
    </row>
    <row r="59" spans="1:12" ht="15" customHeight="1">
      <c r="A59" s="211" t="s">
        <v>470</v>
      </c>
      <c r="B59" s="207"/>
      <c r="C59" s="209" t="s">
        <v>470</v>
      </c>
      <c r="D59" s="209" t="s">
        <v>528</v>
      </c>
      <c r="E59" s="207"/>
      <c r="F59" s="209" t="s">
        <v>470</v>
      </c>
      <c r="G59" s="207"/>
      <c r="I59" s="204" t="str">
        <f t="shared" si="1"/>
        <v>Airline (191490)</v>
      </c>
      <c r="J59" s="204">
        <f t="shared" si="4"/>
        <v>3</v>
      </c>
      <c r="K59" s="204" t="str">
        <f t="shared" si="2"/>
        <v>Airline</v>
      </c>
      <c r="L59" s="204" t="str">
        <f t="shared" si="3"/>
        <v>191490</v>
      </c>
    </row>
    <row r="60" spans="1:12" ht="15" customHeight="1">
      <c r="A60" s="211" t="s">
        <v>470</v>
      </c>
      <c r="B60" s="207"/>
      <c r="C60" s="209" t="s">
        <v>470</v>
      </c>
      <c r="D60" s="209" t="s">
        <v>529</v>
      </c>
      <c r="E60" s="207"/>
      <c r="F60" s="209" t="s">
        <v>470</v>
      </c>
      <c r="G60" s="207"/>
      <c r="I60" s="204" t="str">
        <f t="shared" si="1"/>
        <v>Commercial (191491)</v>
      </c>
      <c r="J60" s="204">
        <f t="shared" si="4"/>
        <v>3</v>
      </c>
      <c r="K60" s="204" t="str">
        <f t="shared" si="2"/>
        <v>Commercial</v>
      </c>
      <c r="L60" s="204" t="str">
        <f t="shared" si="3"/>
        <v>191491</v>
      </c>
    </row>
    <row r="61" spans="1:12" ht="15" customHeight="1">
      <c r="A61" s="211" t="s">
        <v>470</v>
      </c>
      <c r="B61" s="207"/>
      <c r="C61" s="209" t="s">
        <v>470</v>
      </c>
      <c r="D61" s="209" t="s">
        <v>530</v>
      </c>
      <c r="E61" s="207"/>
      <c r="F61" s="209" t="s">
        <v>470</v>
      </c>
      <c r="G61" s="207"/>
      <c r="I61" s="204" t="str">
        <f t="shared" si="1"/>
        <v>Data and Tech (191492)</v>
      </c>
      <c r="J61" s="204">
        <f t="shared" si="4"/>
        <v>3</v>
      </c>
      <c r="K61" s="204" t="str">
        <f t="shared" si="2"/>
        <v>Data and Tech</v>
      </c>
      <c r="L61" s="204" t="str">
        <f t="shared" si="3"/>
        <v>191492</v>
      </c>
    </row>
    <row r="62" spans="1:12" ht="15" customHeight="1">
      <c r="A62" s="211" t="s">
        <v>470</v>
      </c>
      <c r="B62" s="207"/>
      <c r="C62" s="209" t="s">
        <v>470</v>
      </c>
      <c r="D62" s="209" t="s">
        <v>531</v>
      </c>
      <c r="E62" s="207"/>
      <c r="F62" s="209" t="s">
        <v>470</v>
      </c>
      <c r="G62" s="207"/>
      <c r="I62" s="204" t="str">
        <f t="shared" si="1"/>
        <v>Dock (191493)</v>
      </c>
      <c r="J62" s="204">
        <f t="shared" si="4"/>
        <v>3</v>
      </c>
      <c r="K62" s="204" t="str">
        <f t="shared" si="2"/>
        <v>Dock</v>
      </c>
      <c r="L62" s="204" t="str">
        <f t="shared" si="3"/>
        <v>191493</v>
      </c>
    </row>
    <row r="63" spans="1:12" ht="15" customHeight="1">
      <c r="A63" s="211" t="s">
        <v>470</v>
      </c>
      <c r="B63" s="207"/>
      <c r="C63" s="209" t="s">
        <v>470</v>
      </c>
      <c r="D63" s="209" t="s">
        <v>532</v>
      </c>
      <c r="E63" s="207"/>
      <c r="F63" s="209" t="s">
        <v>470</v>
      </c>
      <c r="G63" s="207"/>
      <c r="I63" s="204" t="str">
        <f t="shared" si="1"/>
        <v>Europe (191494)</v>
      </c>
      <c r="J63" s="204">
        <f t="shared" si="4"/>
        <v>3</v>
      </c>
      <c r="K63" s="204" t="str">
        <f t="shared" si="2"/>
        <v>Europe</v>
      </c>
      <c r="L63" s="204" t="str">
        <f t="shared" si="3"/>
        <v>191494</v>
      </c>
    </row>
    <row r="64" spans="1:12" ht="15" customHeight="1">
      <c r="A64" s="211" t="s">
        <v>470</v>
      </c>
      <c r="B64" s="207"/>
      <c r="C64" s="209" t="s">
        <v>470</v>
      </c>
      <c r="D64" s="209" t="s">
        <v>533</v>
      </c>
      <c r="E64" s="207"/>
      <c r="F64" s="209" t="s">
        <v>470</v>
      </c>
      <c r="G64" s="207"/>
      <c r="I64" s="204" t="str">
        <f t="shared" si="1"/>
        <v>Freight (this one will likely not be included) (191495)</v>
      </c>
      <c r="J64" s="204">
        <f t="shared" si="4"/>
        <v>3</v>
      </c>
      <c r="K64" s="204" t="str">
        <f t="shared" si="2"/>
        <v>Freight (this one will likely not be included)</v>
      </c>
      <c r="L64" s="204" t="str">
        <f t="shared" si="3"/>
        <v>191495</v>
      </c>
    </row>
    <row r="65" spans="1:12" ht="15" customHeight="1">
      <c r="A65" s="211" t="s">
        <v>470</v>
      </c>
      <c r="B65" s="207"/>
      <c r="C65" s="209" t="s">
        <v>470</v>
      </c>
      <c r="D65" s="209" t="s">
        <v>534</v>
      </c>
      <c r="E65" s="207"/>
      <c r="F65" s="209" t="s">
        <v>470</v>
      </c>
      <c r="G65" s="207"/>
      <c r="I65" s="204" t="str">
        <f t="shared" si="1"/>
        <v>Global Air Hubs &amp; Ramps (191496)</v>
      </c>
      <c r="J65" s="204">
        <f t="shared" si="4"/>
        <v>3</v>
      </c>
      <c r="K65" s="204" t="str">
        <f t="shared" si="2"/>
        <v>Global Air Hubs &amp; Ramps</v>
      </c>
      <c r="L65" s="204" t="str">
        <f t="shared" si="3"/>
        <v>191496</v>
      </c>
    </row>
    <row r="66" spans="1:12" ht="15" customHeight="1">
      <c r="A66" s="211" t="s">
        <v>470</v>
      </c>
      <c r="B66" s="207"/>
      <c r="C66" s="209" t="s">
        <v>470</v>
      </c>
      <c r="D66" s="209" t="s">
        <v>535</v>
      </c>
      <c r="E66" s="207"/>
      <c r="F66" s="209" t="s">
        <v>470</v>
      </c>
      <c r="G66" s="207"/>
      <c r="I66" s="204" t="str">
        <f t="shared" si="1"/>
        <v>Global Capabilities Strategy (191497)</v>
      </c>
      <c r="J66" s="204">
        <f t="shared" si="4"/>
        <v>3</v>
      </c>
      <c r="K66" s="204" t="str">
        <f t="shared" si="2"/>
        <v>Global Capabilities Strategy</v>
      </c>
      <c r="L66" s="204" t="str">
        <f t="shared" si="3"/>
        <v>191497</v>
      </c>
    </row>
    <row r="67" spans="1:12" ht="15" customHeight="1">
      <c r="A67" s="211" t="s">
        <v>470</v>
      </c>
      <c r="B67" s="207"/>
      <c r="C67" s="209" t="s">
        <v>470</v>
      </c>
      <c r="D67" s="209" t="s">
        <v>536</v>
      </c>
      <c r="E67" s="207"/>
      <c r="F67" s="209" t="s">
        <v>470</v>
      </c>
      <c r="G67" s="207"/>
      <c r="I67" s="204" t="str">
        <f t="shared" si="1"/>
        <v>Global Clearance (191498)</v>
      </c>
      <c r="J67" s="204">
        <f t="shared" si="4"/>
        <v>3</v>
      </c>
      <c r="K67" s="204" t="str">
        <f t="shared" si="2"/>
        <v>Global Clearance</v>
      </c>
      <c r="L67" s="204" t="str">
        <f t="shared" si="3"/>
        <v>191498</v>
      </c>
    </row>
    <row r="68" spans="1:12" ht="15" customHeight="1">
      <c r="A68" s="211" t="s">
        <v>470</v>
      </c>
      <c r="B68" s="207"/>
      <c r="C68" s="209" t="s">
        <v>470</v>
      </c>
      <c r="D68" s="209" t="s">
        <v>537</v>
      </c>
      <c r="E68" s="207"/>
      <c r="F68" s="209" t="s">
        <v>470</v>
      </c>
      <c r="G68" s="207"/>
      <c r="I68" s="204" t="str">
        <f t="shared" si="1"/>
        <v>Linehaul (191499)</v>
      </c>
      <c r="J68" s="204">
        <f t="shared" si="4"/>
        <v>3</v>
      </c>
      <c r="K68" s="204" t="str">
        <f t="shared" si="2"/>
        <v>Linehaul</v>
      </c>
      <c r="L68" s="204" t="str">
        <f t="shared" si="3"/>
        <v>191499</v>
      </c>
    </row>
    <row r="69" spans="1:12" ht="15" customHeight="1">
      <c r="A69" s="211" t="s">
        <v>470</v>
      </c>
      <c r="B69" s="207"/>
      <c r="C69" s="209" t="s">
        <v>470</v>
      </c>
      <c r="D69" s="209" t="s">
        <v>538</v>
      </c>
      <c r="E69" s="207"/>
      <c r="F69" s="209" t="s">
        <v>470</v>
      </c>
      <c r="G69" s="207"/>
      <c r="I69" s="204" t="str">
        <f t="shared" si="1"/>
        <v>MEISA (191500)</v>
      </c>
      <c r="J69" s="204">
        <f t="shared" si="4"/>
        <v>3</v>
      </c>
      <c r="K69" s="204" t="str">
        <f t="shared" si="2"/>
        <v>MEISA</v>
      </c>
      <c r="L69" s="204" t="str">
        <f t="shared" si="3"/>
        <v>191500</v>
      </c>
    </row>
    <row r="70" spans="1:12" ht="15" customHeight="1">
      <c r="A70" s="211" t="s">
        <v>470</v>
      </c>
      <c r="B70" s="207"/>
      <c r="C70" s="209" t="s">
        <v>470</v>
      </c>
      <c r="D70" s="209" t="s">
        <v>539</v>
      </c>
      <c r="E70" s="207"/>
      <c r="F70" s="209" t="s">
        <v>470</v>
      </c>
      <c r="G70" s="207"/>
      <c r="I70" s="204" t="str">
        <f t="shared" si="1"/>
        <v>Network 2.0 (191501)</v>
      </c>
      <c r="J70" s="204">
        <f t="shared" si="4"/>
        <v>3</v>
      </c>
      <c r="K70" s="204" t="str">
        <f t="shared" si="2"/>
        <v>Network 2.0</v>
      </c>
      <c r="L70" s="204" t="str">
        <f t="shared" si="3"/>
        <v>191501</v>
      </c>
    </row>
    <row r="71" spans="1:12" ht="15" customHeight="1">
      <c r="A71" s="211" t="s">
        <v>470</v>
      </c>
      <c r="B71" s="207"/>
      <c r="C71" s="209" t="s">
        <v>470</v>
      </c>
      <c r="D71" s="209" t="s">
        <v>540</v>
      </c>
      <c r="E71" s="207"/>
      <c r="F71" s="209" t="s">
        <v>470</v>
      </c>
      <c r="G71" s="207"/>
      <c r="I71" s="204" t="str">
        <f t="shared" si="1"/>
        <v>P&amp;D (191502)</v>
      </c>
      <c r="J71" s="204">
        <f t="shared" si="4"/>
        <v>3</v>
      </c>
      <c r="K71" s="204" t="str">
        <f t="shared" si="2"/>
        <v>P&amp;D</v>
      </c>
      <c r="L71" s="204" t="str">
        <f t="shared" si="3"/>
        <v>191502</v>
      </c>
    </row>
    <row r="72" spans="1:12" ht="15" customHeight="1">
      <c r="A72" s="211" t="s">
        <v>470</v>
      </c>
      <c r="B72" s="207"/>
      <c r="C72" s="209" t="s">
        <v>470</v>
      </c>
      <c r="D72" s="209" t="s">
        <v>541</v>
      </c>
      <c r="E72" s="207"/>
      <c r="F72" s="209" t="s">
        <v>470</v>
      </c>
      <c r="G72" s="207"/>
      <c r="I72" s="204" t="str">
        <f t="shared" si="1"/>
        <v>Robotics/Physical AI (191503)</v>
      </c>
      <c r="J72" s="204">
        <f t="shared" si="4"/>
        <v>3</v>
      </c>
      <c r="K72" s="204" t="str">
        <f t="shared" si="2"/>
        <v>Robotics/Physical AI</v>
      </c>
      <c r="L72" s="204" t="str">
        <f t="shared" si="3"/>
        <v>191503</v>
      </c>
    </row>
    <row r="73" spans="1:12" ht="15" customHeight="1">
      <c r="A73" s="211" t="s">
        <v>470</v>
      </c>
      <c r="B73" s="207"/>
      <c r="C73" s="209" t="s">
        <v>470</v>
      </c>
      <c r="D73" s="209" t="s">
        <v>542</v>
      </c>
      <c r="E73" s="207"/>
      <c r="F73" s="209" t="s">
        <v>470</v>
      </c>
      <c r="G73" s="207"/>
      <c r="I73" s="204" t="str">
        <f t="shared" si="1"/>
        <v>Safety (191504)</v>
      </c>
      <c r="J73" s="204">
        <f t="shared" si="4"/>
        <v>3</v>
      </c>
      <c r="K73" s="204" t="str">
        <f t="shared" si="2"/>
        <v>Safety</v>
      </c>
      <c r="L73" s="204" t="str">
        <f t="shared" si="3"/>
        <v>191504</v>
      </c>
    </row>
    <row r="74" spans="1:12" ht="15" customHeight="1">
      <c r="A74" s="211" t="s">
        <v>470</v>
      </c>
      <c r="B74" s="207"/>
      <c r="C74" s="209" t="s">
        <v>470</v>
      </c>
      <c r="D74" s="209" t="s">
        <v>543</v>
      </c>
      <c r="E74" s="207"/>
      <c r="F74" s="209" t="s">
        <v>470</v>
      </c>
      <c r="G74" s="207"/>
      <c r="I74" s="204" t="str">
        <f t="shared" si="1"/>
        <v>Service (191505)</v>
      </c>
      <c r="J74" s="204">
        <f t="shared" si="4"/>
        <v>3</v>
      </c>
      <c r="K74" s="204" t="str">
        <f t="shared" si="2"/>
        <v>Service</v>
      </c>
      <c r="L74" s="204" t="str">
        <f t="shared" si="3"/>
        <v>191505</v>
      </c>
    </row>
    <row r="75" spans="1:12" ht="15" customHeight="1">
      <c r="A75" s="211" t="s">
        <v>470</v>
      </c>
      <c r="B75" s="207"/>
      <c r="C75" s="209" t="s">
        <v>470</v>
      </c>
      <c r="D75" s="209" t="s">
        <v>544</v>
      </c>
      <c r="E75" s="207"/>
      <c r="F75" s="209" t="s">
        <v>470</v>
      </c>
      <c r="G75" s="207"/>
      <c r="I75" s="204" t="str">
        <f t="shared" si="1"/>
        <v>SG&amp;A (191506)</v>
      </c>
      <c r="J75" s="204">
        <f t="shared" si="4"/>
        <v>3</v>
      </c>
      <c r="K75" s="204" t="str">
        <f t="shared" si="2"/>
        <v>SG&amp;A</v>
      </c>
      <c r="L75" s="204" t="str">
        <f t="shared" si="3"/>
        <v>191506</v>
      </c>
    </row>
    <row r="76" spans="1:12" ht="15" customHeight="1">
      <c r="A76" s="211" t="s">
        <v>470</v>
      </c>
      <c r="B76" s="207"/>
      <c r="C76" s="209" t="s">
        <v>470</v>
      </c>
      <c r="D76" s="209" t="s">
        <v>545</v>
      </c>
      <c r="E76" s="207"/>
      <c r="F76" s="209" t="s">
        <v>470</v>
      </c>
      <c r="G76" s="207"/>
      <c r="I76" s="204" t="str">
        <f t="shared" si="1"/>
        <v>Surface Fleet and Support Equipment (191507)</v>
      </c>
      <c r="J76" s="204">
        <f t="shared" si="4"/>
        <v>3</v>
      </c>
      <c r="K76" s="204" t="str">
        <f t="shared" si="2"/>
        <v>Surface Fleet and Support Equipment</v>
      </c>
      <c r="L76" s="204" t="str">
        <f t="shared" si="3"/>
        <v>191507</v>
      </c>
    </row>
    <row r="77" spans="1:12" ht="15" customHeight="1">
      <c r="A77" s="211" t="s">
        <v>470</v>
      </c>
      <c r="B77" s="207"/>
      <c r="C77" s="209" t="s">
        <v>470</v>
      </c>
      <c r="D77" s="209" t="s">
        <v>546</v>
      </c>
      <c r="E77" s="207"/>
      <c r="F77" s="209" t="s">
        <v>470</v>
      </c>
      <c r="G77" s="207"/>
      <c r="I77" s="204" t="str">
        <f t="shared" si="1"/>
        <v>Surface Operations (191508)</v>
      </c>
      <c r="J77" s="204">
        <f t="shared" si="4"/>
        <v>3</v>
      </c>
      <c r="K77" s="204" t="str">
        <f t="shared" si="2"/>
        <v>Surface Operations</v>
      </c>
      <c r="L77" s="204" t="str">
        <f t="shared" si="3"/>
        <v>191508</v>
      </c>
    </row>
    <row r="78" spans="1:12" ht="15" customHeight="1">
      <c r="A78" s="211" t="s">
        <v>470</v>
      </c>
      <c r="B78" s="207"/>
      <c r="C78" s="209" t="s">
        <v>470</v>
      </c>
      <c r="D78" s="209" t="s">
        <v>547</v>
      </c>
      <c r="E78" s="207"/>
      <c r="F78" s="209" t="s">
        <v>470</v>
      </c>
      <c r="G78" s="207"/>
      <c r="I78" s="204" t="str">
        <f t="shared" si="1"/>
        <v>Tricolor (191509)</v>
      </c>
      <c r="J78" s="204">
        <f t="shared" si="4"/>
        <v>3</v>
      </c>
      <c r="K78" s="204" t="str">
        <f t="shared" si="2"/>
        <v>Tricolor</v>
      </c>
      <c r="L78" s="204" t="str">
        <f t="shared" si="3"/>
        <v>191509</v>
      </c>
    </row>
    <row r="79" spans="1:12" ht="15" customHeight="1">
      <c r="A79" s="211" t="s">
        <v>470</v>
      </c>
      <c r="B79" s="207"/>
      <c r="C79" s="209" t="s">
        <v>470</v>
      </c>
      <c r="D79" s="209" t="s">
        <v>548</v>
      </c>
      <c r="E79" s="207"/>
      <c r="F79" s="209" t="s">
        <v>470</v>
      </c>
      <c r="G79" s="207"/>
      <c r="I79" s="204" t="str">
        <f t="shared" si="1"/>
        <v>Revenue Growth (191510)</v>
      </c>
      <c r="J79" s="204">
        <f t="shared" si="4"/>
        <v>3</v>
      </c>
      <c r="K79" s="204" t="str">
        <f t="shared" si="2"/>
        <v>Revenue Growth</v>
      </c>
      <c r="L79" s="204" t="str">
        <f t="shared" si="3"/>
        <v>191510</v>
      </c>
    </row>
    <row r="80" spans="1:12" ht="15" customHeight="1">
      <c r="A80" s="211" t="s">
        <v>470</v>
      </c>
      <c r="B80" s="207"/>
      <c r="C80" s="209" t="s">
        <v>549</v>
      </c>
      <c r="D80" s="209" t="s">
        <v>470</v>
      </c>
      <c r="E80" s="207"/>
      <c r="F80" s="209" t="s">
        <v>470</v>
      </c>
      <c r="G80" s="207"/>
      <c r="I80" s="204" t="str">
        <f t="shared" si="1"/>
        <v>Business Demand (191464)</v>
      </c>
      <c r="J80" s="204">
        <f t="shared" si="4"/>
        <v>2</v>
      </c>
      <c r="K80" s="204" t="str">
        <f t="shared" si="2"/>
        <v>Business Demand</v>
      </c>
      <c r="L80" s="204" t="str">
        <f t="shared" si="3"/>
        <v>191464</v>
      </c>
    </row>
    <row r="81" spans="1:12" ht="15" customHeight="1">
      <c r="A81" s="211" t="s">
        <v>470</v>
      </c>
      <c r="B81" s="207"/>
      <c r="C81" s="209" t="s">
        <v>470</v>
      </c>
      <c r="D81" s="209" t="s">
        <v>550</v>
      </c>
      <c r="E81" s="207"/>
      <c r="F81" s="209" t="s">
        <v>470</v>
      </c>
      <c r="G81" s="207"/>
      <c r="I81" s="204" t="str">
        <f t="shared" si="1"/>
        <v>Americas International (191435)</v>
      </c>
      <c r="J81" s="204">
        <f t="shared" ref="J81:J109" si="5">IF(A81&lt;&gt;"",1,IF(C81&lt;&gt;"",2,IF(D81&lt;&gt;"",3,IF(F81&lt;&gt;"",4,"Error"))))</f>
        <v>3</v>
      </c>
      <c r="K81" s="204" t="str">
        <f t="shared" si="2"/>
        <v>Americas International</v>
      </c>
      <c r="L81" s="204" t="str">
        <f t="shared" si="3"/>
        <v>191435</v>
      </c>
    </row>
    <row r="82" spans="1:12" ht="15" customHeight="1">
      <c r="A82" s="211" t="s">
        <v>470</v>
      </c>
      <c r="B82" s="207"/>
      <c r="C82" s="209" t="s">
        <v>470</v>
      </c>
      <c r="D82" s="209" t="s">
        <v>551</v>
      </c>
      <c r="E82" s="207"/>
      <c r="F82" s="209" t="s">
        <v>470</v>
      </c>
      <c r="G82" s="207"/>
      <c r="I82" s="204" t="str">
        <f t="shared" ref="I82:I109" si="6">IF(A82&lt;&gt;"",A82,IF(C82&lt;&gt;"",C82,IF(D82&lt;&gt;"",D82,IF(F82&lt;&gt;"",F82,"Error"))))</f>
        <v>APAC (191436)</v>
      </c>
      <c r="J82" s="204">
        <f t="shared" si="5"/>
        <v>3</v>
      </c>
      <c r="K82" s="204" t="str">
        <f t="shared" ref="K82:K109" si="7">LEFT(I82, FIND("§", SUBSTITUTE(I82," (","§", (LEN(I82)-LEN(SUBSTITUTE(I82," (","")))/2)) - 1)</f>
        <v>APAC</v>
      </c>
      <c r="L82" s="204" t="str">
        <f t="shared" ref="L82:L109" si="8">_xlfn.LET(
_xlpm.p,FIND("§",SUBSTITUTE(I82," (","§",(LEN(I82)-LEN(SUBSTITUTE(I82," (","")))/2)),
MID(I82,_xlpm.p+2,LEN(I82)-_xlpm.p-2))</f>
        <v>191436</v>
      </c>
    </row>
    <row r="83" spans="1:12" ht="15" customHeight="1">
      <c r="A83" s="211" t="s">
        <v>470</v>
      </c>
      <c r="B83" s="207"/>
      <c r="C83" s="209" t="s">
        <v>470</v>
      </c>
      <c r="D83" s="209" t="s">
        <v>552</v>
      </c>
      <c r="E83" s="207"/>
      <c r="F83" s="209" t="s">
        <v>470</v>
      </c>
      <c r="G83" s="207"/>
      <c r="I83" s="204" t="str">
        <f t="shared" si="6"/>
        <v>Airline (191437)</v>
      </c>
      <c r="J83" s="204">
        <f t="shared" si="5"/>
        <v>3</v>
      </c>
      <c r="K83" s="204" t="str">
        <f t="shared" si="7"/>
        <v>Airline</v>
      </c>
      <c r="L83" s="204" t="str">
        <f t="shared" si="8"/>
        <v>191437</v>
      </c>
    </row>
    <row r="84" spans="1:12" ht="15" customHeight="1">
      <c r="A84" s="211" t="s">
        <v>470</v>
      </c>
      <c r="B84" s="207"/>
      <c r="C84" s="209" t="s">
        <v>470</v>
      </c>
      <c r="D84" s="209" t="s">
        <v>553</v>
      </c>
      <c r="E84" s="207"/>
      <c r="F84" s="209" t="s">
        <v>470</v>
      </c>
      <c r="G84" s="207"/>
      <c r="I84" s="204" t="str">
        <f t="shared" si="6"/>
        <v>Commercial (191438)</v>
      </c>
      <c r="J84" s="204">
        <f t="shared" si="5"/>
        <v>3</v>
      </c>
      <c r="K84" s="204" t="str">
        <f t="shared" si="7"/>
        <v>Commercial</v>
      </c>
      <c r="L84" s="204" t="str">
        <f t="shared" si="8"/>
        <v>191438</v>
      </c>
    </row>
    <row r="85" spans="1:12" ht="15" customHeight="1">
      <c r="A85" s="211" t="s">
        <v>470</v>
      </c>
      <c r="B85" s="207"/>
      <c r="C85" s="209" t="s">
        <v>470</v>
      </c>
      <c r="D85" s="209" t="s">
        <v>554</v>
      </c>
      <c r="E85" s="207"/>
      <c r="F85" s="209" t="s">
        <v>470</v>
      </c>
      <c r="G85" s="207"/>
      <c r="I85" s="204" t="str">
        <f t="shared" si="6"/>
        <v>Data and Tech (191439)</v>
      </c>
      <c r="J85" s="204">
        <f t="shared" si="5"/>
        <v>3</v>
      </c>
      <c r="K85" s="204" t="str">
        <f t="shared" si="7"/>
        <v>Data and Tech</v>
      </c>
      <c r="L85" s="204" t="str">
        <f t="shared" si="8"/>
        <v>191439</v>
      </c>
    </row>
    <row r="86" spans="1:12" ht="15" customHeight="1">
      <c r="A86" s="211" t="s">
        <v>470</v>
      </c>
      <c r="B86" s="207"/>
      <c r="C86" s="209" t="s">
        <v>470</v>
      </c>
      <c r="D86" s="209" t="s">
        <v>555</v>
      </c>
      <c r="E86" s="207"/>
      <c r="F86" s="209" t="s">
        <v>470</v>
      </c>
      <c r="G86" s="207"/>
      <c r="I86" s="204" t="str">
        <f t="shared" si="6"/>
        <v>Dock (191440)</v>
      </c>
      <c r="J86" s="204">
        <f t="shared" si="5"/>
        <v>3</v>
      </c>
      <c r="K86" s="204" t="str">
        <f t="shared" si="7"/>
        <v>Dock</v>
      </c>
      <c r="L86" s="204" t="str">
        <f t="shared" si="8"/>
        <v>191440</v>
      </c>
    </row>
    <row r="87" spans="1:12" ht="15" customHeight="1">
      <c r="A87" s="211" t="s">
        <v>470</v>
      </c>
      <c r="B87" s="207"/>
      <c r="C87" s="209" t="s">
        <v>470</v>
      </c>
      <c r="D87" s="209" t="s">
        <v>556</v>
      </c>
      <c r="E87" s="207"/>
      <c r="F87" s="209" t="s">
        <v>470</v>
      </c>
      <c r="G87" s="207"/>
      <c r="I87" s="204" t="str">
        <f t="shared" si="6"/>
        <v>Europe (191441)</v>
      </c>
      <c r="J87" s="204">
        <f t="shared" si="5"/>
        <v>3</v>
      </c>
      <c r="K87" s="204" t="str">
        <f t="shared" si="7"/>
        <v>Europe</v>
      </c>
      <c r="L87" s="204" t="str">
        <f t="shared" si="8"/>
        <v>191441</v>
      </c>
    </row>
    <row r="88" spans="1:12" ht="15" customHeight="1">
      <c r="A88" s="211" t="s">
        <v>470</v>
      </c>
      <c r="B88" s="207"/>
      <c r="C88" s="209" t="s">
        <v>470</v>
      </c>
      <c r="D88" s="209" t="s">
        <v>557</v>
      </c>
      <c r="E88" s="207"/>
      <c r="F88" s="209" t="s">
        <v>470</v>
      </c>
      <c r="G88" s="207"/>
      <c r="I88" s="204" t="str">
        <f t="shared" si="6"/>
        <v>Freight (likely not be included) (191442)</v>
      </c>
      <c r="J88" s="204">
        <f t="shared" si="5"/>
        <v>3</v>
      </c>
      <c r="K88" s="204" t="str">
        <f t="shared" si="7"/>
        <v>Freight (likely not be included)</v>
      </c>
      <c r="L88" s="204" t="str">
        <f t="shared" si="8"/>
        <v>191442</v>
      </c>
    </row>
    <row r="89" spans="1:12" ht="15" customHeight="1">
      <c r="A89" s="211" t="s">
        <v>470</v>
      </c>
      <c r="B89" s="207"/>
      <c r="C89" s="209" t="s">
        <v>470</v>
      </c>
      <c r="D89" s="209" t="s">
        <v>558</v>
      </c>
      <c r="E89" s="207"/>
      <c r="F89" s="209" t="s">
        <v>470</v>
      </c>
      <c r="G89" s="207"/>
      <c r="I89" s="204" t="str">
        <f t="shared" si="6"/>
        <v>Global Air Hubs &amp; Ramps (191443)</v>
      </c>
      <c r="J89" s="204">
        <f t="shared" si="5"/>
        <v>3</v>
      </c>
      <c r="K89" s="204" t="str">
        <f t="shared" si="7"/>
        <v>Global Air Hubs &amp; Ramps</v>
      </c>
      <c r="L89" s="204" t="str">
        <f t="shared" si="8"/>
        <v>191443</v>
      </c>
    </row>
    <row r="90" spans="1:12" ht="15" customHeight="1">
      <c r="A90" s="211" t="s">
        <v>470</v>
      </c>
      <c r="B90" s="207"/>
      <c r="C90" s="209" t="s">
        <v>470</v>
      </c>
      <c r="D90" s="209" t="s">
        <v>559</v>
      </c>
      <c r="E90" s="207"/>
      <c r="F90" s="209" t="s">
        <v>470</v>
      </c>
      <c r="G90" s="207"/>
      <c r="I90" s="204" t="str">
        <f t="shared" si="6"/>
        <v>Global Capabilities Strategy (191444)</v>
      </c>
      <c r="J90" s="204">
        <f t="shared" si="5"/>
        <v>3</v>
      </c>
      <c r="K90" s="204" t="str">
        <f t="shared" si="7"/>
        <v>Global Capabilities Strategy</v>
      </c>
      <c r="L90" s="204" t="str">
        <f t="shared" si="8"/>
        <v>191444</v>
      </c>
    </row>
    <row r="91" spans="1:12" ht="15" customHeight="1">
      <c r="A91" s="211" t="s">
        <v>470</v>
      </c>
      <c r="B91" s="207"/>
      <c r="C91" s="209" t="s">
        <v>470</v>
      </c>
      <c r="D91" s="209" t="s">
        <v>560</v>
      </c>
      <c r="E91" s="207"/>
      <c r="F91" s="209" t="s">
        <v>470</v>
      </c>
      <c r="G91" s="207"/>
      <c r="I91" s="204" t="str">
        <f t="shared" si="6"/>
        <v>Global Clearance (191445)</v>
      </c>
      <c r="J91" s="204">
        <f t="shared" si="5"/>
        <v>3</v>
      </c>
      <c r="K91" s="204" t="str">
        <f t="shared" si="7"/>
        <v>Global Clearance</v>
      </c>
      <c r="L91" s="204" t="str">
        <f t="shared" si="8"/>
        <v>191445</v>
      </c>
    </row>
    <row r="92" spans="1:12" ht="15" customHeight="1">
      <c r="A92" s="211" t="s">
        <v>470</v>
      </c>
      <c r="B92" s="207"/>
      <c r="C92" s="209" t="s">
        <v>470</v>
      </c>
      <c r="D92" s="209" t="s">
        <v>561</v>
      </c>
      <c r="E92" s="207"/>
      <c r="F92" s="209" t="s">
        <v>470</v>
      </c>
      <c r="G92" s="207"/>
      <c r="I92" s="204" t="str">
        <f t="shared" si="6"/>
        <v>Linehaul (191446)</v>
      </c>
      <c r="J92" s="204">
        <f t="shared" si="5"/>
        <v>3</v>
      </c>
      <c r="K92" s="204" t="str">
        <f t="shared" si="7"/>
        <v>Linehaul</v>
      </c>
      <c r="L92" s="204" t="str">
        <f t="shared" si="8"/>
        <v>191446</v>
      </c>
    </row>
    <row r="93" spans="1:12" ht="15" customHeight="1">
      <c r="A93" s="211" t="s">
        <v>470</v>
      </c>
      <c r="B93" s="207"/>
      <c r="C93" s="209" t="s">
        <v>470</v>
      </c>
      <c r="D93" s="209" t="s">
        <v>562</v>
      </c>
      <c r="E93" s="207"/>
      <c r="F93" s="209" t="s">
        <v>470</v>
      </c>
      <c r="G93" s="207"/>
      <c r="I93" s="204" t="str">
        <f t="shared" si="6"/>
        <v>MEISA (191447)</v>
      </c>
      <c r="J93" s="204">
        <f t="shared" si="5"/>
        <v>3</v>
      </c>
      <c r="K93" s="204" t="str">
        <f t="shared" si="7"/>
        <v>MEISA</v>
      </c>
      <c r="L93" s="204" t="str">
        <f t="shared" si="8"/>
        <v>191447</v>
      </c>
    </row>
    <row r="94" spans="1:12" ht="15" customHeight="1">
      <c r="A94" s="211" t="s">
        <v>470</v>
      </c>
      <c r="B94" s="207"/>
      <c r="C94" s="209" t="s">
        <v>470</v>
      </c>
      <c r="D94" s="209" t="s">
        <v>563</v>
      </c>
      <c r="E94" s="207"/>
      <c r="F94" s="209" t="s">
        <v>470</v>
      </c>
      <c r="G94" s="207"/>
      <c r="I94" s="204" t="str">
        <f t="shared" si="6"/>
        <v>Network 2.0 (191448)</v>
      </c>
      <c r="J94" s="204">
        <f t="shared" si="5"/>
        <v>3</v>
      </c>
      <c r="K94" s="204" t="str">
        <f t="shared" si="7"/>
        <v>Network 2.0</v>
      </c>
      <c r="L94" s="204" t="str">
        <f t="shared" si="8"/>
        <v>191448</v>
      </c>
    </row>
    <row r="95" spans="1:12" ht="15" customHeight="1">
      <c r="A95" s="211" t="s">
        <v>470</v>
      </c>
      <c r="B95" s="207"/>
      <c r="C95" s="209" t="s">
        <v>470</v>
      </c>
      <c r="D95" s="209" t="s">
        <v>564</v>
      </c>
      <c r="E95" s="207"/>
      <c r="F95" s="209" t="s">
        <v>470</v>
      </c>
      <c r="G95" s="207"/>
      <c r="I95" s="204" t="str">
        <f t="shared" si="6"/>
        <v>P&amp;D (191449)</v>
      </c>
      <c r="J95" s="204">
        <f t="shared" si="5"/>
        <v>3</v>
      </c>
      <c r="K95" s="204" t="str">
        <f t="shared" si="7"/>
        <v>P&amp;D</v>
      </c>
      <c r="L95" s="204" t="str">
        <f t="shared" si="8"/>
        <v>191449</v>
      </c>
    </row>
    <row r="96" spans="1:12" ht="15" customHeight="1">
      <c r="A96" s="211" t="s">
        <v>470</v>
      </c>
      <c r="B96" s="207"/>
      <c r="C96" s="209" t="s">
        <v>470</v>
      </c>
      <c r="D96" s="209" t="s">
        <v>565</v>
      </c>
      <c r="E96" s="207"/>
      <c r="F96" s="209" t="s">
        <v>470</v>
      </c>
      <c r="G96" s="207"/>
      <c r="I96" s="204" t="str">
        <f t="shared" si="6"/>
        <v>Safety (191451)</v>
      </c>
      <c r="J96" s="204">
        <f t="shared" si="5"/>
        <v>3</v>
      </c>
      <c r="K96" s="204" t="str">
        <f t="shared" si="7"/>
        <v>Safety</v>
      </c>
      <c r="L96" s="204" t="str">
        <f t="shared" si="8"/>
        <v>191451</v>
      </c>
    </row>
    <row r="97" spans="1:12" ht="15" customHeight="1">
      <c r="A97" s="211" t="s">
        <v>470</v>
      </c>
      <c r="B97" s="207"/>
      <c r="C97" s="209" t="s">
        <v>470</v>
      </c>
      <c r="D97" s="209" t="s">
        <v>566</v>
      </c>
      <c r="E97" s="207"/>
      <c r="F97" s="209" t="s">
        <v>470</v>
      </c>
      <c r="G97" s="207"/>
      <c r="I97" s="204" t="str">
        <f t="shared" si="6"/>
        <v>Robotics/Physical AI (191450)</v>
      </c>
      <c r="J97" s="204">
        <f t="shared" si="5"/>
        <v>3</v>
      </c>
      <c r="K97" s="204" t="str">
        <f t="shared" si="7"/>
        <v>Robotics/Physical AI</v>
      </c>
      <c r="L97" s="204" t="str">
        <f t="shared" si="8"/>
        <v>191450</v>
      </c>
    </row>
    <row r="98" spans="1:12" ht="15" customHeight="1">
      <c r="A98" s="211" t="s">
        <v>470</v>
      </c>
      <c r="B98" s="207"/>
      <c r="C98" s="209" t="s">
        <v>470</v>
      </c>
      <c r="D98" s="209" t="s">
        <v>567</v>
      </c>
      <c r="E98" s="207"/>
      <c r="F98" s="209" t="s">
        <v>470</v>
      </c>
      <c r="G98" s="207"/>
      <c r="I98" s="204" t="str">
        <f t="shared" si="6"/>
        <v>Service (191452)</v>
      </c>
      <c r="J98" s="204">
        <f t="shared" si="5"/>
        <v>3</v>
      </c>
      <c r="K98" s="204" t="str">
        <f t="shared" si="7"/>
        <v>Service</v>
      </c>
      <c r="L98" s="204" t="str">
        <f t="shared" si="8"/>
        <v>191452</v>
      </c>
    </row>
    <row r="99" spans="1:12" ht="15" customHeight="1">
      <c r="A99" s="211" t="s">
        <v>470</v>
      </c>
      <c r="B99" s="207"/>
      <c r="C99" s="209" t="s">
        <v>470</v>
      </c>
      <c r="D99" s="209" t="s">
        <v>568</v>
      </c>
      <c r="E99" s="207"/>
      <c r="F99" s="209" t="s">
        <v>470</v>
      </c>
      <c r="G99" s="207"/>
      <c r="I99" s="204" t="str">
        <f t="shared" si="6"/>
        <v>SG&amp;A (191453)</v>
      </c>
      <c r="J99" s="204">
        <f t="shared" si="5"/>
        <v>3</v>
      </c>
      <c r="K99" s="204" t="str">
        <f t="shared" si="7"/>
        <v>SG&amp;A</v>
      </c>
      <c r="L99" s="204" t="str">
        <f t="shared" si="8"/>
        <v>191453</v>
      </c>
    </row>
    <row r="100" spans="1:12" ht="15" customHeight="1">
      <c r="A100" s="211" t="s">
        <v>470</v>
      </c>
      <c r="B100" s="207"/>
      <c r="C100" s="209" t="s">
        <v>470</v>
      </c>
      <c r="D100" s="209" t="s">
        <v>569</v>
      </c>
      <c r="E100" s="207"/>
      <c r="F100" s="209" t="s">
        <v>470</v>
      </c>
      <c r="G100" s="207"/>
      <c r="I100" s="204" t="str">
        <f t="shared" si="6"/>
        <v>Surface Fleet and Support Equipment (191454)</v>
      </c>
      <c r="J100" s="204">
        <f t="shared" si="5"/>
        <v>3</v>
      </c>
      <c r="K100" s="204" t="str">
        <f t="shared" si="7"/>
        <v>Surface Fleet and Support Equipment</v>
      </c>
      <c r="L100" s="204" t="str">
        <f t="shared" si="8"/>
        <v>191454</v>
      </c>
    </row>
    <row r="101" spans="1:12" ht="15" customHeight="1">
      <c r="A101" s="211" t="s">
        <v>470</v>
      </c>
      <c r="B101" s="207"/>
      <c r="C101" s="209" t="s">
        <v>470</v>
      </c>
      <c r="D101" s="209" t="s">
        <v>570</v>
      </c>
      <c r="E101" s="207"/>
      <c r="F101" s="209" t="s">
        <v>470</v>
      </c>
      <c r="G101" s="207"/>
      <c r="I101" s="204" t="str">
        <f t="shared" si="6"/>
        <v>Surface Operations (191455)</v>
      </c>
      <c r="J101" s="204">
        <f t="shared" si="5"/>
        <v>3</v>
      </c>
      <c r="K101" s="204" t="str">
        <f t="shared" si="7"/>
        <v>Surface Operations</v>
      </c>
      <c r="L101" s="204" t="str">
        <f t="shared" si="8"/>
        <v>191455</v>
      </c>
    </row>
    <row r="102" spans="1:12" ht="15" customHeight="1">
      <c r="A102" s="211" t="s">
        <v>470</v>
      </c>
      <c r="B102" s="207"/>
      <c r="C102" s="209" t="s">
        <v>470</v>
      </c>
      <c r="D102" s="209" t="s">
        <v>571</v>
      </c>
      <c r="E102" s="207"/>
      <c r="F102" s="209" t="s">
        <v>470</v>
      </c>
      <c r="G102" s="207"/>
      <c r="I102" s="204" t="str">
        <f t="shared" si="6"/>
        <v>Tricolor (191456)</v>
      </c>
      <c r="J102" s="204">
        <f t="shared" si="5"/>
        <v>3</v>
      </c>
      <c r="K102" s="204" t="str">
        <f t="shared" si="7"/>
        <v>Tricolor</v>
      </c>
      <c r="L102" s="204" t="str">
        <f t="shared" si="8"/>
        <v>191456</v>
      </c>
    </row>
    <row r="103" spans="1:12" ht="15" customHeight="1">
      <c r="A103" s="211" t="s">
        <v>470</v>
      </c>
      <c r="B103" s="207"/>
      <c r="C103" s="209" t="s">
        <v>470</v>
      </c>
      <c r="D103" s="209" t="s">
        <v>572</v>
      </c>
      <c r="E103" s="207"/>
      <c r="F103" s="209" t="s">
        <v>470</v>
      </c>
      <c r="G103" s="207"/>
      <c r="I103" s="204" t="str">
        <f t="shared" si="6"/>
        <v>Revenue Growth (191457)</v>
      </c>
      <c r="J103" s="204">
        <f t="shared" si="5"/>
        <v>3</v>
      </c>
      <c r="K103" s="204" t="str">
        <f t="shared" si="7"/>
        <v>Revenue Growth</v>
      </c>
      <c r="L103" s="204" t="str">
        <f t="shared" si="8"/>
        <v>191457</v>
      </c>
    </row>
    <row r="104" spans="1:12" ht="15" customHeight="1">
      <c r="A104" s="211" t="s">
        <v>470</v>
      </c>
      <c r="B104" s="207"/>
      <c r="C104" s="209" t="s">
        <v>573</v>
      </c>
      <c r="D104" s="209" t="s">
        <v>470</v>
      </c>
      <c r="E104" s="207"/>
      <c r="F104" s="209" t="s">
        <v>470</v>
      </c>
      <c r="G104" s="207"/>
      <c r="I104" s="204" t="str">
        <f t="shared" si="6"/>
        <v>Archive (2862)</v>
      </c>
      <c r="J104" s="204">
        <f t="shared" si="5"/>
        <v>2</v>
      </c>
      <c r="K104" s="204" t="str">
        <f t="shared" si="7"/>
        <v>Archive</v>
      </c>
      <c r="L104" s="204" t="str">
        <f t="shared" si="8"/>
        <v>2862</v>
      </c>
    </row>
    <row r="105" spans="1:12" ht="15" customHeight="1">
      <c r="A105" s="211" t="s">
        <v>470</v>
      </c>
      <c r="B105" s="207"/>
      <c r="C105" s="209" t="s">
        <v>470</v>
      </c>
      <c r="D105" s="209" t="s">
        <v>574</v>
      </c>
      <c r="E105" s="207"/>
      <c r="F105" s="209" t="s">
        <v>470</v>
      </c>
      <c r="G105" s="207"/>
      <c r="I105" s="204" t="str">
        <f t="shared" si="6"/>
        <v>Archive (191172)</v>
      </c>
      <c r="J105" s="204">
        <f t="shared" si="5"/>
        <v>3</v>
      </c>
      <c r="K105" s="204" t="str">
        <f t="shared" si="7"/>
        <v>Archive</v>
      </c>
      <c r="L105" s="204" t="str">
        <f t="shared" si="8"/>
        <v>191172</v>
      </c>
    </row>
    <row r="106" spans="1:12" ht="15" customHeight="1">
      <c r="A106" s="211" t="s">
        <v>470</v>
      </c>
      <c r="B106" s="207"/>
      <c r="C106" s="209" t="s">
        <v>470</v>
      </c>
      <c r="D106" s="209" t="s">
        <v>470</v>
      </c>
      <c r="E106" s="207"/>
      <c r="F106" s="209" t="s">
        <v>575</v>
      </c>
      <c r="G106" s="207"/>
      <c r="I106" s="204" t="str">
        <f t="shared" si="6"/>
        <v>Archive (191173)</v>
      </c>
      <c r="J106" s="204">
        <f t="shared" si="5"/>
        <v>4</v>
      </c>
      <c r="K106" s="204" t="str">
        <f t="shared" si="7"/>
        <v>Archive</v>
      </c>
      <c r="L106" s="204" t="str">
        <f t="shared" si="8"/>
        <v>191173</v>
      </c>
    </row>
    <row r="107" spans="1:12" ht="15" customHeight="1">
      <c r="A107" s="211" t="s">
        <v>470</v>
      </c>
      <c r="B107" s="207"/>
      <c r="C107" s="209" t="s">
        <v>576</v>
      </c>
      <c r="D107" s="209" t="s">
        <v>470</v>
      </c>
      <c r="E107" s="207"/>
      <c r="F107" s="209" t="s">
        <v>470</v>
      </c>
      <c r="G107" s="207"/>
      <c r="I107" s="204" t="str">
        <f t="shared" si="6"/>
        <v>Templates (2863)</v>
      </c>
      <c r="J107" s="204">
        <f t="shared" si="5"/>
        <v>2</v>
      </c>
      <c r="K107" s="204" t="str">
        <f t="shared" si="7"/>
        <v>Templates</v>
      </c>
      <c r="L107" s="204" t="str">
        <f t="shared" si="8"/>
        <v>2863</v>
      </c>
    </row>
    <row r="108" spans="1:12" ht="15" customHeight="1">
      <c r="A108" s="211" t="s">
        <v>470</v>
      </c>
      <c r="B108" s="207"/>
      <c r="C108" s="209" t="s">
        <v>470</v>
      </c>
      <c r="D108" s="209" t="s">
        <v>577</v>
      </c>
      <c r="E108" s="207"/>
      <c r="F108" s="209" t="s">
        <v>470</v>
      </c>
      <c r="G108" s="207"/>
      <c r="I108" s="204" t="str">
        <f t="shared" si="6"/>
        <v>Templates (2864)</v>
      </c>
      <c r="J108" s="204">
        <f t="shared" si="5"/>
        <v>3</v>
      </c>
      <c r="K108" s="204" t="str">
        <f t="shared" si="7"/>
        <v>Templates</v>
      </c>
      <c r="L108" s="204" t="str">
        <f t="shared" si="8"/>
        <v>2864</v>
      </c>
    </row>
    <row r="109" spans="1:12" ht="15" customHeight="1">
      <c r="A109" s="211" t="s">
        <v>470</v>
      </c>
      <c r="B109" s="207"/>
      <c r="C109" s="209" t="s">
        <v>470</v>
      </c>
      <c r="D109" s="209" t="s">
        <v>470</v>
      </c>
      <c r="E109" s="207"/>
      <c r="F109" s="209" t="s">
        <v>578</v>
      </c>
      <c r="G109" s="207"/>
      <c r="I109" s="204" t="str">
        <f t="shared" si="6"/>
        <v>Templates (2865)</v>
      </c>
      <c r="J109" s="204">
        <f t="shared" si="5"/>
        <v>4</v>
      </c>
      <c r="K109" s="204" t="str">
        <f t="shared" si="7"/>
        <v>Templates</v>
      </c>
      <c r="L109" s="204" t="str">
        <f t="shared" si="8"/>
        <v>2865</v>
      </c>
    </row>
    <row r="110" spans="1:12" ht="5.85" customHeight="1">
      <c r="A110" s="203"/>
      <c r="B110" s="203"/>
      <c r="C110" s="203"/>
      <c r="D110" s="203"/>
      <c r="E110" s="203"/>
      <c r="F110" s="203"/>
      <c r="G110" s="203"/>
    </row>
  </sheetData>
  <mergeCells count="21">
    <mergeCell ref="A1:F1"/>
    <mergeCell ref="A3:F3"/>
    <mergeCell ref="B4:D4"/>
    <mergeCell ref="E4:F4"/>
    <mergeCell ref="B5:D5"/>
    <mergeCell ref="E5:F5"/>
    <mergeCell ref="B6:D6"/>
    <mergeCell ref="E6:F6"/>
    <mergeCell ref="B7:D7"/>
    <mergeCell ref="E7:F7"/>
    <mergeCell ref="B8:D8"/>
    <mergeCell ref="E8:F8"/>
    <mergeCell ref="B12:D12"/>
    <mergeCell ref="E12:F12"/>
    <mergeCell ref="A15:G15"/>
    <mergeCell ref="B9:D9"/>
    <mergeCell ref="E9:F9"/>
    <mergeCell ref="B10:D10"/>
    <mergeCell ref="E10:F10"/>
    <mergeCell ref="B11:D11"/>
    <mergeCell ref="E11:F11"/>
  </mergeCells>
  <pageMargins left="0.78739999999999999" right="0.78739999999999999" top="0.78739999999999999" bottom="0.78739999999999999" header="0.78739999999999999" footer="0.78739999999999999"/>
  <pageSetup orientation="landscape" horizontalDpi="300" verticalDpi="300"/>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39F-D41F-43B5-A258-E162A8647B5C}">
  <sheetPr>
    <tabColor rgb="FF00B050"/>
  </sheetPr>
  <dimension ref="A4:Y302"/>
  <sheetViews>
    <sheetView topLeftCell="A35" workbookViewId="0">
      <selection activeCell="A45" sqref="A45"/>
    </sheetView>
  </sheetViews>
  <sheetFormatPr defaultRowHeight="14.45"/>
  <cols>
    <col min="1" max="1" width="15" style="21" bestFit="1" customWidth="1"/>
    <col min="2" max="2" width="8" style="21" bestFit="1" customWidth="1"/>
    <col min="3" max="3" width="20.5703125" bestFit="1" customWidth="1"/>
    <col min="4" max="4" width="98.42578125" bestFit="1" customWidth="1"/>
    <col min="5" max="7" width="10.5703125" style="102" bestFit="1" customWidth="1"/>
    <col min="8" max="9" width="7.5703125" style="102" bestFit="1" customWidth="1"/>
    <col min="10" max="10" width="13.42578125" style="102" bestFit="1" customWidth="1"/>
    <col min="11" max="14" width="7.5703125" style="102" bestFit="1" customWidth="1"/>
    <col min="15" max="15" width="13.42578125" style="102" bestFit="1" customWidth="1"/>
    <col min="16" max="16" width="10.5703125" style="102" bestFit="1" customWidth="1"/>
    <col min="17" max="17" width="7.5703125" style="102" bestFit="1" customWidth="1"/>
    <col min="18" max="18" width="13.42578125" style="102" bestFit="1" customWidth="1"/>
    <col min="19" max="23" width="7.5703125" style="102" bestFit="1" customWidth="1"/>
    <col min="24" max="25" width="10.5703125" style="102" bestFit="1" customWidth="1"/>
  </cols>
  <sheetData>
    <row r="4" spans="1:25" ht="135.94999999999999">
      <c r="A4" s="112" t="s">
        <v>87</v>
      </c>
      <c r="B4" s="112" t="s">
        <v>579</v>
      </c>
      <c r="C4" s="100" t="s">
        <v>91</v>
      </c>
      <c r="D4" s="103" t="s">
        <v>580</v>
      </c>
      <c r="E4" s="103" t="s">
        <v>581</v>
      </c>
      <c r="F4" s="103" t="s">
        <v>582</v>
      </c>
      <c r="G4" s="103" t="s">
        <v>583</v>
      </c>
      <c r="H4" s="103" t="s">
        <v>584</v>
      </c>
      <c r="I4" s="103" t="s">
        <v>585</v>
      </c>
      <c r="J4" s="103" t="s">
        <v>586</v>
      </c>
      <c r="K4" s="103" t="s">
        <v>587</v>
      </c>
      <c r="L4" s="103" t="s">
        <v>588</v>
      </c>
      <c r="M4" s="103" t="s">
        <v>589</v>
      </c>
      <c r="N4" s="103" t="s">
        <v>590</v>
      </c>
      <c r="O4" s="103" t="s">
        <v>591</v>
      </c>
      <c r="P4" s="103" t="s">
        <v>592</v>
      </c>
      <c r="Q4" s="103" t="s">
        <v>593</v>
      </c>
      <c r="R4" s="103" t="s">
        <v>594</v>
      </c>
      <c r="S4" s="103" t="s">
        <v>595</v>
      </c>
      <c r="T4" s="103" t="s">
        <v>596</v>
      </c>
      <c r="U4" s="103" t="s">
        <v>597</v>
      </c>
      <c r="V4" s="103" t="s">
        <v>598</v>
      </c>
      <c r="W4" s="103" t="s">
        <v>599</v>
      </c>
      <c r="X4" s="103" t="s">
        <v>600</v>
      </c>
      <c r="Y4"/>
    </row>
    <row r="5" spans="1:25">
      <c r="A5" s="113" t="s">
        <v>100</v>
      </c>
      <c r="B5" s="113">
        <v>1</v>
      </c>
      <c r="C5" s="101" t="s">
        <v>601</v>
      </c>
      <c r="D5" s="101" t="s">
        <v>602</v>
      </c>
      <c r="E5" s="101" t="s">
        <v>602</v>
      </c>
      <c r="F5" s="101" t="s">
        <v>602</v>
      </c>
      <c r="G5" s="101" t="s">
        <v>602</v>
      </c>
      <c r="H5" s="101" t="s">
        <v>602</v>
      </c>
      <c r="I5" s="101" t="s">
        <v>602</v>
      </c>
      <c r="J5" s="101" t="s">
        <v>602</v>
      </c>
      <c r="K5" s="101" t="s">
        <v>602</v>
      </c>
      <c r="L5" s="101" t="s">
        <v>602</v>
      </c>
      <c r="M5" s="101" t="s">
        <v>602</v>
      </c>
      <c r="N5" s="101" t="s">
        <v>602</v>
      </c>
      <c r="O5" s="101" t="s">
        <v>602</v>
      </c>
      <c r="P5" s="101" t="s">
        <v>602</v>
      </c>
      <c r="Q5" s="101" t="s">
        <v>602</v>
      </c>
      <c r="R5" s="101" t="s">
        <v>602</v>
      </c>
      <c r="S5" s="101" t="s">
        <v>602</v>
      </c>
      <c r="T5" s="101" t="s">
        <v>602</v>
      </c>
      <c r="U5" s="101" t="s">
        <v>602</v>
      </c>
      <c r="V5" s="101" t="s">
        <v>602</v>
      </c>
      <c r="W5" s="101" t="s">
        <v>602</v>
      </c>
      <c r="X5" s="101" t="s">
        <v>602</v>
      </c>
      <c r="Y5"/>
    </row>
    <row r="6" spans="1:25">
      <c r="A6" s="113" t="s">
        <v>100</v>
      </c>
      <c r="B6" s="113">
        <v>2</v>
      </c>
      <c r="C6" s="101" t="s">
        <v>219</v>
      </c>
      <c r="D6" s="101" t="s">
        <v>602</v>
      </c>
      <c r="E6" s="101" t="s">
        <v>602</v>
      </c>
      <c r="F6" s="101" t="s">
        <v>602</v>
      </c>
      <c r="G6" s="101" t="s">
        <v>602</v>
      </c>
      <c r="H6" s="101" t="s">
        <v>602</v>
      </c>
      <c r="I6" s="101" t="s">
        <v>602</v>
      </c>
      <c r="J6" s="101" t="s">
        <v>602</v>
      </c>
      <c r="K6" s="101" t="s">
        <v>602</v>
      </c>
      <c r="L6" s="101" t="s">
        <v>602</v>
      </c>
      <c r="M6" s="101" t="s">
        <v>602</v>
      </c>
      <c r="N6" s="101" t="s">
        <v>602</v>
      </c>
      <c r="O6" s="101" t="s">
        <v>602</v>
      </c>
      <c r="P6" s="101" t="s">
        <v>602</v>
      </c>
      <c r="Q6" s="101" t="s">
        <v>602</v>
      </c>
      <c r="R6" s="101" t="s">
        <v>602</v>
      </c>
      <c r="S6" s="101" t="s">
        <v>602</v>
      </c>
      <c r="T6" s="101" t="s">
        <v>602</v>
      </c>
      <c r="U6" s="101" t="s">
        <v>602</v>
      </c>
      <c r="V6" s="101" t="s">
        <v>602</v>
      </c>
      <c r="W6" s="101" t="s">
        <v>602</v>
      </c>
      <c r="X6" s="101" t="s">
        <v>602</v>
      </c>
      <c r="Y6"/>
    </row>
    <row r="7" spans="1:25">
      <c r="A7" s="113" t="s">
        <v>100</v>
      </c>
      <c r="B7" s="113">
        <v>3</v>
      </c>
      <c r="C7" s="101" t="s">
        <v>214</v>
      </c>
      <c r="D7" s="101" t="s">
        <v>602</v>
      </c>
      <c r="E7" s="101" t="s">
        <v>602</v>
      </c>
      <c r="F7" s="101" t="s">
        <v>602</v>
      </c>
      <c r="G7" s="101" t="s">
        <v>602</v>
      </c>
      <c r="H7" s="101" t="s">
        <v>602</v>
      </c>
      <c r="I7" s="101" t="s">
        <v>602</v>
      </c>
      <c r="J7" s="101" t="s">
        <v>602</v>
      </c>
      <c r="K7" s="101" t="s">
        <v>602</v>
      </c>
      <c r="L7" s="101" t="s">
        <v>602</v>
      </c>
      <c r="M7" s="101" t="s">
        <v>602</v>
      </c>
      <c r="N7" s="101" t="s">
        <v>602</v>
      </c>
      <c r="O7" s="101" t="s">
        <v>602</v>
      </c>
      <c r="P7" s="101" t="s">
        <v>602</v>
      </c>
      <c r="Q7" s="101" t="s">
        <v>602</v>
      </c>
      <c r="R7" s="101" t="s">
        <v>602</v>
      </c>
      <c r="S7" s="101" t="s">
        <v>602</v>
      </c>
      <c r="T7" s="101" t="s">
        <v>602</v>
      </c>
      <c r="U7" s="101" t="s">
        <v>602</v>
      </c>
      <c r="V7" s="101" t="s">
        <v>602</v>
      </c>
      <c r="W7" s="101" t="s">
        <v>602</v>
      </c>
      <c r="X7" s="101" t="s">
        <v>602</v>
      </c>
      <c r="Y7"/>
    </row>
    <row r="8" spans="1:25">
      <c r="A8" s="113" t="s">
        <v>100</v>
      </c>
      <c r="B8" s="113">
        <v>4</v>
      </c>
      <c r="C8" s="101" t="s">
        <v>217</v>
      </c>
      <c r="D8" s="101" t="s">
        <v>602</v>
      </c>
      <c r="E8" s="101" t="s">
        <v>602</v>
      </c>
      <c r="F8" s="101" t="s">
        <v>602</v>
      </c>
      <c r="G8" s="101" t="s">
        <v>602</v>
      </c>
      <c r="H8" s="101" t="s">
        <v>602</v>
      </c>
      <c r="I8" s="101" t="s">
        <v>602</v>
      </c>
      <c r="J8" s="101" t="s">
        <v>602</v>
      </c>
      <c r="K8" s="101" t="s">
        <v>602</v>
      </c>
      <c r="L8" s="101" t="s">
        <v>602</v>
      </c>
      <c r="M8" s="101" t="s">
        <v>602</v>
      </c>
      <c r="N8" s="101" t="s">
        <v>602</v>
      </c>
      <c r="O8" s="101" t="s">
        <v>602</v>
      </c>
      <c r="P8" s="101" t="s">
        <v>602</v>
      </c>
      <c r="Q8" s="101" t="s">
        <v>602</v>
      </c>
      <c r="R8" s="101" t="s">
        <v>602</v>
      </c>
      <c r="S8" s="101" t="s">
        <v>602</v>
      </c>
      <c r="T8" s="101" t="s">
        <v>602</v>
      </c>
      <c r="U8" s="101" t="s">
        <v>602</v>
      </c>
      <c r="V8" s="101" t="s">
        <v>602</v>
      </c>
      <c r="W8" s="101" t="s">
        <v>602</v>
      </c>
      <c r="X8" s="101" t="s">
        <v>602</v>
      </c>
      <c r="Y8"/>
    </row>
    <row r="9" spans="1:25">
      <c r="A9" s="113" t="s">
        <v>100</v>
      </c>
      <c r="B9" s="113">
        <v>5</v>
      </c>
      <c r="C9" s="101" t="s">
        <v>603</v>
      </c>
      <c r="D9" s="101" t="s">
        <v>602</v>
      </c>
      <c r="E9" s="101" t="s">
        <v>602</v>
      </c>
      <c r="F9" s="101" t="s">
        <v>602</v>
      </c>
      <c r="G9" s="101" t="s">
        <v>602</v>
      </c>
      <c r="H9" s="101" t="s">
        <v>602</v>
      </c>
      <c r="I9" s="101" t="s">
        <v>602</v>
      </c>
      <c r="J9" s="101" t="s">
        <v>602</v>
      </c>
      <c r="K9" s="101" t="s">
        <v>602</v>
      </c>
      <c r="L9" s="101" t="s">
        <v>602</v>
      </c>
      <c r="M9" s="101" t="s">
        <v>602</v>
      </c>
      <c r="N9" s="101" t="s">
        <v>602</v>
      </c>
      <c r="O9" s="101" t="s">
        <v>602</v>
      </c>
      <c r="P9" s="101" t="s">
        <v>602</v>
      </c>
      <c r="Q9" s="101" t="s">
        <v>602</v>
      </c>
      <c r="R9" s="101" t="s">
        <v>602</v>
      </c>
      <c r="S9" s="101" t="s">
        <v>602</v>
      </c>
      <c r="T9" s="101" t="s">
        <v>602</v>
      </c>
      <c r="U9" s="101" t="s">
        <v>602</v>
      </c>
      <c r="V9" s="101" t="s">
        <v>602</v>
      </c>
      <c r="W9" s="101" t="s">
        <v>602</v>
      </c>
      <c r="X9" s="101" t="s">
        <v>602</v>
      </c>
      <c r="Y9"/>
    </row>
    <row r="10" spans="1:25">
      <c r="A10" s="113" t="s">
        <v>100</v>
      </c>
      <c r="B10" s="113">
        <v>6</v>
      </c>
      <c r="C10" s="101" t="s">
        <v>604</v>
      </c>
      <c r="D10" s="101" t="s">
        <v>602</v>
      </c>
      <c r="E10" s="101" t="s">
        <v>602</v>
      </c>
      <c r="F10" s="101" t="s">
        <v>602</v>
      </c>
      <c r="G10" s="101" t="s">
        <v>602</v>
      </c>
      <c r="H10" s="101" t="s">
        <v>602</v>
      </c>
      <c r="I10" s="101" t="s">
        <v>602</v>
      </c>
      <c r="J10" s="101" t="s">
        <v>602</v>
      </c>
      <c r="K10" s="101" t="s">
        <v>602</v>
      </c>
      <c r="L10" s="101" t="s">
        <v>602</v>
      </c>
      <c r="M10" s="101" t="s">
        <v>602</v>
      </c>
      <c r="N10" s="101" t="s">
        <v>602</v>
      </c>
      <c r="O10" s="101" t="s">
        <v>602</v>
      </c>
      <c r="P10" s="101" t="s">
        <v>602</v>
      </c>
      <c r="Q10" s="101" t="s">
        <v>602</v>
      </c>
      <c r="R10" s="101" t="s">
        <v>602</v>
      </c>
      <c r="S10" s="101" t="s">
        <v>602</v>
      </c>
      <c r="T10" s="101" t="s">
        <v>602</v>
      </c>
      <c r="U10" s="101" t="s">
        <v>602</v>
      </c>
      <c r="V10" s="101" t="s">
        <v>602</v>
      </c>
      <c r="W10" s="101" t="s">
        <v>602</v>
      </c>
      <c r="X10" s="101" t="s">
        <v>602</v>
      </c>
      <c r="Y10"/>
    </row>
    <row r="11" spans="1:25">
      <c r="A11" s="113" t="s">
        <v>100</v>
      </c>
      <c r="B11" s="113">
        <v>7</v>
      </c>
      <c r="C11" s="101" t="s">
        <v>222</v>
      </c>
      <c r="D11" s="101" t="s">
        <v>602</v>
      </c>
      <c r="E11" s="101" t="s">
        <v>602</v>
      </c>
      <c r="F11" s="101" t="s">
        <v>602</v>
      </c>
      <c r="G11" s="101" t="s">
        <v>602</v>
      </c>
      <c r="H11" s="101" t="s">
        <v>602</v>
      </c>
      <c r="I11" s="101" t="s">
        <v>602</v>
      </c>
      <c r="J11" s="101" t="s">
        <v>602</v>
      </c>
      <c r="K11" s="101" t="s">
        <v>602</v>
      </c>
      <c r="L11" s="101" t="s">
        <v>602</v>
      </c>
      <c r="M11" s="101" t="s">
        <v>602</v>
      </c>
      <c r="N11" s="101" t="s">
        <v>602</v>
      </c>
      <c r="O11" s="101" t="s">
        <v>602</v>
      </c>
      <c r="P11" s="101" t="s">
        <v>602</v>
      </c>
      <c r="Q11" s="101" t="s">
        <v>602</v>
      </c>
      <c r="R11" s="101" t="s">
        <v>602</v>
      </c>
      <c r="S11" s="101" t="s">
        <v>602</v>
      </c>
      <c r="T11" s="101" t="s">
        <v>602</v>
      </c>
      <c r="U11" s="101" t="s">
        <v>602</v>
      </c>
      <c r="V11" s="101" t="s">
        <v>602</v>
      </c>
      <c r="W11" s="101" t="s">
        <v>602</v>
      </c>
      <c r="X11" s="101" t="s">
        <v>602</v>
      </c>
      <c r="Y11"/>
    </row>
    <row r="12" spans="1:25">
      <c r="A12" s="113" t="s">
        <v>100</v>
      </c>
      <c r="B12" s="113">
        <v>9</v>
      </c>
      <c r="C12" s="101" t="s">
        <v>605</v>
      </c>
      <c r="D12" s="101" t="s">
        <v>602</v>
      </c>
      <c r="E12" s="101" t="s">
        <v>602</v>
      </c>
      <c r="F12" s="101" t="s">
        <v>602</v>
      </c>
      <c r="G12" s="101" t="s">
        <v>602</v>
      </c>
      <c r="H12" s="101" t="s">
        <v>602</v>
      </c>
      <c r="I12" s="101" t="s">
        <v>602</v>
      </c>
      <c r="J12" s="101" t="s">
        <v>602</v>
      </c>
      <c r="K12" s="101" t="s">
        <v>602</v>
      </c>
      <c r="L12" s="101" t="s">
        <v>602</v>
      </c>
      <c r="M12" s="101" t="s">
        <v>602</v>
      </c>
      <c r="N12" s="101" t="s">
        <v>602</v>
      </c>
      <c r="O12" s="101" t="s">
        <v>602</v>
      </c>
      <c r="P12" s="101" t="s">
        <v>602</v>
      </c>
      <c r="Q12" s="101" t="s">
        <v>602</v>
      </c>
      <c r="R12" s="101" t="s">
        <v>602</v>
      </c>
      <c r="S12" s="101" t="s">
        <v>602</v>
      </c>
      <c r="T12" s="101" t="s">
        <v>602</v>
      </c>
      <c r="U12" s="101" t="s">
        <v>602</v>
      </c>
      <c r="V12" s="101" t="s">
        <v>602</v>
      </c>
      <c r="W12" s="101" t="s">
        <v>602</v>
      </c>
      <c r="X12" s="101" t="s">
        <v>602</v>
      </c>
      <c r="Y12"/>
    </row>
    <row r="13" spans="1:25">
      <c r="A13" s="113" t="s">
        <v>100</v>
      </c>
      <c r="B13" s="113">
        <v>10</v>
      </c>
      <c r="C13" s="101" t="s">
        <v>606</v>
      </c>
      <c r="D13" s="101" t="s">
        <v>602</v>
      </c>
      <c r="E13" s="101" t="s">
        <v>602</v>
      </c>
      <c r="F13" s="101" t="s">
        <v>602</v>
      </c>
      <c r="G13" s="101" t="s">
        <v>602</v>
      </c>
      <c r="H13" s="101" t="s">
        <v>602</v>
      </c>
      <c r="I13" s="101" t="s">
        <v>602</v>
      </c>
      <c r="J13" s="101" t="s">
        <v>602</v>
      </c>
      <c r="K13" s="101" t="s">
        <v>602</v>
      </c>
      <c r="L13" s="101" t="s">
        <v>602</v>
      </c>
      <c r="M13" s="101" t="s">
        <v>602</v>
      </c>
      <c r="N13" s="101" t="s">
        <v>602</v>
      </c>
      <c r="O13" s="101" t="s">
        <v>602</v>
      </c>
      <c r="P13" s="101" t="s">
        <v>602</v>
      </c>
      <c r="Q13" s="101" t="s">
        <v>602</v>
      </c>
      <c r="R13" s="101" t="s">
        <v>602</v>
      </c>
      <c r="S13" s="101" t="s">
        <v>602</v>
      </c>
      <c r="T13" s="101" t="s">
        <v>602</v>
      </c>
      <c r="U13" s="101" t="s">
        <v>602</v>
      </c>
      <c r="V13" s="101" t="s">
        <v>602</v>
      </c>
      <c r="W13" s="101" t="s">
        <v>602</v>
      </c>
      <c r="X13" s="101" t="s">
        <v>602</v>
      </c>
      <c r="Y13"/>
    </row>
    <row r="14" spans="1:25">
      <c r="A14" s="113" t="s">
        <v>100</v>
      </c>
      <c r="B14" s="113">
        <v>11</v>
      </c>
      <c r="C14" s="101" t="s">
        <v>607</v>
      </c>
      <c r="D14" s="101" t="s">
        <v>602</v>
      </c>
      <c r="E14" s="101" t="s">
        <v>602</v>
      </c>
      <c r="F14" s="101" t="s">
        <v>602</v>
      </c>
      <c r="G14" s="101" t="s">
        <v>602</v>
      </c>
      <c r="H14" s="101" t="s">
        <v>602</v>
      </c>
      <c r="I14" s="101" t="s">
        <v>602</v>
      </c>
      <c r="J14" s="101" t="s">
        <v>602</v>
      </c>
      <c r="K14" s="101" t="s">
        <v>602</v>
      </c>
      <c r="L14" s="101" t="s">
        <v>602</v>
      </c>
      <c r="M14" s="101" t="s">
        <v>602</v>
      </c>
      <c r="N14" s="101" t="s">
        <v>602</v>
      </c>
      <c r="O14" s="101" t="s">
        <v>602</v>
      </c>
      <c r="P14" s="101" t="s">
        <v>602</v>
      </c>
      <c r="Q14" s="101" t="s">
        <v>602</v>
      </c>
      <c r="R14" s="101" t="s">
        <v>602</v>
      </c>
      <c r="S14" s="101" t="s">
        <v>602</v>
      </c>
      <c r="T14" s="101" t="s">
        <v>602</v>
      </c>
      <c r="U14" s="101" t="s">
        <v>602</v>
      </c>
      <c r="V14" s="101" t="s">
        <v>602</v>
      </c>
      <c r="W14" s="101" t="s">
        <v>602</v>
      </c>
      <c r="X14" s="101" t="s">
        <v>602</v>
      </c>
      <c r="Y14"/>
    </row>
    <row r="15" spans="1:25">
      <c r="A15" s="113" t="s">
        <v>100</v>
      </c>
      <c r="B15" s="113">
        <v>12</v>
      </c>
      <c r="C15" s="101" t="s">
        <v>608</v>
      </c>
      <c r="D15" s="101" t="s">
        <v>602</v>
      </c>
      <c r="E15" s="101" t="s">
        <v>602</v>
      </c>
      <c r="F15" s="101" t="s">
        <v>602</v>
      </c>
      <c r="G15" s="101" t="s">
        <v>602</v>
      </c>
      <c r="H15" s="101" t="s">
        <v>602</v>
      </c>
      <c r="I15" s="101" t="s">
        <v>602</v>
      </c>
      <c r="J15" s="101" t="s">
        <v>602</v>
      </c>
      <c r="K15" s="101" t="s">
        <v>602</v>
      </c>
      <c r="L15" s="101" t="s">
        <v>602</v>
      </c>
      <c r="M15" s="101" t="s">
        <v>602</v>
      </c>
      <c r="N15" s="101" t="s">
        <v>602</v>
      </c>
      <c r="O15" s="101" t="s">
        <v>602</v>
      </c>
      <c r="P15" s="101" t="s">
        <v>602</v>
      </c>
      <c r="Q15" s="101" t="s">
        <v>602</v>
      </c>
      <c r="R15" s="101" t="s">
        <v>602</v>
      </c>
      <c r="S15" s="101" t="s">
        <v>602</v>
      </c>
      <c r="T15" s="101" t="s">
        <v>602</v>
      </c>
      <c r="U15" s="101" t="s">
        <v>602</v>
      </c>
      <c r="V15" s="101" t="s">
        <v>602</v>
      </c>
      <c r="W15" s="101" t="s">
        <v>602</v>
      </c>
      <c r="X15" s="101" t="s">
        <v>602</v>
      </c>
      <c r="Y15"/>
    </row>
    <row r="16" spans="1:25">
      <c r="A16" s="113" t="s">
        <v>100</v>
      </c>
      <c r="B16" s="113">
        <v>13</v>
      </c>
      <c r="C16" s="101" t="s">
        <v>609</v>
      </c>
      <c r="D16" s="101" t="s">
        <v>602</v>
      </c>
      <c r="E16" s="101" t="s">
        <v>602</v>
      </c>
      <c r="F16" s="101" t="s">
        <v>602</v>
      </c>
      <c r="G16" s="101" t="s">
        <v>602</v>
      </c>
      <c r="H16" s="101" t="s">
        <v>602</v>
      </c>
      <c r="I16" s="101" t="s">
        <v>602</v>
      </c>
      <c r="J16" s="101" t="s">
        <v>602</v>
      </c>
      <c r="K16" s="101" t="s">
        <v>602</v>
      </c>
      <c r="L16" s="101" t="s">
        <v>602</v>
      </c>
      <c r="M16" s="101" t="s">
        <v>602</v>
      </c>
      <c r="N16" s="101" t="s">
        <v>602</v>
      </c>
      <c r="O16" s="101" t="s">
        <v>602</v>
      </c>
      <c r="P16" s="101" t="s">
        <v>602</v>
      </c>
      <c r="Q16" s="101" t="s">
        <v>602</v>
      </c>
      <c r="R16" s="101" t="s">
        <v>602</v>
      </c>
      <c r="S16" s="101" t="s">
        <v>602</v>
      </c>
      <c r="T16" s="101" t="s">
        <v>602</v>
      </c>
      <c r="U16" s="101" t="s">
        <v>602</v>
      </c>
      <c r="V16" s="101" t="s">
        <v>602</v>
      </c>
      <c r="W16" s="101" t="s">
        <v>602</v>
      </c>
      <c r="X16" s="101" t="s">
        <v>602</v>
      </c>
      <c r="Y16"/>
    </row>
    <row r="17" spans="1:25">
      <c r="A17" s="113" t="s">
        <v>100</v>
      </c>
      <c r="B17" s="113">
        <v>14</v>
      </c>
      <c r="C17" s="101" t="s">
        <v>306</v>
      </c>
      <c r="D17" s="101" t="s">
        <v>602</v>
      </c>
      <c r="E17" s="101" t="s">
        <v>602</v>
      </c>
      <c r="F17" s="101" t="s">
        <v>602</v>
      </c>
      <c r="G17" s="101" t="s">
        <v>602</v>
      </c>
      <c r="H17" s="101" t="s">
        <v>602</v>
      </c>
      <c r="I17" s="101" t="s">
        <v>602</v>
      </c>
      <c r="J17" s="101" t="s">
        <v>602</v>
      </c>
      <c r="K17" s="101" t="s">
        <v>602</v>
      </c>
      <c r="L17" s="101" t="s">
        <v>602</v>
      </c>
      <c r="M17" s="101" t="s">
        <v>602</v>
      </c>
      <c r="N17" s="101" t="s">
        <v>602</v>
      </c>
      <c r="O17" s="101" t="s">
        <v>602</v>
      </c>
      <c r="P17" s="101" t="s">
        <v>602</v>
      </c>
      <c r="Q17" s="101" t="s">
        <v>602</v>
      </c>
      <c r="R17" s="101" t="s">
        <v>602</v>
      </c>
      <c r="S17" s="101" t="s">
        <v>602</v>
      </c>
      <c r="T17" s="101" t="s">
        <v>602</v>
      </c>
      <c r="U17" s="101" t="s">
        <v>602</v>
      </c>
      <c r="V17" s="101" t="s">
        <v>602</v>
      </c>
      <c r="W17" s="101" t="s">
        <v>602</v>
      </c>
      <c r="X17" s="101" t="s">
        <v>602</v>
      </c>
      <c r="Y17"/>
    </row>
    <row r="18" spans="1:25">
      <c r="A18" s="113" t="s">
        <v>100</v>
      </c>
      <c r="B18" s="113">
        <v>15</v>
      </c>
      <c r="C18" s="101" t="s">
        <v>610</v>
      </c>
      <c r="D18" s="101" t="s">
        <v>602</v>
      </c>
      <c r="E18" s="101" t="s">
        <v>602</v>
      </c>
      <c r="F18" s="101" t="s">
        <v>602</v>
      </c>
      <c r="G18" s="101" t="s">
        <v>602</v>
      </c>
      <c r="H18" s="101" t="s">
        <v>602</v>
      </c>
      <c r="I18" s="101" t="s">
        <v>602</v>
      </c>
      <c r="J18" s="101" t="s">
        <v>602</v>
      </c>
      <c r="K18" s="101" t="s">
        <v>602</v>
      </c>
      <c r="L18" s="101" t="s">
        <v>602</v>
      </c>
      <c r="M18" s="101" t="s">
        <v>602</v>
      </c>
      <c r="N18" s="101" t="s">
        <v>602</v>
      </c>
      <c r="O18" s="101" t="s">
        <v>602</v>
      </c>
      <c r="P18" s="101" t="s">
        <v>602</v>
      </c>
      <c r="Q18" s="101" t="s">
        <v>602</v>
      </c>
      <c r="R18" s="101" t="s">
        <v>602</v>
      </c>
      <c r="S18" s="101" t="s">
        <v>602</v>
      </c>
      <c r="T18" s="101" t="s">
        <v>602</v>
      </c>
      <c r="U18" s="101" t="s">
        <v>602</v>
      </c>
      <c r="V18" s="101" t="s">
        <v>602</v>
      </c>
      <c r="W18" s="101" t="s">
        <v>602</v>
      </c>
      <c r="X18" s="101" t="s">
        <v>602</v>
      </c>
      <c r="Y18"/>
    </row>
    <row r="19" spans="1:25">
      <c r="A19" s="113" t="s">
        <v>100</v>
      </c>
      <c r="B19" s="113">
        <v>16</v>
      </c>
      <c r="C19" s="101" t="s">
        <v>611</v>
      </c>
      <c r="D19" s="101" t="s">
        <v>602</v>
      </c>
      <c r="E19" s="101" t="s">
        <v>602</v>
      </c>
      <c r="F19" s="101" t="s">
        <v>602</v>
      </c>
      <c r="G19" s="101" t="s">
        <v>602</v>
      </c>
      <c r="H19" s="101" t="s">
        <v>602</v>
      </c>
      <c r="I19" s="101" t="s">
        <v>602</v>
      </c>
      <c r="J19" s="101" t="s">
        <v>602</v>
      </c>
      <c r="K19" s="101" t="s">
        <v>602</v>
      </c>
      <c r="L19" s="101" t="s">
        <v>602</v>
      </c>
      <c r="M19" s="101" t="s">
        <v>602</v>
      </c>
      <c r="N19" s="101" t="s">
        <v>602</v>
      </c>
      <c r="O19" s="101" t="s">
        <v>602</v>
      </c>
      <c r="P19" s="101" t="s">
        <v>602</v>
      </c>
      <c r="Q19" s="101" t="s">
        <v>602</v>
      </c>
      <c r="R19" s="101" t="s">
        <v>602</v>
      </c>
      <c r="S19" s="101" t="s">
        <v>602</v>
      </c>
      <c r="T19" s="101" t="s">
        <v>602</v>
      </c>
      <c r="U19" s="101" t="s">
        <v>602</v>
      </c>
      <c r="V19" s="101" t="s">
        <v>602</v>
      </c>
      <c r="W19" s="101" t="s">
        <v>602</v>
      </c>
      <c r="X19" s="101" t="s">
        <v>602</v>
      </c>
      <c r="Y19"/>
    </row>
    <row r="20" spans="1:25">
      <c r="A20" s="113" t="s">
        <v>100</v>
      </c>
      <c r="B20" s="113">
        <v>17</v>
      </c>
      <c r="C20" s="101" t="s">
        <v>612</v>
      </c>
      <c r="D20" s="101" t="s">
        <v>602</v>
      </c>
      <c r="E20" s="101" t="s">
        <v>602</v>
      </c>
      <c r="F20" s="101" t="s">
        <v>602</v>
      </c>
      <c r="G20" s="101" t="s">
        <v>602</v>
      </c>
      <c r="H20" s="101" t="s">
        <v>602</v>
      </c>
      <c r="I20" s="101" t="s">
        <v>602</v>
      </c>
      <c r="J20" s="101" t="s">
        <v>602</v>
      </c>
      <c r="K20" s="101" t="s">
        <v>602</v>
      </c>
      <c r="L20" s="101" t="s">
        <v>602</v>
      </c>
      <c r="M20" s="101" t="s">
        <v>602</v>
      </c>
      <c r="N20" s="101" t="s">
        <v>602</v>
      </c>
      <c r="O20" s="101" t="s">
        <v>602</v>
      </c>
      <c r="P20" s="101" t="s">
        <v>602</v>
      </c>
      <c r="Q20" s="101" t="s">
        <v>602</v>
      </c>
      <c r="R20" s="101" t="s">
        <v>602</v>
      </c>
      <c r="S20" s="101" t="s">
        <v>602</v>
      </c>
      <c r="T20" s="101" t="s">
        <v>602</v>
      </c>
      <c r="U20" s="101" t="s">
        <v>602</v>
      </c>
      <c r="V20" s="101" t="s">
        <v>602</v>
      </c>
      <c r="W20" s="101" t="s">
        <v>602</v>
      </c>
      <c r="X20" s="101" t="s">
        <v>602</v>
      </c>
      <c r="Y20"/>
    </row>
    <row r="21" spans="1:25">
      <c r="A21" s="113" t="s">
        <v>100</v>
      </c>
      <c r="B21" s="113">
        <v>18</v>
      </c>
      <c r="C21" s="101" t="s">
        <v>613</v>
      </c>
      <c r="D21" s="101" t="s">
        <v>602</v>
      </c>
      <c r="E21" s="101" t="s">
        <v>602</v>
      </c>
      <c r="F21" s="101" t="s">
        <v>602</v>
      </c>
      <c r="G21" s="101" t="s">
        <v>602</v>
      </c>
      <c r="H21" s="101" t="s">
        <v>602</v>
      </c>
      <c r="I21" s="101" t="s">
        <v>602</v>
      </c>
      <c r="J21" s="101" t="s">
        <v>602</v>
      </c>
      <c r="K21" s="101" t="s">
        <v>602</v>
      </c>
      <c r="L21" s="101" t="s">
        <v>602</v>
      </c>
      <c r="M21" s="101" t="s">
        <v>602</v>
      </c>
      <c r="N21" s="101" t="s">
        <v>602</v>
      </c>
      <c r="O21" s="101" t="s">
        <v>602</v>
      </c>
      <c r="P21" s="101" t="s">
        <v>602</v>
      </c>
      <c r="Q21" s="101" t="s">
        <v>602</v>
      </c>
      <c r="R21" s="101" t="s">
        <v>602</v>
      </c>
      <c r="S21" s="101" t="s">
        <v>602</v>
      </c>
      <c r="T21" s="101" t="s">
        <v>602</v>
      </c>
      <c r="U21" s="101" t="s">
        <v>602</v>
      </c>
      <c r="V21" s="101" t="s">
        <v>602</v>
      </c>
      <c r="W21" s="101" t="s">
        <v>602</v>
      </c>
      <c r="X21" s="101" t="s">
        <v>602</v>
      </c>
      <c r="Y21"/>
    </row>
    <row r="22" spans="1:25">
      <c r="A22" s="113" t="s">
        <v>100</v>
      </c>
      <c r="B22" s="113">
        <v>19</v>
      </c>
      <c r="C22" s="101" t="s">
        <v>614</v>
      </c>
      <c r="D22" s="101" t="s">
        <v>602</v>
      </c>
      <c r="E22" s="101" t="s">
        <v>602</v>
      </c>
      <c r="F22" s="101" t="s">
        <v>602</v>
      </c>
      <c r="G22" s="101" t="s">
        <v>602</v>
      </c>
      <c r="H22" s="101" t="s">
        <v>602</v>
      </c>
      <c r="I22" s="101" t="s">
        <v>602</v>
      </c>
      <c r="J22" s="101" t="s">
        <v>602</v>
      </c>
      <c r="K22" s="101" t="s">
        <v>602</v>
      </c>
      <c r="L22" s="101" t="s">
        <v>602</v>
      </c>
      <c r="M22" s="101" t="s">
        <v>602</v>
      </c>
      <c r="N22" s="101" t="s">
        <v>602</v>
      </c>
      <c r="O22" s="101" t="s">
        <v>602</v>
      </c>
      <c r="P22" s="101" t="s">
        <v>602</v>
      </c>
      <c r="Q22" s="101" t="s">
        <v>602</v>
      </c>
      <c r="R22" s="101" t="s">
        <v>602</v>
      </c>
      <c r="S22" s="101" t="s">
        <v>602</v>
      </c>
      <c r="T22" s="101" t="s">
        <v>602</v>
      </c>
      <c r="U22" s="101" t="s">
        <v>602</v>
      </c>
      <c r="V22" s="101" t="s">
        <v>602</v>
      </c>
      <c r="W22" s="101" t="s">
        <v>602</v>
      </c>
      <c r="X22" s="101" t="s">
        <v>602</v>
      </c>
      <c r="Y22"/>
    </row>
    <row r="23" spans="1:25">
      <c r="A23" s="113" t="s">
        <v>100</v>
      </c>
      <c r="B23" s="113">
        <v>20</v>
      </c>
      <c r="C23" s="101" t="s">
        <v>615</v>
      </c>
      <c r="D23" s="101" t="s">
        <v>602</v>
      </c>
      <c r="E23" s="101" t="s">
        <v>602</v>
      </c>
      <c r="F23" s="101" t="s">
        <v>602</v>
      </c>
      <c r="G23" s="101" t="s">
        <v>602</v>
      </c>
      <c r="H23" s="101" t="s">
        <v>602</v>
      </c>
      <c r="I23" s="101" t="s">
        <v>602</v>
      </c>
      <c r="J23" s="101" t="s">
        <v>602</v>
      </c>
      <c r="K23" s="101" t="s">
        <v>602</v>
      </c>
      <c r="L23" s="101" t="s">
        <v>602</v>
      </c>
      <c r="M23" s="101" t="s">
        <v>602</v>
      </c>
      <c r="N23" s="101" t="s">
        <v>602</v>
      </c>
      <c r="O23" s="101" t="s">
        <v>602</v>
      </c>
      <c r="P23" s="101" t="s">
        <v>602</v>
      </c>
      <c r="Q23" s="101" t="s">
        <v>602</v>
      </c>
      <c r="R23" s="101" t="s">
        <v>602</v>
      </c>
      <c r="S23" s="101" t="s">
        <v>602</v>
      </c>
      <c r="T23" s="101" t="s">
        <v>602</v>
      </c>
      <c r="U23" s="101" t="s">
        <v>602</v>
      </c>
      <c r="V23" s="101" t="s">
        <v>602</v>
      </c>
      <c r="W23" s="101" t="s">
        <v>602</v>
      </c>
      <c r="X23" s="101" t="s">
        <v>602</v>
      </c>
      <c r="Y23"/>
    </row>
    <row r="24" spans="1:25">
      <c r="A24" s="113" t="s">
        <v>100</v>
      </c>
      <c r="B24" s="113">
        <v>21</v>
      </c>
      <c r="C24" s="101" t="s">
        <v>616</v>
      </c>
      <c r="D24" s="101" t="s">
        <v>602</v>
      </c>
      <c r="E24" s="101" t="s">
        <v>602</v>
      </c>
      <c r="F24" s="101" t="s">
        <v>602</v>
      </c>
      <c r="G24" s="101" t="s">
        <v>602</v>
      </c>
      <c r="H24" s="101" t="s">
        <v>602</v>
      </c>
      <c r="I24" s="101" t="s">
        <v>602</v>
      </c>
      <c r="J24" s="101" t="s">
        <v>602</v>
      </c>
      <c r="K24" s="101" t="s">
        <v>602</v>
      </c>
      <c r="L24" s="101" t="s">
        <v>602</v>
      </c>
      <c r="M24" s="101" t="s">
        <v>602</v>
      </c>
      <c r="N24" s="101" t="s">
        <v>602</v>
      </c>
      <c r="O24" s="101" t="s">
        <v>602</v>
      </c>
      <c r="P24" s="101" t="s">
        <v>602</v>
      </c>
      <c r="Q24" s="101" t="s">
        <v>602</v>
      </c>
      <c r="R24" s="101" t="s">
        <v>602</v>
      </c>
      <c r="S24" s="101" t="s">
        <v>602</v>
      </c>
      <c r="T24" s="101" t="s">
        <v>602</v>
      </c>
      <c r="U24" s="101" t="s">
        <v>602</v>
      </c>
      <c r="V24" s="101" t="s">
        <v>602</v>
      </c>
      <c r="W24" s="101" t="s">
        <v>602</v>
      </c>
      <c r="X24" s="101" t="s">
        <v>602</v>
      </c>
      <c r="Y24"/>
    </row>
    <row r="25" spans="1:25">
      <c r="A25" s="113" t="s">
        <v>100</v>
      </c>
      <c r="B25" s="113">
        <v>22</v>
      </c>
      <c r="C25" s="101" t="s">
        <v>617</v>
      </c>
      <c r="D25" s="101" t="s">
        <v>602</v>
      </c>
      <c r="E25" s="101" t="s">
        <v>602</v>
      </c>
      <c r="F25" s="101" t="s">
        <v>602</v>
      </c>
      <c r="G25" s="101" t="s">
        <v>602</v>
      </c>
      <c r="H25" s="101" t="s">
        <v>602</v>
      </c>
      <c r="I25" s="101" t="s">
        <v>602</v>
      </c>
      <c r="J25" s="101" t="s">
        <v>602</v>
      </c>
      <c r="K25" s="101" t="s">
        <v>602</v>
      </c>
      <c r="L25" s="101" t="s">
        <v>602</v>
      </c>
      <c r="M25" s="101" t="s">
        <v>602</v>
      </c>
      <c r="N25" s="101" t="s">
        <v>602</v>
      </c>
      <c r="O25" s="101" t="s">
        <v>602</v>
      </c>
      <c r="P25" s="101" t="s">
        <v>602</v>
      </c>
      <c r="Q25" s="101" t="s">
        <v>602</v>
      </c>
      <c r="R25" s="101" t="s">
        <v>602</v>
      </c>
      <c r="S25" s="101" t="s">
        <v>602</v>
      </c>
      <c r="T25" s="101" t="s">
        <v>602</v>
      </c>
      <c r="U25" s="101" t="s">
        <v>602</v>
      </c>
      <c r="V25" s="101" t="s">
        <v>602</v>
      </c>
      <c r="W25" s="101" t="s">
        <v>602</v>
      </c>
      <c r="X25" s="101" t="s">
        <v>602</v>
      </c>
      <c r="Y25"/>
    </row>
    <row r="26" spans="1:25">
      <c r="A26" s="113" t="s">
        <v>100</v>
      </c>
      <c r="B26" s="113">
        <v>23</v>
      </c>
      <c r="C26" s="101" t="s">
        <v>618</v>
      </c>
      <c r="D26" s="101" t="s">
        <v>619</v>
      </c>
      <c r="E26" s="101" t="s">
        <v>619</v>
      </c>
      <c r="F26" s="101" t="s">
        <v>619</v>
      </c>
      <c r="G26" s="101" t="s">
        <v>620</v>
      </c>
      <c r="H26" s="101" t="s">
        <v>602</v>
      </c>
      <c r="I26" s="101" t="s">
        <v>602</v>
      </c>
      <c r="J26" s="101" t="s">
        <v>602</v>
      </c>
      <c r="K26" s="101" t="s">
        <v>602</v>
      </c>
      <c r="L26" s="101" t="s">
        <v>602</v>
      </c>
      <c r="M26" s="101" t="s">
        <v>602</v>
      </c>
      <c r="N26" s="101" t="s">
        <v>602</v>
      </c>
      <c r="O26" s="101" t="s">
        <v>602</v>
      </c>
      <c r="P26" s="101" t="s">
        <v>602</v>
      </c>
      <c r="Q26" s="101" t="s">
        <v>602</v>
      </c>
      <c r="R26" s="101" t="s">
        <v>602</v>
      </c>
      <c r="S26" s="101" t="s">
        <v>602</v>
      </c>
      <c r="T26" s="101" t="s">
        <v>602</v>
      </c>
      <c r="U26" s="101" t="s">
        <v>602</v>
      </c>
      <c r="V26" s="101" t="s">
        <v>602</v>
      </c>
      <c r="W26" s="101" t="s">
        <v>602</v>
      </c>
      <c r="X26" s="101" t="s">
        <v>602</v>
      </c>
      <c r="Y26"/>
    </row>
    <row r="27" spans="1:25">
      <c r="A27" s="113" t="s">
        <v>100</v>
      </c>
      <c r="B27" s="113">
        <v>24</v>
      </c>
      <c r="C27" s="101" t="s">
        <v>621</v>
      </c>
      <c r="D27" s="101" t="s">
        <v>602</v>
      </c>
      <c r="E27" s="101" t="s">
        <v>602</v>
      </c>
      <c r="F27" s="101" t="s">
        <v>602</v>
      </c>
      <c r="G27" s="101" t="s">
        <v>602</v>
      </c>
      <c r="H27" s="101" t="s">
        <v>602</v>
      </c>
      <c r="I27" s="101" t="s">
        <v>602</v>
      </c>
      <c r="J27" s="101" t="s">
        <v>602</v>
      </c>
      <c r="K27" s="101" t="s">
        <v>602</v>
      </c>
      <c r="L27" s="101" t="s">
        <v>602</v>
      </c>
      <c r="M27" s="101" t="s">
        <v>602</v>
      </c>
      <c r="N27" s="101" t="s">
        <v>602</v>
      </c>
      <c r="O27" s="101" t="s">
        <v>602</v>
      </c>
      <c r="P27" s="101" t="s">
        <v>602</v>
      </c>
      <c r="Q27" s="101" t="s">
        <v>602</v>
      </c>
      <c r="R27" s="101" t="s">
        <v>602</v>
      </c>
      <c r="S27" s="101" t="s">
        <v>602</v>
      </c>
      <c r="T27" s="101" t="s">
        <v>602</v>
      </c>
      <c r="U27" s="101" t="s">
        <v>602</v>
      </c>
      <c r="V27" s="101" t="s">
        <v>602</v>
      </c>
      <c r="W27" s="101" t="s">
        <v>602</v>
      </c>
      <c r="X27" s="101" t="s">
        <v>602</v>
      </c>
      <c r="Y27"/>
    </row>
    <row r="28" spans="1:25">
      <c r="A28" s="113" t="s">
        <v>100</v>
      </c>
      <c r="B28" s="113">
        <v>25</v>
      </c>
      <c r="C28" s="101" t="s">
        <v>622</v>
      </c>
      <c r="D28" s="101" t="s">
        <v>602</v>
      </c>
      <c r="E28" s="101" t="s">
        <v>602</v>
      </c>
      <c r="F28" s="101" t="s">
        <v>602</v>
      </c>
      <c r="G28" s="101" t="s">
        <v>602</v>
      </c>
      <c r="H28" s="101" t="s">
        <v>602</v>
      </c>
      <c r="I28" s="101" t="s">
        <v>602</v>
      </c>
      <c r="J28" s="101" t="s">
        <v>602</v>
      </c>
      <c r="K28" s="101" t="s">
        <v>602</v>
      </c>
      <c r="L28" s="101" t="s">
        <v>602</v>
      </c>
      <c r="M28" s="101" t="s">
        <v>602</v>
      </c>
      <c r="N28" s="101" t="s">
        <v>602</v>
      </c>
      <c r="O28" s="101" t="s">
        <v>602</v>
      </c>
      <c r="P28" s="101" t="s">
        <v>602</v>
      </c>
      <c r="Q28" s="101" t="s">
        <v>602</v>
      </c>
      <c r="R28" s="101" t="s">
        <v>602</v>
      </c>
      <c r="S28" s="101" t="s">
        <v>602</v>
      </c>
      <c r="T28" s="101" t="s">
        <v>602</v>
      </c>
      <c r="U28" s="101" t="s">
        <v>602</v>
      </c>
      <c r="V28" s="101" t="s">
        <v>602</v>
      </c>
      <c r="W28" s="101" t="s">
        <v>602</v>
      </c>
      <c r="X28" s="101" t="s">
        <v>602</v>
      </c>
      <c r="Y28"/>
    </row>
    <row r="29" spans="1:25">
      <c r="A29" s="113" t="s">
        <v>100</v>
      </c>
      <c r="B29" s="113">
        <v>26</v>
      </c>
      <c r="C29" s="101" t="s">
        <v>623</v>
      </c>
      <c r="D29" s="101" t="s">
        <v>602</v>
      </c>
      <c r="E29" s="101" t="s">
        <v>602</v>
      </c>
      <c r="F29" s="101" t="s">
        <v>602</v>
      </c>
      <c r="G29" s="101" t="s">
        <v>602</v>
      </c>
      <c r="H29" s="101" t="s">
        <v>602</v>
      </c>
      <c r="I29" s="101" t="s">
        <v>602</v>
      </c>
      <c r="J29" s="101" t="s">
        <v>602</v>
      </c>
      <c r="K29" s="101" t="s">
        <v>602</v>
      </c>
      <c r="L29" s="101" t="s">
        <v>602</v>
      </c>
      <c r="M29" s="101" t="s">
        <v>602</v>
      </c>
      <c r="N29" s="101" t="s">
        <v>602</v>
      </c>
      <c r="O29" s="101" t="s">
        <v>602</v>
      </c>
      <c r="P29" s="101" t="s">
        <v>602</v>
      </c>
      <c r="Q29" s="101" t="s">
        <v>602</v>
      </c>
      <c r="R29" s="101" t="s">
        <v>602</v>
      </c>
      <c r="S29" s="101" t="s">
        <v>602</v>
      </c>
      <c r="T29" s="101" t="s">
        <v>602</v>
      </c>
      <c r="U29" s="101" t="s">
        <v>602</v>
      </c>
      <c r="V29" s="101" t="s">
        <v>602</v>
      </c>
      <c r="W29" s="101" t="s">
        <v>602</v>
      </c>
      <c r="X29" s="101" t="s">
        <v>602</v>
      </c>
      <c r="Y29"/>
    </row>
    <row r="30" spans="1:25">
      <c r="A30" s="113" t="s">
        <v>100</v>
      </c>
      <c r="B30" s="113">
        <v>27</v>
      </c>
      <c r="C30" s="101" t="s">
        <v>624</v>
      </c>
      <c r="D30" s="101" t="s">
        <v>602</v>
      </c>
      <c r="E30" s="101" t="s">
        <v>602</v>
      </c>
      <c r="F30" s="101" t="s">
        <v>602</v>
      </c>
      <c r="G30" s="101" t="s">
        <v>602</v>
      </c>
      <c r="H30" s="101" t="s">
        <v>602</v>
      </c>
      <c r="I30" s="101" t="s">
        <v>602</v>
      </c>
      <c r="J30" s="101" t="s">
        <v>602</v>
      </c>
      <c r="K30" s="101" t="s">
        <v>602</v>
      </c>
      <c r="L30" s="101" t="s">
        <v>602</v>
      </c>
      <c r="M30" s="101" t="s">
        <v>602</v>
      </c>
      <c r="N30" s="101" t="s">
        <v>602</v>
      </c>
      <c r="O30" s="101" t="s">
        <v>602</v>
      </c>
      <c r="P30" s="101" t="s">
        <v>602</v>
      </c>
      <c r="Q30" s="101" t="s">
        <v>602</v>
      </c>
      <c r="R30" s="101" t="s">
        <v>602</v>
      </c>
      <c r="S30" s="101" t="s">
        <v>602</v>
      </c>
      <c r="T30" s="101" t="s">
        <v>602</v>
      </c>
      <c r="U30" s="101" t="s">
        <v>602</v>
      </c>
      <c r="V30" s="101" t="s">
        <v>602</v>
      </c>
      <c r="W30" s="101" t="s">
        <v>602</v>
      </c>
      <c r="X30" s="101" t="s">
        <v>602</v>
      </c>
      <c r="Y30"/>
    </row>
    <row r="31" spans="1:25">
      <c r="A31" s="113" t="s">
        <v>100</v>
      </c>
      <c r="B31" s="113">
        <v>28</v>
      </c>
      <c r="C31" s="101" t="s">
        <v>127</v>
      </c>
      <c r="D31" s="101" t="s">
        <v>602</v>
      </c>
      <c r="E31" s="101" t="s">
        <v>602</v>
      </c>
      <c r="F31" s="101" t="s">
        <v>602</v>
      </c>
      <c r="G31" s="101" t="s">
        <v>602</v>
      </c>
      <c r="H31" s="101" t="s">
        <v>602</v>
      </c>
      <c r="I31" s="101" t="s">
        <v>602</v>
      </c>
      <c r="J31" s="101" t="s">
        <v>602</v>
      </c>
      <c r="K31" s="101" t="s">
        <v>602</v>
      </c>
      <c r="L31" s="101" t="s">
        <v>602</v>
      </c>
      <c r="M31" s="101" t="s">
        <v>602</v>
      </c>
      <c r="N31" s="101" t="s">
        <v>602</v>
      </c>
      <c r="O31" s="101" t="s">
        <v>602</v>
      </c>
      <c r="P31" s="101" t="s">
        <v>602</v>
      </c>
      <c r="Q31" s="101" t="s">
        <v>602</v>
      </c>
      <c r="R31" s="101" t="s">
        <v>602</v>
      </c>
      <c r="S31" s="101" t="s">
        <v>602</v>
      </c>
      <c r="T31" s="101" t="s">
        <v>602</v>
      </c>
      <c r="U31" s="101" t="s">
        <v>602</v>
      </c>
      <c r="V31" s="101" t="s">
        <v>602</v>
      </c>
      <c r="W31" s="101" t="s">
        <v>602</v>
      </c>
      <c r="X31" s="101" t="s">
        <v>602</v>
      </c>
      <c r="Y31"/>
    </row>
    <row r="32" spans="1:25">
      <c r="A32" s="113" t="s">
        <v>100</v>
      </c>
      <c r="B32" s="113">
        <v>29</v>
      </c>
      <c r="C32" s="101" t="s">
        <v>625</v>
      </c>
      <c r="D32" s="101" t="s">
        <v>602</v>
      </c>
      <c r="E32" s="101" t="s">
        <v>602</v>
      </c>
      <c r="F32" s="101" t="s">
        <v>602</v>
      </c>
      <c r="G32" s="101" t="s">
        <v>602</v>
      </c>
      <c r="H32" s="101" t="s">
        <v>602</v>
      </c>
      <c r="I32" s="101" t="s">
        <v>602</v>
      </c>
      <c r="J32" s="101" t="s">
        <v>602</v>
      </c>
      <c r="K32" s="101" t="s">
        <v>602</v>
      </c>
      <c r="L32" s="101" t="s">
        <v>602</v>
      </c>
      <c r="M32" s="101" t="s">
        <v>602</v>
      </c>
      <c r="N32" s="101" t="s">
        <v>602</v>
      </c>
      <c r="O32" s="101" t="s">
        <v>602</v>
      </c>
      <c r="P32" s="101" t="s">
        <v>602</v>
      </c>
      <c r="Q32" s="101" t="s">
        <v>602</v>
      </c>
      <c r="R32" s="101" t="s">
        <v>602</v>
      </c>
      <c r="S32" s="101" t="s">
        <v>602</v>
      </c>
      <c r="T32" s="101" t="s">
        <v>602</v>
      </c>
      <c r="U32" s="101" t="s">
        <v>602</v>
      </c>
      <c r="V32" s="101" t="s">
        <v>602</v>
      </c>
      <c r="W32" s="101" t="s">
        <v>602</v>
      </c>
      <c r="X32" s="101" t="s">
        <v>602</v>
      </c>
      <c r="Y32"/>
    </row>
    <row r="33" spans="1:25">
      <c r="A33" s="113" t="s">
        <v>100</v>
      </c>
      <c r="B33" s="101">
        <v>30</v>
      </c>
      <c r="C33" s="101" t="s">
        <v>626</v>
      </c>
      <c r="D33" s="101" t="s">
        <v>602</v>
      </c>
      <c r="E33" s="101" t="s">
        <v>602</v>
      </c>
      <c r="F33" s="101" t="s">
        <v>602</v>
      </c>
      <c r="G33" s="101" t="s">
        <v>602</v>
      </c>
      <c r="H33" s="101" t="s">
        <v>602</v>
      </c>
      <c r="I33" s="101" t="s">
        <v>602</v>
      </c>
      <c r="J33" s="101" t="s">
        <v>602</v>
      </c>
      <c r="K33" s="101" t="s">
        <v>602</v>
      </c>
      <c r="L33" s="101" t="s">
        <v>602</v>
      </c>
      <c r="M33" s="101" t="s">
        <v>602</v>
      </c>
      <c r="N33" s="101" t="s">
        <v>602</v>
      </c>
      <c r="O33" s="101" t="s">
        <v>602</v>
      </c>
      <c r="P33" s="101" t="s">
        <v>602</v>
      </c>
      <c r="Q33" s="101" t="s">
        <v>602</v>
      </c>
      <c r="R33" s="101" t="s">
        <v>602</v>
      </c>
      <c r="S33" s="101" t="s">
        <v>602</v>
      </c>
      <c r="T33" s="101" t="s">
        <v>602</v>
      </c>
      <c r="U33" s="101" t="s">
        <v>602</v>
      </c>
      <c r="V33" s="101" t="s">
        <v>602</v>
      </c>
      <c r="W33" s="101" t="s">
        <v>602</v>
      </c>
      <c r="X33" s="101" t="s">
        <v>602</v>
      </c>
      <c r="Y33"/>
    </row>
    <row r="34" spans="1:25">
      <c r="A34" s="113" t="s">
        <v>100</v>
      </c>
      <c r="B34" s="101">
        <v>31</v>
      </c>
      <c r="C34" s="101" t="s">
        <v>627</v>
      </c>
      <c r="D34" s="101" t="s">
        <v>602</v>
      </c>
      <c r="E34" s="101" t="s">
        <v>602</v>
      </c>
      <c r="F34" s="101" t="s">
        <v>602</v>
      </c>
      <c r="G34" s="101" t="s">
        <v>602</v>
      </c>
      <c r="H34" s="101" t="s">
        <v>602</v>
      </c>
      <c r="I34" s="101" t="s">
        <v>602</v>
      </c>
      <c r="J34" s="101" t="s">
        <v>602</v>
      </c>
      <c r="K34" s="101" t="s">
        <v>602</v>
      </c>
      <c r="L34" s="101" t="s">
        <v>602</v>
      </c>
      <c r="M34" s="101" t="s">
        <v>602</v>
      </c>
      <c r="N34" s="101" t="s">
        <v>602</v>
      </c>
      <c r="O34" s="101" t="s">
        <v>602</v>
      </c>
      <c r="P34" s="101" t="s">
        <v>602</v>
      </c>
      <c r="Q34" s="101" t="s">
        <v>602</v>
      </c>
      <c r="R34" s="101" t="s">
        <v>602</v>
      </c>
      <c r="S34" s="101" t="s">
        <v>602</v>
      </c>
      <c r="T34" s="101" t="s">
        <v>602</v>
      </c>
      <c r="U34" s="101" t="s">
        <v>602</v>
      </c>
      <c r="V34" s="101" t="s">
        <v>602</v>
      </c>
      <c r="W34" s="101" t="s">
        <v>602</v>
      </c>
      <c r="X34" s="101" t="s">
        <v>602</v>
      </c>
      <c r="Y34"/>
    </row>
    <row r="35" spans="1:25">
      <c r="A35" s="113" t="s">
        <v>100</v>
      </c>
      <c r="B35" s="101">
        <v>32</v>
      </c>
      <c r="C35" s="101" t="s">
        <v>139</v>
      </c>
      <c r="D35" s="101" t="s">
        <v>602</v>
      </c>
      <c r="E35" s="101" t="s">
        <v>602</v>
      </c>
      <c r="F35" s="101" t="s">
        <v>602</v>
      </c>
      <c r="G35" s="101" t="s">
        <v>602</v>
      </c>
      <c r="H35" s="101" t="s">
        <v>602</v>
      </c>
      <c r="I35" s="101" t="s">
        <v>602</v>
      </c>
      <c r="J35" s="101" t="s">
        <v>602</v>
      </c>
      <c r="K35" s="101" t="s">
        <v>602</v>
      </c>
      <c r="L35" s="101" t="s">
        <v>602</v>
      </c>
      <c r="M35" s="101" t="s">
        <v>602</v>
      </c>
      <c r="N35" s="101" t="s">
        <v>602</v>
      </c>
      <c r="O35" s="101" t="s">
        <v>602</v>
      </c>
      <c r="P35" s="101" t="s">
        <v>602</v>
      </c>
      <c r="Q35" s="101" t="s">
        <v>602</v>
      </c>
      <c r="R35" s="101" t="s">
        <v>602</v>
      </c>
      <c r="S35" s="101" t="s">
        <v>602</v>
      </c>
      <c r="T35" s="101" t="s">
        <v>602</v>
      </c>
      <c r="U35" s="101" t="s">
        <v>602</v>
      </c>
      <c r="V35" s="101" t="s">
        <v>602</v>
      </c>
      <c r="W35" s="101" t="s">
        <v>602</v>
      </c>
      <c r="X35" s="101" t="s">
        <v>602</v>
      </c>
      <c r="Y35"/>
    </row>
    <row r="36" spans="1:25">
      <c r="A36" s="113" t="s">
        <v>100</v>
      </c>
      <c r="B36" s="113">
        <v>33</v>
      </c>
      <c r="C36" s="101" t="s">
        <v>293</v>
      </c>
      <c r="D36" s="101" t="s">
        <v>602</v>
      </c>
      <c r="E36" s="101" t="s">
        <v>602</v>
      </c>
      <c r="F36" s="101" t="s">
        <v>602</v>
      </c>
      <c r="G36" s="101" t="s">
        <v>602</v>
      </c>
      <c r="H36" s="101" t="s">
        <v>602</v>
      </c>
      <c r="I36" s="101" t="s">
        <v>602</v>
      </c>
      <c r="J36" s="101" t="s">
        <v>602</v>
      </c>
      <c r="K36" s="101" t="s">
        <v>602</v>
      </c>
      <c r="L36" s="101" t="s">
        <v>602</v>
      </c>
      <c r="M36" s="101" t="s">
        <v>602</v>
      </c>
      <c r="N36" s="101" t="s">
        <v>602</v>
      </c>
      <c r="O36" s="101" t="s">
        <v>602</v>
      </c>
      <c r="P36" s="101" t="s">
        <v>602</v>
      </c>
      <c r="Q36" s="101" t="s">
        <v>602</v>
      </c>
      <c r="R36" s="101" t="s">
        <v>602</v>
      </c>
      <c r="S36" s="101" t="s">
        <v>602</v>
      </c>
      <c r="T36" s="101" t="s">
        <v>602</v>
      </c>
      <c r="U36" s="101" t="s">
        <v>602</v>
      </c>
      <c r="V36" s="101" t="s">
        <v>602</v>
      </c>
      <c r="W36" s="101" t="s">
        <v>602</v>
      </c>
      <c r="X36" s="101" t="s">
        <v>602</v>
      </c>
      <c r="Y36"/>
    </row>
    <row r="37" spans="1:25">
      <c r="A37" s="113" t="s">
        <v>100</v>
      </c>
      <c r="B37" s="113">
        <v>34</v>
      </c>
      <c r="C37" s="101" t="s">
        <v>628</v>
      </c>
      <c r="D37" s="101" t="s">
        <v>602</v>
      </c>
      <c r="E37" s="101" t="s">
        <v>602</v>
      </c>
      <c r="F37" s="101" t="s">
        <v>602</v>
      </c>
      <c r="G37" s="101" t="s">
        <v>602</v>
      </c>
      <c r="H37" s="101" t="s">
        <v>602</v>
      </c>
      <c r="I37" s="101" t="s">
        <v>602</v>
      </c>
      <c r="J37" s="101" t="s">
        <v>602</v>
      </c>
      <c r="K37" s="101" t="s">
        <v>602</v>
      </c>
      <c r="L37" s="101" t="s">
        <v>602</v>
      </c>
      <c r="M37" s="101" t="s">
        <v>602</v>
      </c>
      <c r="N37" s="101" t="s">
        <v>602</v>
      </c>
      <c r="O37" s="101" t="s">
        <v>602</v>
      </c>
      <c r="P37" s="101" t="s">
        <v>602</v>
      </c>
      <c r="Q37" s="101" t="s">
        <v>602</v>
      </c>
      <c r="R37" s="101" t="s">
        <v>602</v>
      </c>
      <c r="S37" s="101" t="s">
        <v>602</v>
      </c>
      <c r="T37" s="101" t="s">
        <v>602</v>
      </c>
      <c r="U37" s="101" t="s">
        <v>602</v>
      </c>
      <c r="V37" s="101" t="s">
        <v>602</v>
      </c>
      <c r="W37" s="101" t="s">
        <v>602</v>
      </c>
      <c r="X37" s="101" t="s">
        <v>602</v>
      </c>
      <c r="Y37"/>
    </row>
    <row r="38" spans="1:25">
      <c r="A38" s="113" t="s">
        <v>100</v>
      </c>
      <c r="B38" s="113">
        <v>35</v>
      </c>
      <c r="C38" s="101" t="s">
        <v>629</v>
      </c>
      <c r="D38" s="101" t="s">
        <v>602</v>
      </c>
      <c r="E38" s="101" t="s">
        <v>602</v>
      </c>
      <c r="F38" s="101" t="s">
        <v>602</v>
      </c>
      <c r="G38" s="101" t="s">
        <v>602</v>
      </c>
      <c r="H38" s="101" t="s">
        <v>602</v>
      </c>
      <c r="I38" s="101" t="s">
        <v>602</v>
      </c>
      <c r="J38" s="101" t="s">
        <v>602</v>
      </c>
      <c r="K38" s="101" t="s">
        <v>602</v>
      </c>
      <c r="L38" s="101" t="s">
        <v>602</v>
      </c>
      <c r="M38" s="101" t="s">
        <v>602</v>
      </c>
      <c r="N38" s="101" t="s">
        <v>602</v>
      </c>
      <c r="O38" s="101" t="s">
        <v>602</v>
      </c>
      <c r="P38" s="101" t="s">
        <v>602</v>
      </c>
      <c r="Q38" s="101" t="s">
        <v>602</v>
      </c>
      <c r="R38" s="101" t="s">
        <v>602</v>
      </c>
      <c r="S38" s="101" t="s">
        <v>602</v>
      </c>
      <c r="T38" s="101" t="s">
        <v>602</v>
      </c>
      <c r="U38" s="101" t="s">
        <v>602</v>
      </c>
      <c r="V38" s="101" t="s">
        <v>602</v>
      </c>
      <c r="W38" s="101" t="s">
        <v>602</v>
      </c>
      <c r="X38" s="101" t="s">
        <v>602</v>
      </c>
      <c r="Y38"/>
    </row>
    <row r="39" spans="1:25">
      <c r="A39" s="113" t="s">
        <v>100</v>
      </c>
      <c r="B39" s="113">
        <v>36</v>
      </c>
      <c r="C39" s="101" t="s">
        <v>630</v>
      </c>
      <c r="D39" s="101" t="s">
        <v>602</v>
      </c>
      <c r="E39" s="101" t="s">
        <v>602</v>
      </c>
      <c r="F39" s="101" t="s">
        <v>602</v>
      </c>
      <c r="G39" s="101" t="s">
        <v>602</v>
      </c>
      <c r="H39" s="101" t="s">
        <v>602</v>
      </c>
      <c r="I39" s="101" t="s">
        <v>602</v>
      </c>
      <c r="J39" s="101" t="s">
        <v>602</v>
      </c>
      <c r="K39" s="101" t="s">
        <v>602</v>
      </c>
      <c r="L39" s="101" t="s">
        <v>602</v>
      </c>
      <c r="M39" s="101" t="s">
        <v>602</v>
      </c>
      <c r="N39" s="101" t="s">
        <v>602</v>
      </c>
      <c r="O39" s="101" t="s">
        <v>602</v>
      </c>
      <c r="P39" s="101" t="s">
        <v>602</v>
      </c>
      <c r="Q39" s="101" t="s">
        <v>602</v>
      </c>
      <c r="R39" s="101" t="s">
        <v>602</v>
      </c>
      <c r="S39" s="101" t="s">
        <v>602</v>
      </c>
      <c r="T39" s="101" t="s">
        <v>602</v>
      </c>
      <c r="U39" s="101" t="s">
        <v>602</v>
      </c>
      <c r="V39" s="101" t="s">
        <v>602</v>
      </c>
      <c r="W39" s="101" t="s">
        <v>602</v>
      </c>
      <c r="X39" s="101" t="s">
        <v>602</v>
      </c>
      <c r="Y39"/>
    </row>
    <row r="40" spans="1:25">
      <c r="A40" s="113" t="s">
        <v>100</v>
      </c>
      <c r="B40" s="113">
        <v>37</v>
      </c>
      <c r="C40" s="101" t="s">
        <v>631</v>
      </c>
      <c r="D40" s="101" t="s">
        <v>602</v>
      </c>
      <c r="E40" s="101" t="s">
        <v>602</v>
      </c>
      <c r="F40" s="101" t="s">
        <v>602</v>
      </c>
      <c r="G40" s="101" t="s">
        <v>602</v>
      </c>
      <c r="H40" s="101" t="s">
        <v>602</v>
      </c>
      <c r="I40" s="101" t="s">
        <v>602</v>
      </c>
      <c r="J40" s="101" t="s">
        <v>602</v>
      </c>
      <c r="K40" s="101" t="s">
        <v>602</v>
      </c>
      <c r="L40" s="101" t="s">
        <v>602</v>
      </c>
      <c r="M40" s="101" t="s">
        <v>602</v>
      </c>
      <c r="N40" s="101" t="s">
        <v>602</v>
      </c>
      <c r="O40" s="101" t="s">
        <v>602</v>
      </c>
      <c r="P40" s="101" t="s">
        <v>602</v>
      </c>
      <c r="Q40" s="101" t="s">
        <v>602</v>
      </c>
      <c r="R40" s="101" t="s">
        <v>602</v>
      </c>
      <c r="S40" s="101" t="s">
        <v>602</v>
      </c>
      <c r="T40" s="101" t="s">
        <v>602</v>
      </c>
      <c r="U40" s="101" t="s">
        <v>602</v>
      </c>
      <c r="V40" s="101" t="s">
        <v>602</v>
      </c>
      <c r="W40" s="101" t="s">
        <v>602</v>
      </c>
      <c r="X40" s="101" t="s">
        <v>602</v>
      </c>
      <c r="Y40"/>
    </row>
    <row r="41" spans="1:25">
      <c r="A41" s="113" t="s">
        <v>100</v>
      </c>
      <c r="B41" s="113">
        <v>38</v>
      </c>
      <c r="C41" s="101" t="s">
        <v>632</v>
      </c>
      <c r="D41" s="101" t="s">
        <v>602</v>
      </c>
      <c r="E41" s="101" t="s">
        <v>602</v>
      </c>
      <c r="F41" s="101" t="s">
        <v>602</v>
      </c>
      <c r="G41" s="101" t="s">
        <v>602</v>
      </c>
      <c r="H41" s="101" t="s">
        <v>602</v>
      </c>
      <c r="I41" s="101" t="s">
        <v>602</v>
      </c>
      <c r="J41" s="101" t="s">
        <v>602</v>
      </c>
      <c r="K41" s="101" t="s">
        <v>602</v>
      </c>
      <c r="L41" s="101" t="s">
        <v>602</v>
      </c>
      <c r="M41" s="101" t="s">
        <v>602</v>
      </c>
      <c r="N41" s="101" t="s">
        <v>602</v>
      </c>
      <c r="O41" s="101" t="s">
        <v>602</v>
      </c>
      <c r="P41" s="101" t="s">
        <v>602</v>
      </c>
      <c r="Q41" s="101" t="s">
        <v>602</v>
      </c>
      <c r="R41" s="101" t="s">
        <v>602</v>
      </c>
      <c r="S41" s="101" t="s">
        <v>602</v>
      </c>
      <c r="T41" s="101" t="s">
        <v>602</v>
      </c>
      <c r="U41" s="101" t="s">
        <v>602</v>
      </c>
      <c r="V41" s="101" t="s">
        <v>602</v>
      </c>
      <c r="W41" s="101" t="s">
        <v>602</v>
      </c>
      <c r="X41" s="101" t="s">
        <v>602</v>
      </c>
      <c r="Y41"/>
    </row>
    <row r="42" spans="1:25">
      <c r="A42" s="113" t="s">
        <v>100</v>
      </c>
      <c r="B42" s="113">
        <v>39</v>
      </c>
      <c r="C42" s="101" t="s">
        <v>633</v>
      </c>
      <c r="D42" s="101" t="s">
        <v>602</v>
      </c>
      <c r="E42" s="101" t="s">
        <v>602</v>
      </c>
      <c r="F42" s="101" t="s">
        <v>602</v>
      </c>
      <c r="G42" s="101" t="s">
        <v>602</v>
      </c>
      <c r="H42" s="101" t="s">
        <v>602</v>
      </c>
      <c r="I42" s="101" t="s">
        <v>602</v>
      </c>
      <c r="J42" s="101" t="s">
        <v>602</v>
      </c>
      <c r="K42" s="101" t="s">
        <v>602</v>
      </c>
      <c r="L42" s="101" t="s">
        <v>602</v>
      </c>
      <c r="M42" s="101" t="s">
        <v>602</v>
      </c>
      <c r="N42" s="101" t="s">
        <v>602</v>
      </c>
      <c r="O42" s="101" t="s">
        <v>602</v>
      </c>
      <c r="P42" s="101" t="s">
        <v>602</v>
      </c>
      <c r="Q42" s="101" t="s">
        <v>602</v>
      </c>
      <c r="R42" s="101" t="s">
        <v>602</v>
      </c>
      <c r="S42" s="101" t="s">
        <v>602</v>
      </c>
      <c r="T42" s="101" t="s">
        <v>602</v>
      </c>
      <c r="U42" s="101" t="s">
        <v>602</v>
      </c>
      <c r="V42" s="101" t="s">
        <v>602</v>
      </c>
      <c r="W42" s="101" t="s">
        <v>602</v>
      </c>
      <c r="X42" s="101" t="s">
        <v>602</v>
      </c>
      <c r="Y42"/>
    </row>
    <row r="43" spans="1:25">
      <c r="A43" s="113" t="s">
        <v>100</v>
      </c>
      <c r="B43" s="113">
        <v>40</v>
      </c>
      <c r="C43" s="101" t="s">
        <v>634</v>
      </c>
      <c r="D43" s="101" t="s">
        <v>602</v>
      </c>
      <c r="E43" s="101" t="s">
        <v>602</v>
      </c>
      <c r="F43" s="101" t="s">
        <v>602</v>
      </c>
      <c r="G43" s="101" t="s">
        <v>602</v>
      </c>
      <c r="H43" s="101" t="s">
        <v>602</v>
      </c>
      <c r="I43" s="101" t="s">
        <v>602</v>
      </c>
      <c r="J43" s="101" t="s">
        <v>602</v>
      </c>
      <c r="K43" s="101" t="s">
        <v>602</v>
      </c>
      <c r="L43" s="101" t="s">
        <v>602</v>
      </c>
      <c r="M43" s="101" t="s">
        <v>602</v>
      </c>
      <c r="N43" s="101" t="s">
        <v>602</v>
      </c>
      <c r="O43" s="101" t="s">
        <v>602</v>
      </c>
      <c r="P43" s="101" t="s">
        <v>602</v>
      </c>
      <c r="Q43" s="101" t="s">
        <v>602</v>
      </c>
      <c r="R43" s="101" t="s">
        <v>602</v>
      </c>
      <c r="S43" s="101" t="s">
        <v>602</v>
      </c>
      <c r="T43" s="101" t="s">
        <v>602</v>
      </c>
      <c r="U43" s="101" t="s">
        <v>602</v>
      </c>
      <c r="V43" s="101" t="s">
        <v>602</v>
      </c>
      <c r="W43" s="101" t="s">
        <v>602</v>
      </c>
      <c r="X43" s="101" t="s">
        <v>602</v>
      </c>
      <c r="Y43"/>
    </row>
    <row r="44" spans="1:25">
      <c r="A44" s="113" t="s">
        <v>100</v>
      </c>
      <c r="B44" s="113">
        <v>41</v>
      </c>
      <c r="C44" s="101" t="s">
        <v>635</v>
      </c>
      <c r="D44" s="101" t="s">
        <v>602</v>
      </c>
      <c r="E44" s="101" t="s">
        <v>602</v>
      </c>
      <c r="F44" s="101" t="s">
        <v>602</v>
      </c>
      <c r="G44" s="101" t="s">
        <v>602</v>
      </c>
      <c r="H44" s="101" t="s">
        <v>602</v>
      </c>
      <c r="I44" s="101" t="s">
        <v>602</v>
      </c>
      <c r="J44" s="101" t="s">
        <v>602</v>
      </c>
      <c r="K44" s="101" t="s">
        <v>602</v>
      </c>
      <c r="L44" s="101" t="s">
        <v>602</v>
      </c>
      <c r="M44" s="101" t="s">
        <v>602</v>
      </c>
      <c r="N44" s="101" t="s">
        <v>602</v>
      </c>
      <c r="O44" s="101" t="s">
        <v>602</v>
      </c>
      <c r="P44" s="101" t="s">
        <v>602</v>
      </c>
      <c r="Q44" s="101" t="s">
        <v>602</v>
      </c>
      <c r="R44" s="101" t="s">
        <v>602</v>
      </c>
      <c r="S44" s="101" t="s">
        <v>602</v>
      </c>
      <c r="T44" s="101" t="s">
        <v>602</v>
      </c>
      <c r="U44" s="101" t="s">
        <v>602</v>
      </c>
      <c r="V44" s="101" t="s">
        <v>602</v>
      </c>
      <c r="W44" s="101" t="s">
        <v>602</v>
      </c>
      <c r="X44" s="101" t="s">
        <v>602</v>
      </c>
      <c r="Y44"/>
    </row>
    <row r="45" spans="1:25">
      <c r="A45" s="113" t="s">
        <v>100</v>
      </c>
      <c r="B45" s="113">
        <v>42</v>
      </c>
      <c r="C45" s="101" t="s">
        <v>636</v>
      </c>
      <c r="D45" s="101" t="s">
        <v>602</v>
      </c>
      <c r="E45" s="101" t="s">
        <v>602</v>
      </c>
      <c r="F45" s="101" t="s">
        <v>602</v>
      </c>
      <c r="G45" s="101" t="s">
        <v>602</v>
      </c>
      <c r="H45" s="101" t="s">
        <v>602</v>
      </c>
      <c r="I45" s="101" t="s">
        <v>602</v>
      </c>
      <c r="J45" s="101" t="s">
        <v>602</v>
      </c>
      <c r="K45" s="101" t="s">
        <v>602</v>
      </c>
      <c r="L45" s="101" t="s">
        <v>602</v>
      </c>
      <c r="M45" s="101" t="s">
        <v>602</v>
      </c>
      <c r="N45" s="101" t="s">
        <v>602</v>
      </c>
      <c r="O45" s="101" t="s">
        <v>602</v>
      </c>
      <c r="P45" s="101" t="s">
        <v>602</v>
      </c>
      <c r="Q45" s="101" t="s">
        <v>602</v>
      </c>
      <c r="R45" s="101" t="s">
        <v>602</v>
      </c>
      <c r="S45" s="101" t="s">
        <v>602</v>
      </c>
      <c r="T45" s="101" t="s">
        <v>602</v>
      </c>
      <c r="U45" s="101" t="s">
        <v>602</v>
      </c>
      <c r="V45" s="101" t="s">
        <v>602</v>
      </c>
      <c r="W45" s="101" t="s">
        <v>602</v>
      </c>
      <c r="X45" s="101" t="s">
        <v>602</v>
      </c>
      <c r="Y45"/>
    </row>
    <row r="46" spans="1:25">
      <c r="A46" s="113" t="s">
        <v>100</v>
      </c>
      <c r="B46" s="113">
        <v>43</v>
      </c>
      <c r="C46" s="101" t="s">
        <v>637</v>
      </c>
      <c r="D46" s="101" t="s">
        <v>602</v>
      </c>
      <c r="E46" s="101" t="s">
        <v>602</v>
      </c>
      <c r="F46" s="101" t="s">
        <v>602</v>
      </c>
      <c r="G46" s="101" t="s">
        <v>602</v>
      </c>
      <c r="H46" s="101" t="s">
        <v>602</v>
      </c>
      <c r="I46" s="101" t="s">
        <v>602</v>
      </c>
      <c r="J46" s="101" t="s">
        <v>602</v>
      </c>
      <c r="K46" s="101" t="s">
        <v>602</v>
      </c>
      <c r="L46" s="101" t="s">
        <v>602</v>
      </c>
      <c r="M46" s="101" t="s">
        <v>602</v>
      </c>
      <c r="N46" s="101" t="s">
        <v>602</v>
      </c>
      <c r="O46" s="101" t="s">
        <v>602</v>
      </c>
      <c r="P46" s="101" t="s">
        <v>602</v>
      </c>
      <c r="Q46" s="101" t="s">
        <v>602</v>
      </c>
      <c r="R46" s="101" t="s">
        <v>602</v>
      </c>
      <c r="S46" s="101" t="s">
        <v>602</v>
      </c>
      <c r="T46" s="101" t="s">
        <v>602</v>
      </c>
      <c r="U46" s="101" t="s">
        <v>602</v>
      </c>
      <c r="V46" s="101" t="s">
        <v>602</v>
      </c>
      <c r="W46" s="101" t="s">
        <v>602</v>
      </c>
      <c r="X46" s="101" t="s">
        <v>602</v>
      </c>
      <c r="Y46"/>
    </row>
    <row r="47" spans="1:25">
      <c r="A47" s="113" t="s">
        <v>100</v>
      </c>
      <c r="B47" s="113">
        <v>44</v>
      </c>
      <c r="C47" s="101" t="s">
        <v>638</v>
      </c>
      <c r="D47" s="101" t="s">
        <v>602</v>
      </c>
      <c r="E47" s="101" t="s">
        <v>602</v>
      </c>
      <c r="F47" s="101" t="s">
        <v>602</v>
      </c>
      <c r="G47" s="101" t="s">
        <v>602</v>
      </c>
      <c r="H47" s="101" t="s">
        <v>602</v>
      </c>
      <c r="I47" s="101" t="s">
        <v>602</v>
      </c>
      <c r="J47" s="101" t="s">
        <v>602</v>
      </c>
      <c r="K47" s="101" t="s">
        <v>602</v>
      </c>
      <c r="L47" s="101" t="s">
        <v>602</v>
      </c>
      <c r="M47" s="101" t="s">
        <v>602</v>
      </c>
      <c r="N47" s="101" t="s">
        <v>602</v>
      </c>
      <c r="O47" s="101" t="s">
        <v>602</v>
      </c>
      <c r="P47" s="101" t="s">
        <v>602</v>
      </c>
      <c r="Q47" s="101" t="s">
        <v>602</v>
      </c>
      <c r="R47" s="101" t="s">
        <v>602</v>
      </c>
      <c r="S47" s="101" t="s">
        <v>602</v>
      </c>
      <c r="T47" s="101" t="s">
        <v>602</v>
      </c>
      <c r="U47" s="101" t="s">
        <v>602</v>
      </c>
      <c r="V47" s="101" t="s">
        <v>602</v>
      </c>
      <c r="W47" s="101" t="s">
        <v>602</v>
      </c>
      <c r="X47" s="101" t="s">
        <v>602</v>
      </c>
      <c r="Y47"/>
    </row>
    <row r="48" spans="1:25">
      <c r="A48" s="113" t="s">
        <v>100</v>
      </c>
      <c r="B48" s="113">
        <v>45</v>
      </c>
      <c r="C48" s="101" t="s">
        <v>639</v>
      </c>
      <c r="D48" s="101" t="s">
        <v>602</v>
      </c>
      <c r="E48" s="101" t="s">
        <v>602</v>
      </c>
      <c r="F48" s="101" t="s">
        <v>602</v>
      </c>
      <c r="G48" s="101" t="s">
        <v>602</v>
      </c>
      <c r="H48" s="101" t="s">
        <v>602</v>
      </c>
      <c r="I48" s="101" t="s">
        <v>602</v>
      </c>
      <c r="J48" s="101" t="s">
        <v>602</v>
      </c>
      <c r="K48" s="101" t="s">
        <v>602</v>
      </c>
      <c r="L48" s="101" t="s">
        <v>602</v>
      </c>
      <c r="M48" s="101" t="s">
        <v>602</v>
      </c>
      <c r="N48" s="101" t="s">
        <v>602</v>
      </c>
      <c r="O48" s="101" t="s">
        <v>602</v>
      </c>
      <c r="P48" s="101" t="s">
        <v>602</v>
      </c>
      <c r="Q48" s="101" t="s">
        <v>602</v>
      </c>
      <c r="R48" s="101" t="s">
        <v>602</v>
      </c>
      <c r="S48" s="101" t="s">
        <v>602</v>
      </c>
      <c r="T48" s="101" t="s">
        <v>602</v>
      </c>
      <c r="U48" s="101" t="s">
        <v>602</v>
      </c>
      <c r="V48" s="101" t="s">
        <v>602</v>
      </c>
      <c r="W48" s="101" t="s">
        <v>602</v>
      </c>
      <c r="X48" s="101" t="s">
        <v>602</v>
      </c>
      <c r="Y48"/>
    </row>
    <row r="49" spans="1:25">
      <c r="A49" s="113" t="s">
        <v>100</v>
      </c>
      <c r="B49" s="113">
        <v>46</v>
      </c>
      <c r="C49" s="101" t="s">
        <v>640</v>
      </c>
      <c r="D49" s="101" t="s">
        <v>602</v>
      </c>
      <c r="E49" s="101" t="s">
        <v>602</v>
      </c>
      <c r="F49" s="101" t="s">
        <v>602</v>
      </c>
      <c r="G49" s="101" t="s">
        <v>602</v>
      </c>
      <c r="H49" s="101" t="s">
        <v>602</v>
      </c>
      <c r="I49" s="101" t="s">
        <v>602</v>
      </c>
      <c r="J49" s="101" t="s">
        <v>602</v>
      </c>
      <c r="K49" s="101" t="s">
        <v>602</v>
      </c>
      <c r="L49" s="101" t="s">
        <v>602</v>
      </c>
      <c r="M49" s="101" t="s">
        <v>602</v>
      </c>
      <c r="N49" s="101" t="s">
        <v>602</v>
      </c>
      <c r="O49" s="101" t="s">
        <v>602</v>
      </c>
      <c r="P49" s="101" t="s">
        <v>602</v>
      </c>
      <c r="Q49" s="101" t="s">
        <v>602</v>
      </c>
      <c r="R49" s="101" t="s">
        <v>602</v>
      </c>
      <c r="S49" s="101" t="s">
        <v>602</v>
      </c>
      <c r="T49" s="101" t="s">
        <v>602</v>
      </c>
      <c r="U49" s="101" t="s">
        <v>602</v>
      </c>
      <c r="V49" s="101" t="s">
        <v>602</v>
      </c>
      <c r="W49" s="101" t="s">
        <v>602</v>
      </c>
      <c r="X49" s="101" t="s">
        <v>602</v>
      </c>
      <c r="Y49"/>
    </row>
    <row r="50" spans="1:25">
      <c r="A50" s="113" t="s">
        <v>100</v>
      </c>
      <c r="B50" s="113">
        <v>47</v>
      </c>
      <c r="C50" s="101" t="s">
        <v>641</v>
      </c>
      <c r="D50" s="101" t="s">
        <v>602</v>
      </c>
      <c r="E50" s="101" t="s">
        <v>602</v>
      </c>
      <c r="F50" s="101" t="s">
        <v>602</v>
      </c>
      <c r="G50" s="101" t="s">
        <v>602</v>
      </c>
      <c r="H50" s="101" t="s">
        <v>602</v>
      </c>
      <c r="I50" s="101" t="s">
        <v>602</v>
      </c>
      <c r="J50" s="101" t="s">
        <v>602</v>
      </c>
      <c r="K50" s="101" t="s">
        <v>602</v>
      </c>
      <c r="L50" s="101" t="s">
        <v>602</v>
      </c>
      <c r="M50" s="101" t="s">
        <v>602</v>
      </c>
      <c r="N50" s="101" t="s">
        <v>602</v>
      </c>
      <c r="O50" s="101" t="s">
        <v>602</v>
      </c>
      <c r="P50" s="101" t="s">
        <v>602</v>
      </c>
      <c r="Q50" s="101" t="s">
        <v>602</v>
      </c>
      <c r="R50" s="101" t="s">
        <v>602</v>
      </c>
      <c r="S50" s="101" t="s">
        <v>602</v>
      </c>
      <c r="T50" s="101" t="s">
        <v>602</v>
      </c>
      <c r="U50" s="101" t="s">
        <v>602</v>
      </c>
      <c r="V50" s="101" t="s">
        <v>602</v>
      </c>
      <c r="W50" s="101" t="s">
        <v>602</v>
      </c>
      <c r="X50" s="101" t="s">
        <v>602</v>
      </c>
      <c r="Y50"/>
    </row>
    <row r="51" spans="1:25">
      <c r="A51" s="113" t="s">
        <v>100</v>
      </c>
      <c r="B51" s="113">
        <v>48</v>
      </c>
      <c r="C51" s="101" t="s">
        <v>642</v>
      </c>
      <c r="D51" s="101" t="s">
        <v>602</v>
      </c>
      <c r="E51" s="101" t="s">
        <v>602</v>
      </c>
      <c r="F51" s="101" t="s">
        <v>602</v>
      </c>
      <c r="G51" s="101" t="s">
        <v>602</v>
      </c>
      <c r="H51" s="101" t="s">
        <v>602</v>
      </c>
      <c r="I51" s="101" t="s">
        <v>602</v>
      </c>
      <c r="J51" s="101" t="s">
        <v>602</v>
      </c>
      <c r="K51" s="101" t="s">
        <v>602</v>
      </c>
      <c r="L51" s="101" t="s">
        <v>602</v>
      </c>
      <c r="M51" s="101" t="s">
        <v>602</v>
      </c>
      <c r="N51" s="101" t="s">
        <v>602</v>
      </c>
      <c r="O51" s="101" t="s">
        <v>602</v>
      </c>
      <c r="P51" s="101" t="s">
        <v>602</v>
      </c>
      <c r="Q51" s="101" t="s">
        <v>602</v>
      </c>
      <c r="R51" s="101" t="s">
        <v>602</v>
      </c>
      <c r="S51" s="101" t="s">
        <v>602</v>
      </c>
      <c r="T51" s="101" t="s">
        <v>602</v>
      </c>
      <c r="U51" s="101" t="s">
        <v>602</v>
      </c>
      <c r="V51" s="101" t="s">
        <v>602</v>
      </c>
      <c r="W51" s="101" t="s">
        <v>602</v>
      </c>
      <c r="X51" s="101" t="s">
        <v>602</v>
      </c>
      <c r="Y51"/>
    </row>
    <row r="52" spans="1:25">
      <c r="A52" s="113" t="s">
        <v>100</v>
      </c>
      <c r="B52" s="113">
        <v>49</v>
      </c>
      <c r="C52" s="101" t="s">
        <v>643</v>
      </c>
      <c r="D52" s="101" t="s">
        <v>602</v>
      </c>
      <c r="E52" s="101" t="s">
        <v>602</v>
      </c>
      <c r="F52" s="101" t="s">
        <v>602</v>
      </c>
      <c r="G52" s="101" t="s">
        <v>602</v>
      </c>
      <c r="H52" s="101" t="s">
        <v>602</v>
      </c>
      <c r="I52" s="101" t="s">
        <v>602</v>
      </c>
      <c r="J52" s="101" t="s">
        <v>602</v>
      </c>
      <c r="K52" s="101" t="s">
        <v>602</v>
      </c>
      <c r="L52" s="101" t="s">
        <v>602</v>
      </c>
      <c r="M52" s="101" t="s">
        <v>602</v>
      </c>
      <c r="N52" s="101" t="s">
        <v>602</v>
      </c>
      <c r="O52" s="101" t="s">
        <v>602</v>
      </c>
      <c r="P52" s="101" t="s">
        <v>602</v>
      </c>
      <c r="Q52" s="101" t="s">
        <v>602</v>
      </c>
      <c r="R52" s="101" t="s">
        <v>602</v>
      </c>
      <c r="S52" s="101" t="s">
        <v>602</v>
      </c>
      <c r="T52" s="101" t="s">
        <v>602</v>
      </c>
      <c r="U52" s="101" t="s">
        <v>602</v>
      </c>
      <c r="V52" s="101" t="s">
        <v>602</v>
      </c>
      <c r="W52" s="101" t="s">
        <v>602</v>
      </c>
      <c r="X52" s="101" t="s">
        <v>602</v>
      </c>
      <c r="Y52"/>
    </row>
    <row r="53" spans="1:25">
      <c r="A53" s="113" t="s">
        <v>100</v>
      </c>
      <c r="B53" s="113">
        <v>50</v>
      </c>
      <c r="C53" s="101" t="s">
        <v>606</v>
      </c>
      <c r="D53" s="101" t="s">
        <v>602</v>
      </c>
      <c r="E53" s="101" t="s">
        <v>602</v>
      </c>
      <c r="F53" s="101" t="s">
        <v>602</v>
      </c>
      <c r="G53" s="101" t="s">
        <v>602</v>
      </c>
      <c r="H53" s="101" t="s">
        <v>602</v>
      </c>
      <c r="I53" s="101" t="s">
        <v>602</v>
      </c>
      <c r="J53" s="101" t="s">
        <v>602</v>
      </c>
      <c r="K53" s="101" t="s">
        <v>602</v>
      </c>
      <c r="L53" s="101" t="s">
        <v>602</v>
      </c>
      <c r="M53" s="101" t="s">
        <v>602</v>
      </c>
      <c r="N53" s="101" t="s">
        <v>602</v>
      </c>
      <c r="O53" s="101" t="s">
        <v>602</v>
      </c>
      <c r="P53" s="101" t="s">
        <v>602</v>
      </c>
      <c r="Q53" s="101" t="s">
        <v>602</v>
      </c>
      <c r="R53" s="101" t="s">
        <v>602</v>
      </c>
      <c r="S53" s="101" t="s">
        <v>602</v>
      </c>
      <c r="T53" s="101" t="s">
        <v>602</v>
      </c>
      <c r="U53" s="101" t="s">
        <v>602</v>
      </c>
      <c r="V53" s="101" t="s">
        <v>602</v>
      </c>
      <c r="W53" s="101" t="s">
        <v>602</v>
      </c>
      <c r="X53" s="101" t="s">
        <v>602</v>
      </c>
      <c r="Y53"/>
    </row>
    <row r="54" spans="1:25">
      <c r="A54" s="113" t="s">
        <v>100</v>
      </c>
      <c r="B54" s="113">
        <v>51</v>
      </c>
      <c r="C54" s="101" t="s">
        <v>230</v>
      </c>
      <c r="D54" s="101" t="s">
        <v>602</v>
      </c>
      <c r="E54" s="101" t="s">
        <v>602</v>
      </c>
      <c r="F54" s="101" t="s">
        <v>602</v>
      </c>
      <c r="G54" s="101" t="s">
        <v>602</v>
      </c>
      <c r="H54" s="101" t="s">
        <v>602</v>
      </c>
      <c r="I54" s="101" t="s">
        <v>602</v>
      </c>
      <c r="J54" s="101" t="s">
        <v>602</v>
      </c>
      <c r="K54" s="101" t="s">
        <v>602</v>
      </c>
      <c r="L54" s="101" t="s">
        <v>602</v>
      </c>
      <c r="M54" s="101" t="s">
        <v>602</v>
      </c>
      <c r="N54" s="101" t="s">
        <v>602</v>
      </c>
      <c r="O54" s="101" t="s">
        <v>602</v>
      </c>
      <c r="P54" s="101" t="s">
        <v>602</v>
      </c>
      <c r="Q54" s="101" t="s">
        <v>602</v>
      </c>
      <c r="R54" s="101" t="s">
        <v>602</v>
      </c>
      <c r="S54" s="101" t="s">
        <v>602</v>
      </c>
      <c r="T54" s="101" t="s">
        <v>602</v>
      </c>
      <c r="U54" s="101" t="s">
        <v>602</v>
      </c>
      <c r="V54" s="101" t="s">
        <v>602</v>
      </c>
      <c r="W54" s="101" t="s">
        <v>602</v>
      </c>
      <c r="X54" s="101" t="s">
        <v>602</v>
      </c>
      <c r="Y54"/>
    </row>
    <row r="55" spans="1:25">
      <c r="A55" s="113" t="s">
        <v>100</v>
      </c>
      <c r="B55" s="101">
        <v>52</v>
      </c>
      <c r="C55" s="101" t="s">
        <v>122</v>
      </c>
      <c r="D55" s="101" t="s">
        <v>602</v>
      </c>
      <c r="E55" s="101" t="s">
        <v>602</v>
      </c>
      <c r="F55" s="101" t="s">
        <v>602</v>
      </c>
      <c r="G55" s="101" t="s">
        <v>602</v>
      </c>
      <c r="H55" s="101" t="s">
        <v>602</v>
      </c>
      <c r="I55" s="101" t="s">
        <v>602</v>
      </c>
      <c r="J55" s="101" t="s">
        <v>602</v>
      </c>
      <c r="K55" s="101" t="s">
        <v>602</v>
      </c>
      <c r="L55" s="101" t="s">
        <v>602</v>
      </c>
      <c r="M55" s="101" t="s">
        <v>602</v>
      </c>
      <c r="N55" s="101" t="s">
        <v>602</v>
      </c>
      <c r="O55" s="101" t="s">
        <v>602</v>
      </c>
      <c r="P55" s="101" t="s">
        <v>602</v>
      </c>
      <c r="Q55" s="101" t="s">
        <v>602</v>
      </c>
      <c r="R55" s="101" t="s">
        <v>602</v>
      </c>
      <c r="S55" s="101" t="s">
        <v>602</v>
      </c>
      <c r="T55" s="101" t="s">
        <v>602</v>
      </c>
      <c r="U55" s="101" t="s">
        <v>602</v>
      </c>
      <c r="V55" s="101" t="s">
        <v>602</v>
      </c>
      <c r="W55" s="101" t="s">
        <v>602</v>
      </c>
      <c r="X55" s="101" t="s">
        <v>602</v>
      </c>
      <c r="Y55"/>
    </row>
    <row r="56" spans="1:25">
      <c r="A56" s="113" t="s">
        <v>100</v>
      </c>
      <c r="B56" s="113">
        <v>53</v>
      </c>
      <c r="C56" s="101" t="s">
        <v>644</v>
      </c>
      <c r="D56" s="101" t="s">
        <v>602</v>
      </c>
      <c r="E56" s="101" t="s">
        <v>602</v>
      </c>
      <c r="F56" s="101" t="s">
        <v>602</v>
      </c>
      <c r="G56" s="101" t="s">
        <v>602</v>
      </c>
      <c r="H56" s="101" t="s">
        <v>602</v>
      </c>
      <c r="I56" s="101" t="s">
        <v>602</v>
      </c>
      <c r="J56" s="101" t="s">
        <v>602</v>
      </c>
      <c r="K56" s="101" t="s">
        <v>602</v>
      </c>
      <c r="L56" s="101" t="s">
        <v>602</v>
      </c>
      <c r="M56" s="101" t="s">
        <v>602</v>
      </c>
      <c r="N56" s="101" t="s">
        <v>602</v>
      </c>
      <c r="O56" s="101" t="s">
        <v>602</v>
      </c>
      <c r="P56" s="101" t="s">
        <v>602</v>
      </c>
      <c r="Q56" s="101" t="s">
        <v>602</v>
      </c>
      <c r="R56" s="101" t="s">
        <v>602</v>
      </c>
      <c r="S56" s="101" t="s">
        <v>602</v>
      </c>
      <c r="T56" s="101" t="s">
        <v>602</v>
      </c>
      <c r="U56" s="101" t="s">
        <v>602</v>
      </c>
      <c r="V56" s="101" t="s">
        <v>602</v>
      </c>
      <c r="W56" s="101" t="s">
        <v>602</v>
      </c>
      <c r="X56" s="101" t="s">
        <v>602</v>
      </c>
      <c r="Y56"/>
    </row>
    <row r="57" spans="1:25">
      <c r="A57" s="113" t="s">
        <v>100</v>
      </c>
      <c r="B57" s="113">
        <v>55</v>
      </c>
      <c r="C57" s="101" t="s">
        <v>14</v>
      </c>
      <c r="D57" s="101" t="s">
        <v>602</v>
      </c>
      <c r="E57" s="101" t="s">
        <v>602</v>
      </c>
      <c r="F57" s="101" t="s">
        <v>602</v>
      </c>
      <c r="G57" s="101" t="s">
        <v>602</v>
      </c>
      <c r="H57" s="101" t="s">
        <v>602</v>
      </c>
      <c r="I57" s="101" t="s">
        <v>602</v>
      </c>
      <c r="J57" s="101" t="s">
        <v>602</v>
      </c>
      <c r="K57" s="101" t="s">
        <v>602</v>
      </c>
      <c r="L57" s="101" t="s">
        <v>602</v>
      </c>
      <c r="M57" s="101" t="s">
        <v>602</v>
      </c>
      <c r="N57" s="101" t="s">
        <v>602</v>
      </c>
      <c r="O57" s="101" t="s">
        <v>602</v>
      </c>
      <c r="P57" s="101" t="s">
        <v>602</v>
      </c>
      <c r="Q57" s="101" t="s">
        <v>602</v>
      </c>
      <c r="R57" s="101" t="s">
        <v>602</v>
      </c>
      <c r="S57" s="101" t="s">
        <v>602</v>
      </c>
      <c r="T57" s="101" t="s">
        <v>602</v>
      </c>
      <c r="U57" s="101" t="s">
        <v>602</v>
      </c>
      <c r="V57" s="101" t="s">
        <v>602</v>
      </c>
      <c r="W57" s="101" t="s">
        <v>602</v>
      </c>
      <c r="X57" s="101" t="s">
        <v>602</v>
      </c>
      <c r="Y57"/>
    </row>
    <row r="58" spans="1:25">
      <c r="A58" s="113" t="s">
        <v>100</v>
      </c>
      <c r="B58" s="101">
        <v>4.0999999999999996</v>
      </c>
      <c r="C58" s="101" t="s">
        <v>645</v>
      </c>
      <c r="D58" s="101" t="s">
        <v>602</v>
      </c>
      <c r="E58" s="101" t="s">
        <v>602</v>
      </c>
      <c r="F58" s="101" t="s">
        <v>602</v>
      </c>
      <c r="G58" s="101" t="s">
        <v>602</v>
      </c>
      <c r="H58" s="101" t="s">
        <v>602</v>
      </c>
      <c r="I58" s="101" t="s">
        <v>602</v>
      </c>
      <c r="J58" s="101" t="s">
        <v>602</v>
      </c>
      <c r="K58" s="101" t="s">
        <v>602</v>
      </c>
      <c r="L58" s="101" t="s">
        <v>602</v>
      </c>
      <c r="M58" s="101" t="s">
        <v>602</v>
      </c>
      <c r="N58" s="101" t="s">
        <v>602</v>
      </c>
      <c r="O58" s="101" t="s">
        <v>602</v>
      </c>
      <c r="P58" s="101" t="s">
        <v>602</v>
      </c>
      <c r="Q58" s="101" t="s">
        <v>602</v>
      </c>
      <c r="R58" s="101" t="s">
        <v>602</v>
      </c>
      <c r="S58" s="101" t="s">
        <v>602</v>
      </c>
      <c r="T58" s="101" t="s">
        <v>602</v>
      </c>
      <c r="U58" s="101" t="s">
        <v>602</v>
      </c>
      <c r="V58" s="101" t="s">
        <v>602</v>
      </c>
      <c r="W58" s="101" t="s">
        <v>602</v>
      </c>
      <c r="X58" s="101" t="s">
        <v>602</v>
      </c>
      <c r="Y58"/>
    </row>
    <row r="59" spans="1:25">
      <c r="A59" s="113" t="s">
        <v>100</v>
      </c>
      <c r="B59" s="101" t="s">
        <v>646</v>
      </c>
      <c r="C59" s="101" t="s">
        <v>101</v>
      </c>
      <c r="D59" s="101" t="s">
        <v>602</v>
      </c>
      <c r="E59" s="101" t="s">
        <v>602</v>
      </c>
      <c r="F59" s="101" t="s">
        <v>602</v>
      </c>
      <c r="G59" s="101" t="s">
        <v>602</v>
      </c>
      <c r="H59" s="101" t="s">
        <v>602</v>
      </c>
      <c r="I59" s="101" t="s">
        <v>602</v>
      </c>
      <c r="J59" s="101" t="s">
        <v>602</v>
      </c>
      <c r="K59" s="101" t="s">
        <v>602</v>
      </c>
      <c r="L59" s="101" t="s">
        <v>602</v>
      </c>
      <c r="M59" s="101" t="s">
        <v>602</v>
      </c>
      <c r="N59" s="101" t="s">
        <v>602</v>
      </c>
      <c r="O59" s="101" t="s">
        <v>602</v>
      </c>
      <c r="P59" s="101" t="s">
        <v>602</v>
      </c>
      <c r="Q59" s="101" t="s">
        <v>602</v>
      </c>
      <c r="R59" s="101" t="s">
        <v>602</v>
      </c>
      <c r="S59" s="101" t="s">
        <v>602</v>
      </c>
      <c r="T59" s="101" t="s">
        <v>602</v>
      </c>
      <c r="U59" s="101" t="s">
        <v>602</v>
      </c>
      <c r="V59" s="101" t="s">
        <v>602</v>
      </c>
      <c r="W59" s="101" t="s">
        <v>602</v>
      </c>
      <c r="X59" s="101" t="s">
        <v>602</v>
      </c>
      <c r="Y59"/>
    </row>
    <row r="60" spans="1:25">
      <c r="A60" s="113" t="s">
        <v>100</v>
      </c>
      <c r="B60" s="101" t="s">
        <v>647</v>
      </c>
      <c r="C60" s="101" t="s">
        <v>106</v>
      </c>
      <c r="D60" s="101" t="s">
        <v>602</v>
      </c>
      <c r="E60" s="101" t="s">
        <v>602</v>
      </c>
      <c r="F60" s="101" t="s">
        <v>602</v>
      </c>
      <c r="G60" s="101" t="s">
        <v>602</v>
      </c>
      <c r="H60" s="101" t="s">
        <v>602</v>
      </c>
      <c r="I60" s="101" t="s">
        <v>602</v>
      </c>
      <c r="J60" s="101" t="s">
        <v>602</v>
      </c>
      <c r="K60" s="101" t="s">
        <v>602</v>
      </c>
      <c r="L60" s="101" t="s">
        <v>602</v>
      </c>
      <c r="M60" s="101" t="s">
        <v>602</v>
      </c>
      <c r="N60" s="101" t="s">
        <v>602</v>
      </c>
      <c r="O60" s="101" t="s">
        <v>602</v>
      </c>
      <c r="P60" s="101" t="s">
        <v>602</v>
      </c>
      <c r="Q60" s="101" t="s">
        <v>602</v>
      </c>
      <c r="R60" s="101" t="s">
        <v>602</v>
      </c>
      <c r="S60" s="101" t="s">
        <v>602</v>
      </c>
      <c r="T60" s="101" t="s">
        <v>602</v>
      </c>
      <c r="U60" s="101" t="s">
        <v>602</v>
      </c>
      <c r="V60" s="101" t="s">
        <v>602</v>
      </c>
      <c r="W60" s="101" t="s">
        <v>602</v>
      </c>
      <c r="X60" s="101" t="s">
        <v>602</v>
      </c>
      <c r="Y60"/>
    </row>
    <row r="61" spans="1:25">
      <c r="A61" s="113" t="s">
        <v>100</v>
      </c>
      <c r="B61" s="101" t="s">
        <v>648</v>
      </c>
      <c r="C61" s="101" t="s">
        <v>109</v>
      </c>
      <c r="D61" s="101" t="s">
        <v>602</v>
      </c>
      <c r="E61" s="101" t="s">
        <v>602</v>
      </c>
      <c r="F61" s="101" t="s">
        <v>602</v>
      </c>
      <c r="G61" s="101" t="s">
        <v>602</v>
      </c>
      <c r="H61" s="101" t="s">
        <v>602</v>
      </c>
      <c r="I61" s="101" t="s">
        <v>602</v>
      </c>
      <c r="J61" s="101" t="s">
        <v>602</v>
      </c>
      <c r="K61" s="101" t="s">
        <v>602</v>
      </c>
      <c r="L61" s="101" t="s">
        <v>602</v>
      </c>
      <c r="M61" s="101" t="s">
        <v>602</v>
      </c>
      <c r="N61" s="101" t="s">
        <v>602</v>
      </c>
      <c r="O61" s="101" t="s">
        <v>602</v>
      </c>
      <c r="P61" s="101" t="s">
        <v>602</v>
      </c>
      <c r="Q61" s="101" t="s">
        <v>602</v>
      </c>
      <c r="R61" s="101" t="s">
        <v>602</v>
      </c>
      <c r="S61" s="101" t="s">
        <v>602</v>
      </c>
      <c r="T61" s="101" t="s">
        <v>602</v>
      </c>
      <c r="U61" s="101" t="s">
        <v>602</v>
      </c>
      <c r="V61" s="101" t="s">
        <v>602</v>
      </c>
      <c r="W61" s="101" t="s">
        <v>602</v>
      </c>
      <c r="X61" s="101" t="s">
        <v>602</v>
      </c>
      <c r="Y61"/>
    </row>
    <row r="62" spans="1:25">
      <c r="A62" s="113" t="s">
        <v>100</v>
      </c>
      <c r="B62" s="101" t="s">
        <v>649</v>
      </c>
      <c r="C62" s="101" t="s">
        <v>111</v>
      </c>
      <c r="D62" s="101" t="s">
        <v>602</v>
      </c>
      <c r="E62" s="101" t="s">
        <v>602</v>
      </c>
      <c r="F62" s="101" t="s">
        <v>602</v>
      </c>
      <c r="G62" s="101" t="s">
        <v>602</v>
      </c>
      <c r="H62" s="101" t="s">
        <v>602</v>
      </c>
      <c r="I62" s="101" t="s">
        <v>602</v>
      </c>
      <c r="J62" s="101" t="s">
        <v>602</v>
      </c>
      <c r="K62" s="101" t="s">
        <v>602</v>
      </c>
      <c r="L62" s="101" t="s">
        <v>602</v>
      </c>
      <c r="M62" s="101" t="s">
        <v>602</v>
      </c>
      <c r="N62" s="101" t="s">
        <v>602</v>
      </c>
      <c r="O62" s="101" t="s">
        <v>602</v>
      </c>
      <c r="P62" s="101" t="s">
        <v>602</v>
      </c>
      <c r="Q62" s="101" t="s">
        <v>602</v>
      </c>
      <c r="R62" s="101" t="s">
        <v>602</v>
      </c>
      <c r="S62" s="101" t="s">
        <v>602</v>
      </c>
      <c r="T62" s="101" t="s">
        <v>602</v>
      </c>
      <c r="U62" s="101" t="s">
        <v>602</v>
      </c>
      <c r="V62" s="101" t="s">
        <v>602</v>
      </c>
      <c r="W62" s="101" t="s">
        <v>602</v>
      </c>
      <c r="X62" s="101" t="s">
        <v>602</v>
      </c>
      <c r="Y62"/>
    </row>
    <row r="63" spans="1:25">
      <c r="A63" s="113" t="s">
        <v>100</v>
      </c>
      <c r="B63" s="101" t="s">
        <v>650</v>
      </c>
      <c r="C63" s="101" t="s">
        <v>114</v>
      </c>
      <c r="D63" s="101" t="s">
        <v>602</v>
      </c>
      <c r="E63" s="101" t="s">
        <v>602</v>
      </c>
      <c r="F63" s="101" t="s">
        <v>602</v>
      </c>
      <c r="G63" s="101" t="s">
        <v>602</v>
      </c>
      <c r="H63" s="101" t="s">
        <v>602</v>
      </c>
      <c r="I63" s="101" t="s">
        <v>602</v>
      </c>
      <c r="J63" s="101" t="s">
        <v>602</v>
      </c>
      <c r="K63" s="101" t="s">
        <v>602</v>
      </c>
      <c r="L63" s="101" t="s">
        <v>602</v>
      </c>
      <c r="M63" s="101" t="s">
        <v>602</v>
      </c>
      <c r="N63" s="101" t="s">
        <v>602</v>
      </c>
      <c r="O63" s="101" t="s">
        <v>602</v>
      </c>
      <c r="P63" s="101" t="s">
        <v>602</v>
      </c>
      <c r="Q63" s="101" t="s">
        <v>602</v>
      </c>
      <c r="R63" s="101" t="s">
        <v>602</v>
      </c>
      <c r="S63" s="101" t="s">
        <v>602</v>
      </c>
      <c r="T63" s="101" t="s">
        <v>602</v>
      </c>
      <c r="U63" s="101" t="s">
        <v>602</v>
      </c>
      <c r="V63" s="101" t="s">
        <v>602</v>
      </c>
      <c r="W63" s="101" t="s">
        <v>602</v>
      </c>
      <c r="X63" s="101" t="s">
        <v>602</v>
      </c>
      <c r="Y63"/>
    </row>
    <row r="64" spans="1:25">
      <c r="A64" s="113" t="s">
        <v>100</v>
      </c>
      <c r="B64" s="101" t="s">
        <v>651</v>
      </c>
      <c r="C64" s="101" t="s">
        <v>116</v>
      </c>
      <c r="D64" s="101" t="s">
        <v>602</v>
      </c>
      <c r="E64" s="101" t="s">
        <v>602</v>
      </c>
      <c r="F64" s="101" t="s">
        <v>602</v>
      </c>
      <c r="G64" s="101" t="s">
        <v>602</v>
      </c>
      <c r="H64" s="101" t="s">
        <v>602</v>
      </c>
      <c r="I64" s="101" t="s">
        <v>602</v>
      </c>
      <c r="J64" s="101" t="s">
        <v>602</v>
      </c>
      <c r="K64" s="101" t="s">
        <v>602</v>
      </c>
      <c r="L64" s="101" t="s">
        <v>602</v>
      </c>
      <c r="M64" s="101" t="s">
        <v>602</v>
      </c>
      <c r="N64" s="101" t="s">
        <v>602</v>
      </c>
      <c r="O64" s="101" t="s">
        <v>602</v>
      </c>
      <c r="P64" s="101" t="s">
        <v>602</v>
      </c>
      <c r="Q64" s="101" t="s">
        <v>602</v>
      </c>
      <c r="R64" s="101" t="s">
        <v>602</v>
      </c>
      <c r="S64" s="101" t="s">
        <v>602</v>
      </c>
      <c r="T64" s="101" t="s">
        <v>602</v>
      </c>
      <c r="U64" s="101" t="s">
        <v>602</v>
      </c>
      <c r="V64" s="101" t="s">
        <v>602</v>
      </c>
      <c r="W64" s="101" t="s">
        <v>602</v>
      </c>
      <c r="X64" s="101" t="s">
        <v>602</v>
      </c>
      <c r="Y64"/>
    </row>
    <row r="65" spans="1:25">
      <c r="A65" s="113" t="s">
        <v>100</v>
      </c>
      <c r="B65" s="101" t="s">
        <v>652</v>
      </c>
      <c r="C65" s="101" t="s">
        <v>118</v>
      </c>
      <c r="D65" s="101" t="s">
        <v>602</v>
      </c>
      <c r="E65" s="101" t="s">
        <v>602</v>
      </c>
      <c r="F65" s="101" t="s">
        <v>602</v>
      </c>
      <c r="G65" s="101" t="s">
        <v>602</v>
      </c>
      <c r="H65" s="101" t="s">
        <v>602</v>
      </c>
      <c r="I65" s="101" t="s">
        <v>602</v>
      </c>
      <c r="J65" s="101" t="s">
        <v>602</v>
      </c>
      <c r="K65" s="101" t="s">
        <v>602</v>
      </c>
      <c r="L65" s="101" t="s">
        <v>602</v>
      </c>
      <c r="M65" s="101" t="s">
        <v>602</v>
      </c>
      <c r="N65" s="101" t="s">
        <v>602</v>
      </c>
      <c r="O65" s="101" t="s">
        <v>602</v>
      </c>
      <c r="P65" s="101" t="s">
        <v>602</v>
      </c>
      <c r="Q65" s="101" t="s">
        <v>602</v>
      </c>
      <c r="R65" s="101" t="s">
        <v>602</v>
      </c>
      <c r="S65" s="101" t="s">
        <v>602</v>
      </c>
      <c r="T65" s="101" t="s">
        <v>602</v>
      </c>
      <c r="U65" s="101" t="s">
        <v>602</v>
      </c>
      <c r="V65" s="101" t="s">
        <v>602</v>
      </c>
      <c r="W65" s="101" t="s">
        <v>602</v>
      </c>
      <c r="X65" s="101" t="s">
        <v>602</v>
      </c>
      <c r="Y65"/>
    </row>
    <row r="66" spans="1:25">
      <c r="A66" s="113" t="s">
        <v>100</v>
      </c>
      <c r="B66" s="101" t="s">
        <v>653</v>
      </c>
      <c r="C66" s="101" t="s">
        <v>121</v>
      </c>
      <c r="D66" s="101" t="s">
        <v>602</v>
      </c>
      <c r="E66" s="101" t="s">
        <v>602</v>
      </c>
      <c r="F66" s="101" t="s">
        <v>602</v>
      </c>
      <c r="G66" s="101" t="s">
        <v>602</v>
      </c>
      <c r="H66" s="101" t="s">
        <v>602</v>
      </c>
      <c r="I66" s="101" t="s">
        <v>602</v>
      </c>
      <c r="J66" s="101" t="s">
        <v>602</v>
      </c>
      <c r="K66" s="101" t="s">
        <v>602</v>
      </c>
      <c r="L66" s="101" t="s">
        <v>602</v>
      </c>
      <c r="M66" s="101" t="s">
        <v>602</v>
      </c>
      <c r="N66" s="101" t="s">
        <v>602</v>
      </c>
      <c r="O66" s="101" t="s">
        <v>602</v>
      </c>
      <c r="P66" s="101" t="s">
        <v>602</v>
      </c>
      <c r="Q66" s="101" t="s">
        <v>602</v>
      </c>
      <c r="R66" s="101" t="s">
        <v>602</v>
      </c>
      <c r="S66" s="101" t="s">
        <v>602</v>
      </c>
      <c r="T66" s="101" t="s">
        <v>602</v>
      </c>
      <c r="U66" s="101" t="s">
        <v>602</v>
      </c>
      <c r="V66" s="101" t="s">
        <v>602</v>
      </c>
      <c r="W66" s="101" t="s">
        <v>602</v>
      </c>
      <c r="X66" s="101" t="s">
        <v>602</v>
      </c>
      <c r="Y66"/>
    </row>
    <row r="67" spans="1:25">
      <c r="A67" s="113" t="s">
        <v>100</v>
      </c>
      <c r="B67" s="101" t="s">
        <v>654</v>
      </c>
      <c r="C67" s="101" t="s">
        <v>123</v>
      </c>
      <c r="D67" s="101" t="s">
        <v>602</v>
      </c>
      <c r="E67" s="101" t="s">
        <v>602</v>
      </c>
      <c r="F67" s="101" t="s">
        <v>602</v>
      </c>
      <c r="G67" s="101" t="s">
        <v>602</v>
      </c>
      <c r="H67" s="101" t="s">
        <v>602</v>
      </c>
      <c r="I67" s="101" t="s">
        <v>602</v>
      </c>
      <c r="J67" s="101" t="s">
        <v>602</v>
      </c>
      <c r="K67" s="101" t="s">
        <v>602</v>
      </c>
      <c r="L67" s="101" t="s">
        <v>602</v>
      </c>
      <c r="M67" s="101" t="s">
        <v>602</v>
      </c>
      <c r="N67" s="101" t="s">
        <v>602</v>
      </c>
      <c r="O67" s="101" t="s">
        <v>602</v>
      </c>
      <c r="P67" s="101" t="s">
        <v>602</v>
      </c>
      <c r="Q67" s="101" t="s">
        <v>602</v>
      </c>
      <c r="R67" s="101" t="s">
        <v>602</v>
      </c>
      <c r="S67" s="101" t="s">
        <v>602</v>
      </c>
      <c r="T67" s="101" t="s">
        <v>602</v>
      </c>
      <c r="U67" s="101" t="s">
        <v>602</v>
      </c>
      <c r="V67" s="101" t="s">
        <v>602</v>
      </c>
      <c r="W67" s="101" t="s">
        <v>602</v>
      </c>
      <c r="X67" s="101" t="s">
        <v>602</v>
      </c>
      <c r="Y67"/>
    </row>
    <row r="68" spans="1:25">
      <c r="A68" s="113" t="s">
        <v>100</v>
      </c>
      <c r="B68" s="101" t="s">
        <v>655</v>
      </c>
      <c r="C68" s="101" t="s">
        <v>124</v>
      </c>
      <c r="D68" s="101" t="s">
        <v>602</v>
      </c>
      <c r="E68" s="101" t="s">
        <v>602</v>
      </c>
      <c r="F68" s="101" t="s">
        <v>602</v>
      </c>
      <c r="G68" s="101" t="s">
        <v>602</v>
      </c>
      <c r="H68" s="101" t="s">
        <v>602</v>
      </c>
      <c r="I68" s="101" t="s">
        <v>602</v>
      </c>
      <c r="J68" s="101" t="s">
        <v>602</v>
      </c>
      <c r="K68" s="101" t="s">
        <v>602</v>
      </c>
      <c r="L68" s="101" t="s">
        <v>602</v>
      </c>
      <c r="M68" s="101" t="s">
        <v>602</v>
      </c>
      <c r="N68" s="101" t="s">
        <v>602</v>
      </c>
      <c r="O68" s="101" t="s">
        <v>602</v>
      </c>
      <c r="P68" s="101" t="s">
        <v>602</v>
      </c>
      <c r="Q68" s="101" t="s">
        <v>602</v>
      </c>
      <c r="R68" s="101" t="s">
        <v>602</v>
      </c>
      <c r="S68" s="101" t="s">
        <v>602</v>
      </c>
      <c r="T68" s="101" t="s">
        <v>602</v>
      </c>
      <c r="U68" s="101" t="s">
        <v>602</v>
      </c>
      <c r="V68" s="101" t="s">
        <v>602</v>
      </c>
      <c r="W68" s="101" t="s">
        <v>602</v>
      </c>
      <c r="X68" s="101" t="s">
        <v>602</v>
      </c>
      <c r="Y68"/>
    </row>
    <row r="69" spans="1:25">
      <c r="A69" s="113" t="s">
        <v>100</v>
      </c>
      <c r="B69" s="101" t="s">
        <v>656</v>
      </c>
      <c r="C69" s="101" t="s">
        <v>125</v>
      </c>
      <c r="D69" s="101" t="s">
        <v>602</v>
      </c>
      <c r="E69" s="101" t="s">
        <v>602</v>
      </c>
      <c r="F69" s="101" t="s">
        <v>602</v>
      </c>
      <c r="G69" s="101" t="s">
        <v>602</v>
      </c>
      <c r="H69" s="101" t="s">
        <v>602</v>
      </c>
      <c r="I69" s="101" t="s">
        <v>602</v>
      </c>
      <c r="J69" s="101" t="s">
        <v>602</v>
      </c>
      <c r="K69" s="101" t="s">
        <v>602</v>
      </c>
      <c r="L69" s="101" t="s">
        <v>602</v>
      </c>
      <c r="M69" s="101" t="s">
        <v>602</v>
      </c>
      <c r="N69" s="101" t="s">
        <v>602</v>
      </c>
      <c r="O69" s="101" t="s">
        <v>602</v>
      </c>
      <c r="P69" s="101" t="s">
        <v>602</v>
      </c>
      <c r="Q69" s="101" t="s">
        <v>602</v>
      </c>
      <c r="R69" s="101" t="s">
        <v>602</v>
      </c>
      <c r="S69" s="101" t="s">
        <v>602</v>
      </c>
      <c r="T69" s="101" t="s">
        <v>602</v>
      </c>
      <c r="U69" s="101" t="s">
        <v>602</v>
      </c>
      <c r="V69" s="101" t="s">
        <v>602</v>
      </c>
      <c r="W69" s="101" t="s">
        <v>602</v>
      </c>
      <c r="X69" s="101" t="s">
        <v>602</v>
      </c>
      <c r="Y69"/>
    </row>
    <row r="70" spans="1:25">
      <c r="A70" s="113" t="s">
        <v>100</v>
      </c>
      <c r="B70" s="101" t="s">
        <v>657</v>
      </c>
      <c r="C70" s="101" t="s">
        <v>126</v>
      </c>
      <c r="D70" s="101" t="s">
        <v>602</v>
      </c>
      <c r="E70" s="101" t="s">
        <v>602</v>
      </c>
      <c r="F70" s="101" t="s">
        <v>602</v>
      </c>
      <c r="G70" s="101" t="s">
        <v>602</v>
      </c>
      <c r="H70" s="101" t="s">
        <v>602</v>
      </c>
      <c r="I70" s="101" t="s">
        <v>602</v>
      </c>
      <c r="J70" s="101" t="s">
        <v>602</v>
      </c>
      <c r="K70" s="101" t="s">
        <v>602</v>
      </c>
      <c r="L70" s="101" t="s">
        <v>602</v>
      </c>
      <c r="M70" s="101" t="s">
        <v>602</v>
      </c>
      <c r="N70" s="101" t="s">
        <v>602</v>
      </c>
      <c r="O70" s="101" t="s">
        <v>602</v>
      </c>
      <c r="P70" s="101" t="s">
        <v>602</v>
      </c>
      <c r="Q70" s="101" t="s">
        <v>602</v>
      </c>
      <c r="R70" s="101" t="s">
        <v>602</v>
      </c>
      <c r="S70" s="101" t="s">
        <v>602</v>
      </c>
      <c r="T70" s="101" t="s">
        <v>602</v>
      </c>
      <c r="U70" s="101" t="s">
        <v>602</v>
      </c>
      <c r="V70" s="101" t="s">
        <v>602</v>
      </c>
      <c r="W70" s="101" t="s">
        <v>602</v>
      </c>
      <c r="X70" s="101" t="s">
        <v>602</v>
      </c>
      <c r="Y70"/>
    </row>
    <row r="71" spans="1:25">
      <c r="A71" s="113" t="s">
        <v>100</v>
      </c>
      <c r="B71" s="101" t="s">
        <v>658</v>
      </c>
      <c r="C71" s="101" t="s">
        <v>127</v>
      </c>
      <c r="D71" s="101" t="s">
        <v>602</v>
      </c>
      <c r="E71" s="101" t="s">
        <v>602</v>
      </c>
      <c r="F71" s="101" t="s">
        <v>602</v>
      </c>
      <c r="G71" s="101" t="s">
        <v>602</v>
      </c>
      <c r="H71" s="101" t="s">
        <v>602</v>
      </c>
      <c r="I71" s="101" t="s">
        <v>602</v>
      </c>
      <c r="J71" s="101" t="s">
        <v>602</v>
      </c>
      <c r="K71" s="101" t="s">
        <v>602</v>
      </c>
      <c r="L71" s="101" t="s">
        <v>602</v>
      </c>
      <c r="M71" s="101" t="s">
        <v>602</v>
      </c>
      <c r="N71" s="101" t="s">
        <v>602</v>
      </c>
      <c r="O71" s="101" t="s">
        <v>602</v>
      </c>
      <c r="P71" s="101" t="s">
        <v>602</v>
      </c>
      <c r="Q71" s="101" t="s">
        <v>602</v>
      </c>
      <c r="R71" s="101" t="s">
        <v>602</v>
      </c>
      <c r="S71" s="101" t="s">
        <v>602</v>
      </c>
      <c r="T71" s="101" t="s">
        <v>602</v>
      </c>
      <c r="U71" s="101" t="s">
        <v>602</v>
      </c>
      <c r="V71" s="101" t="s">
        <v>602</v>
      </c>
      <c r="W71" s="101" t="s">
        <v>602</v>
      </c>
      <c r="X71" s="101" t="s">
        <v>602</v>
      </c>
      <c r="Y71"/>
    </row>
    <row r="72" spans="1:25">
      <c r="A72" s="113" t="s">
        <v>100</v>
      </c>
      <c r="B72" s="101" t="s">
        <v>659</v>
      </c>
      <c r="C72" s="101" t="s">
        <v>129</v>
      </c>
      <c r="D72" s="101" t="s">
        <v>602</v>
      </c>
      <c r="E72" s="101" t="s">
        <v>602</v>
      </c>
      <c r="F72" s="101" t="s">
        <v>602</v>
      </c>
      <c r="G72" s="101" t="s">
        <v>602</v>
      </c>
      <c r="H72" s="101" t="s">
        <v>602</v>
      </c>
      <c r="I72" s="101" t="s">
        <v>602</v>
      </c>
      <c r="J72" s="101" t="s">
        <v>602</v>
      </c>
      <c r="K72" s="101" t="s">
        <v>602</v>
      </c>
      <c r="L72" s="101" t="s">
        <v>602</v>
      </c>
      <c r="M72" s="101" t="s">
        <v>602</v>
      </c>
      <c r="N72" s="101" t="s">
        <v>602</v>
      </c>
      <c r="O72" s="101" t="s">
        <v>602</v>
      </c>
      <c r="P72" s="101" t="s">
        <v>602</v>
      </c>
      <c r="Q72" s="101" t="s">
        <v>602</v>
      </c>
      <c r="R72" s="101" t="s">
        <v>602</v>
      </c>
      <c r="S72" s="101" t="s">
        <v>602</v>
      </c>
      <c r="T72" s="101" t="s">
        <v>602</v>
      </c>
      <c r="U72" s="101" t="s">
        <v>602</v>
      </c>
      <c r="V72" s="101" t="s">
        <v>602</v>
      </c>
      <c r="W72" s="101" t="s">
        <v>602</v>
      </c>
      <c r="X72" s="101" t="s">
        <v>602</v>
      </c>
      <c r="Y72"/>
    </row>
    <row r="73" spans="1:25">
      <c r="A73" s="113" t="s">
        <v>100</v>
      </c>
      <c r="B73" s="101" t="s">
        <v>660</v>
      </c>
      <c r="C73" s="101" t="s">
        <v>131</v>
      </c>
      <c r="D73" s="101" t="s">
        <v>602</v>
      </c>
      <c r="E73" s="101" t="s">
        <v>602</v>
      </c>
      <c r="F73" s="101" t="s">
        <v>602</v>
      </c>
      <c r="G73" s="101" t="s">
        <v>602</v>
      </c>
      <c r="H73" s="101" t="s">
        <v>602</v>
      </c>
      <c r="I73" s="101" t="s">
        <v>602</v>
      </c>
      <c r="J73" s="101" t="s">
        <v>602</v>
      </c>
      <c r="K73" s="101" t="s">
        <v>602</v>
      </c>
      <c r="L73" s="101" t="s">
        <v>602</v>
      </c>
      <c r="M73" s="101" t="s">
        <v>602</v>
      </c>
      <c r="N73" s="101" t="s">
        <v>602</v>
      </c>
      <c r="O73" s="101" t="s">
        <v>602</v>
      </c>
      <c r="P73" s="101" t="s">
        <v>602</v>
      </c>
      <c r="Q73" s="101" t="s">
        <v>602</v>
      </c>
      <c r="R73" s="101" t="s">
        <v>602</v>
      </c>
      <c r="S73" s="101" t="s">
        <v>602</v>
      </c>
      <c r="T73" s="101" t="s">
        <v>602</v>
      </c>
      <c r="U73" s="101" t="s">
        <v>602</v>
      </c>
      <c r="V73" s="101" t="s">
        <v>602</v>
      </c>
      <c r="W73" s="101" t="s">
        <v>602</v>
      </c>
      <c r="X73" s="101" t="s">
        <v>602</v>
      </c>
      <c r="Y73"/>
    </row>
    <row r="74" spans="1:25">
      <c r="A74" s="113" t="s">
        <v>100</v>
      </c>
      <c r="B74" s="101" t="s">
        <v>661</v>
      </c>
      <c r="C74" s="101" t="s">
        <v>133</v>
      </c>
      <c r="D74" s="101" t="s">
        <v>602</v>
      </c>
      <c r="E74" s="101" t="s">
        <v>602</v>
      </c>
      <c r="F74" s="101" t="s">
        <v>602</v>
      </c>
      <c r="G74" s="101" t="s">
        <v>602</v>
      </c>
      <c r="H74" s="101" t="s">
        <v>602</v>
      </c>
      <c r="I74" s="101" t="s">
        <v>602</v>
      </c>
      <c r="J74" s="101" t="s">
        <v>602</v>
      </c>
      <c r="K74" s="101" t="s">
        <v>602</v>
      </c>
      <c r="L74" s="101" t="s">
        <v>602</v>
      </c>
      <c r="M74" s="101" t="s">
        <v>602</v>
      </c>
      <c r="N74" s="101" t="s">
        <v>602</v>
      </c>
      <c r="O74" s="101" t="s">
        <v>602</v>
      </c>
      <c r="P74" s="101" t="s">
        <v>602</v>
      </c>
      <c r="Q74" s="101" t="s">
        <v>602</v>
      </c>
      <c r="R74" s="101" t="s">
        <v>602</v>
      </c>
      <c r="S74" s="101" t="s">
        <v>602</v>
      </c>
      <c r="T74" s="101" t="s">
        <v>602</v>
      </c>
      <c r="U74" s="101" t="s">
        <v>602</v>
      </c>
      <c r="V74" s="101" t="s">
        <v>602</v>
      </c>
      <c r="W74" s="101" t="s">
        <v>602</v>
      </c>
      <c r="X74" s="101" t="s">
        <v>602</v>
      </c>
      <c r="Y74"/>
    </row>
    <row r="75" spans="1:25">
      <c r="A75" s="113" t="s">
        <v>100</v>
      </c>
      <c r="B75" s="101" t="s">
        <v>662</v>
      </c>
      <c r="C75" s="101" t="s">
        <v>135</v>
      </c>
      <c r="D75" s="101" t="s">
        <v>602</v>
      </c>
      <c r="E75" s="101" t="s">
        <v>602</v>
      </c>
      <c r="F75" s="101" t="s">
        <v>602</v>
      </c>
      <c r="G75" s="101" t="s">
        <v>602</v>
      </c>
      <c r="H75" s="101" t="s">
        <v>602</v>
      </c>
      <c r="I75" s="101" t="s">
        <v>602</v>
      </c>
      <c r="J75" s="101" t="s">
        <v>602</v>
      </c>
      <c r="K75" s="101" t="s">
        <v>602</v>
      </c>
      <c r="L75" s="101" t="s">
        <v>602</v>
      </c>
      <c r="M75" s="101" t="s">
        <v>602</v>
      </c>
      <c r="N75" s="101" t="s">
        <v>602</v>
      </c>
      <c r="O75" s="101" t="s">
        <v>602</v>
      </c>
      <c r="P75" s="101" t="s">
        <v>602</v>
      </c>
      <c r="Q75" s="101" t="s">
        <v>602</v>
      </c>
      <c r="R75" s="101" t="s">
        <v>602</v>
      </c>
      <c r="S75" s="101" t="s">
        <v>602</v>
      </c>
      <c r="T75" s="101" t="s">
        <v>602</v>
      </c>
      <c r="U75" s="101" t="s">
        <v>602</v>
      </c>
      <c r="V75" s="101" t="s">
        <v>602</v>
      </c>
      <c r="W75" s="101" t="s">
        <v>602</v>
      </c>
      <c r="X75" s="101" t="s">
        <v>602</v>
      </c>
      <c r="Y75"/>
    </row>
    <row r="76" spans="1:25">
      <c r="A76" s="113" t="s">
        <v>100</v>
      </c>
      <c r="B76" s="101" t="s">
        <v>663</v>
      </c>
      <c r="C76" s="101" t="s">
        <v>142</v>
      </c>
      <c r="D76" s="101" t="s">
        <v>602</v>
      </c>
      <c r="E76" s="101" t="s">
        <v>602</v>
      </c>
      <c r="F76" s="101" t="s">
        <v>602</v>
      </c>
      <c r="G76" s="101" t="s">
        <v>602</v>
      </c>
      <c r="H76" s="101" t="s">
        <v>602</v>
      </c>
      <c r="I76" s="101" t="s">
        <v>602</v>
      </c>
      <c r="J76" s="101" t="s">
        <v>602</v>
      </c>
      <c r="K76" s="101" t="s">
        <v>602</v>
      </c>
      <c r="L76" s="101" t="s">
        <v>602</v>
      </c>
      <c r="M76" s="101" t="s">
        <v>602</v>
      </c>
      <c r="N76" s="101" t="s">
        <v>602</v>
      </c>
      <c r="O76" s="101" t="s">
        <v>602</v>
      </c>
      <c r="P76" s="101" t="s">
        <v>602</v>
      </c>
      <c r="Q76" s="101" t="s">
        <v>602</v>
      </c>
      <c r="R76" s="101" t="s">
        <v>602</v>
      </c>
      <c r="S76" s="101" t="s">
        <v>602</v>
      </c>
      <c r="T76" s="101" t="s">
        <v>602</v>
      </c>
      <c r="U76" s="101" t="s">
        <v>602</v>
      </c>
      <c r="V76" s="101" t="s">
        <v>602</v>
      </c>
      <c r="W76" s="101" t="s">
        <v>602</v>
      </c>
      <c r="X76" s="101" t="s">
        <v>602</v>
      </c>
      <c r="Y76"/>
    </row>
    <row r="77" spans="1:25">
      <c r="A77" s="113" t="s">
        <v>100</v>
      </c>
      <c r="B77" s="101" t="s">
        <v>664</v>
      </c>
      <c r="C77" s="101" t="s">
        <v>148</v>
      </c>
      <c r="D77" s="101" t="s">
        <v>602</v>
      </c>
      <c r="E77" s="101" t="s">
        <v>602</v>
      </c>
      <c r="F77" s="101" t="s">
        <v>602</v>
      </c>
      <c r="G77" s="101" t="s">
        <v>602</v>
      </c>
      <c r="H77" s="101" t="s">
        <v>602</v>
      </c>
      <c r="I77" s="101" t="s">
        <v>602</v>
      </c>
      <c r="J77" s="101" t="s">
        <v>602</v>
      </c>
      <c r="K77" s="101" t="s">
        <v>602</v>
      </c>
      <c r="L77" s="101" t="s">
        <v>602</v>
      </c>
      <c r="M77" s="101" t="s">
        <v>602</v>
      </c>
      <c r="N77" s="101" t="s">
        <v>602</v>
      </c>
      <c r="O77" s="101" t="s">
        <v>602</v>
      </c>
      <c r="P77" s="101" t="s">
        <v>602</v>
      </c>
      <c r="Q77" s="101" t="s">
        <v>602</v>
      </c>
      <c r="R77" s="101" t="s">
        <v>602</v>
      </c>
      <c r="S77" s="101" t="s">
        <v>602</v>
      </c>
      <c r="T77" s="101" t="s">
        <v>602</v>
      </c>
      <c r="U77" s="101" t="s">
        <v>602</v>
      </c>
      <c r="V77" s="101" t="s">
        <v>602</v>
      </c>
      <c r="W77" s="101" t="s">
        <v>602</v>
      </c>
      <c r="X77" s="101" t="s">
        <v>602</v>
      </c>
      <c r="Y77"/>
    </row>
    <row r="78" spans="1:25">
      <c r="A78" s="113" t="s">
        <v>100</v>
      </c>
      <c r="B78" s="101" t="s">
        <v>665</v>
      </c>
      <c r="C78" s="101" t="s">
        <v>158</v>
      </c>
      <c r="D78" s="101" t="s">
        <v>602</v>
      </c>
      <c r="E78" s="101" t="s">
        <v>602</v>
      </c>
      <c r="F78" s="101" t="s">
        <v>602</v>
      </c>
      <c r="G78" s="101" t="s">
        <v>602</v>
      </c>
      <c r="H78" s="101" t="s">
        <v>602</v>
      </c>
      <c r="I78" s="101" t="s">
        <v>602</v>
      </c>
      <c r="J78" s="101" t="s">
        <v>602</v>
      </c>
      <c r="K78" s="101" t="s">
        <v>602</v>
      </c>
      <c r="L78" s="101" t="s">
        <v>602</v>
      </c>
      <c r="M78" s="101" t="s">
        <v>602</v>
      </c>
      <c r="N78" s="101" t="s">
        <v>602</v>
      </c>
      <c r="O78" s="101" t="s">
        <v>602</v>
      </c>
      <c r="P78" s="101" t="s">
        <v>602</v>
      </c>
      <c r="Q78" s="101" t="s">
        <v>602</v>
      </c>
      <c r="R78" s="101" t="s">
        <v>602</v>
      </c>
      <c r="S78" s="101" t="s">
        <v>602</v>
      </c>
      <c r="T78" s="101" t="s">
        <v>602</v>
      </c>
      <c r="U78" s="101" t="s">
        <v>602</v>
      </c>
      <c r="V78" s="101" t="s">
        <v>602</v>
      </c>
      <c r="W78" s="101" t="s">
        <v>602</v>
      </c>
      <c r="X78" s="101" t="s">
        <v>602</v>
      </c>
      <c r="Y78"/>
    </row>
    <row r="79" spans="1:25">
      <c r="A79" s="113" t="s">
        <v>100</v>
      </c>
      <c r="B79" s="101" t="s">
        <v>666</v>
      </c>
      <c r="C79" s="101" t="s">
        <v>160</v>
      </c>
      <c r="D79" s="101" t="s">
        <v>602</v>
      </c>
      <c r="E79" s="101" t="s">
        <v>602</v>
      </c>
      <c r="F79" s="101" t="s">
        <v>602</v>
      </c>
      <c r="G79" s="101" t="s">
        <v>602</v>
      </c>
      <c r="H79" s="101" t="s">
        <v>602</v>
      </c>
      <c r="I79" s="101" t="s">
        <v>602</v>
      </c>
      <c r="J79" s="101" t="s">
        <v>602</v>
      </c>
      <c r="K79" s="101" t="s">
        <v>602</v>
      </c>
      <c r="L79" s="101" t="s">
        <v>602</v>
      </c>
      <c r="M79" s="101" t="s">
        <v>602</v>
      </c>
      <c r="N79" s="101" t="s">
        <v>602</v>
      </c>
      <c r="O79" s="101" t="s">
        <v>602</v>
      </c>
      <c r="P79" s="101" t="s">
        <v>602</v>
      </c>
      <c r="Q79" s="101" t="s">
        <v>602</v>
      </c>
      <c r="R79" s="101" t="s">
        <v>602</v>
      </c>
      <c r="S79" s="101" t="s">
        <v>602</v>
      </c>
      <c r="T79" s="101" t="s">
        <v>602</v>
      </c>
      <c r="U79" s="101" t="s">
        <v>602</v>
      </c>
      <c r="V79" s="101" t="s">
        <v>602</v>
      </c>
      <c r="W79" s="101" t="s">
        <v>602</v>
      </c>
      <c r="X79" s="101" t="s">
        <v>602</v>
      </c>
      <c r="Y79"/>
    </row>
    <row r="80" spans="1:25">
      <c r="A80" s="113" t="s">
        <v>100</v>
      </c>
      <c r="B80" s="101" t="s">
        <v>667</v>
      </c>
      <c r="C80" s="101" t="s">
        <v>162</v>
      </c>
      <c r="D80" s="101" t="s">
        <v>602</v>
      </c>
      <c r="E80" s="101" t="s">
        <v>602</v>
      </c>
      <c r="F80" s="101" t="s">
        <v>602</v>
      </c>
      <c r="G80" s="101" t="s">
        <v>602</v>
      </c>
      <c r="H80" s="101" t="s">
        <v>602</v>
      </c>
      <c r="I80" s="101" t="s">
        <v>602</v>
      </c>
      <c r="J80" s="101" t="s">
        <v>602</v>
      </c>
      <c r="K80" s="101" t="s">
        <v>602</v>
      </c>
      <c r="L80" s="101" t="s">
        <v>602</v>
      </c>
      <c r="M80" s="101" t="s">
        <v>602</v>
      </c>
      <c r="N80" s="101" t="s">
        <v>602</v>
      </c>
      <c r="O80" s="101" t="s">
        <v>602</v>
      </c>
      <c r="P80" s="101" t="s">
        <v>602</v>
      </c>
      <c r="Q80" s="101" t="s">
        <v>602</v>
      </c>
      <c r="R80" s="101" t="s">
        <v>602</v>
      </c>
      <c r="S80" s="101" t="s">
        <v>602</v>
      </c>
      <c r="T80" s="101" t="s">
        <v>602</v>
      </c>
      <c r="U80" s="101" t="s">
        <v>602</v>
      </c>
      <c r="V80" s="101" t="s">
        <v>602</v>
      </c>
      <c r="W80" s="101" t="s">
        <v>602</v>
      </c>
      <c r="X80" s="101" t="s">
        <v>602</v>
      </c>
      <c r="Y80"/>
    </row>
    <row r="81" spans="1:25">
      <c r="A81" s="113" t="s">
        <v>100</v>
      </c>
      <c r="B81" s="101" t="s">
        <v>668</v>
      </c>
      <c r="C81" s="101" t="s">
        <v>165</v>
      </c>
      <c r="D81" s="101" t="s">
        <v>602</v>
      </c>
      <c r="E81" s="101" t="s">
        <v>602</v>
      </c>
      <c r="F81" s="101" t="s">
        <v>602</v>
      </c>
      <c r="G81" s="101" t="s">
        <v>602</v>
      </c>
      <c r="H81" s="101" t="s">
        <v>602</v>
      </c>
      <c r="I81" s="101" t="s">
        <v>602</v>
      </c>
      <c r="J81" s="101" t="s">
        <v>602</v>
      </c>
      <c r="K81" s="101" t="s">
        <v>602</v>
      </c>
      <c r="L81" s="101" t="s">
        <v>602</v>
      </c>
      <c r="M81" s="101" t="s">
        <v>602</v>
      </c>
      <c r="N81" s="101" t="s">
        <v>602</v>
      </c>
      <c r="O81" s="101" t="s">
        <v>602</v>
      </c>
      <c r="P81" s="101" t="s">
        <v>602</v>
      </c>
      <c r="Q81" s="101" t="s">
        <v>602</v>
      </c>
      <c r="R81" s="101" t="s">
        <v>602</v>
      </c>
      <c r="S81" s="101" t="s">
        <v>602</v>
      </c>
      <c r="T81" s="101" t="s">
        <v>602</v>
      </c>
      <c r="U81" s="101" t="s">
        <v>602</v>
      </c>
      <c r="V81" s="101" t="s">
        <v>602</v>
      </c>
      <c r="W81" s="101" t="s">
        <v>602</v>
      </c>
      <c r="X81" s="101" t="s">
        <v>602</v>
      </c>
      <c r="Y81"/>
    </row>
    <row r="82" spans="1:25">
      <c r="A82" s="113" t="s">
        <v>100</v>
      </c>
      <c r="B82" s="101" t="s">
        <v>669</v>
      </c>
      <c r="C82" s="101" t="s">
        <v>168</v>
      </c>
      <c r="D82" s="101" t="s">
        <v>602</v>
      </c>
      <c r="E82" s="101" t="s">
        <v>602</v>
      </c>
      <c r="F82" s="101" t="s">
        <v>602</v>
      </c>
      <c r="G82" s="101" t="s">
        <v>602</v>
      </c>
      <c r="H82" s="101" t="s">
        <v>602</v>
      </c>
      <c r="I82" s="101" t="s">
        <v>602</v>
      </c>
      <c r="J82" s="101" t="s">
        <v>602</v>
      </c>
      <c r="K82" s="101" t="s">
        <v>602</v>
      </c>
      <c r="L82" s="101" t="s">
        <v>602</v>
      </c>
      <c r="M82" s="101" t="s">
        <v>602</v>
      </c>
      <c r="N82" s="101" t="s">
        <v>602</v>
      </c>
      <c r="O82" s="101" t="s">
        <v>602</v>
      </c>
      <c r="P82" s="101" t="s">
        <v>602</v>
      </c>
      <c r="Q82" s="101" t="s">
        <v>602</v>
      </c>
      <c r="R82" s="101" t="s">
        <v>602</v>
      </c>
      <c r="S82" s="101" t="s">
        <v>602</v>
      </c>
      <c r="T82" s="101" t="s">
        <v>602</v>
      </c>
      <c r="U82" s="101" t="s">
        <v>602</v>
      </c>
      <c r="V82" s="101" t="s">
        <v>602</v>
      </c>
      <c r="W82" s="101" t="s">
        <v>602</v>
      </c>
      <c r="X82" s="101" t="s">
        <v>602</v>
      </c>
      <c r="Y82"/>
    </row>
    <row r="83" spans="1:25">
      <c r="A83" s="113" t="s">
        <v>100</v>
      </c>
      <c r="B83" s="101" t="s">
        <v>670</v>
      </c>
      <c r="C83" s="101" t="s">
        <v>170</v>
      </c>
      <c r="D83" s="101" t="s">
        <v>602</v>
      </c>
      <c r="E83" s="101" t="s">
        <v>602</v>
      </c>
      <c r="F83" s="101" t="s">
        <v>602</v>
      </c>
      <c r="G83" s="101" t="s">
        <v>602</v>
      </c>
      <c r="H83" s="101" t="s">
        <v>602</v>
      </c>
      <c r="I83" s="101" t="s">
        <v>602</v>
      </c>
      <c r="J83" s="101" t="s">
        <v>602</v>
      </c>
      <c r="K83" s="101" t="s">
        <v>602</v>
      </c>
      <c r="L83" s="101" t="s">
        <v>602</v>
      </c>
      <c r="M83" s="101" t="s">
        <v>602</v>
      </c>
      <c r="N83" s="101" t="s">
        <v>602</v>
      </c>
      <c r="O83" s="101" t="s">
        <v>602</v>
      </c>
      <c r="P83" s="101" t="s">
        <v>602</v>
      </c>
      <c r="Q83" s="101" t="s">
        <v>602</v>
      </c>
      <c r="R83" s="101" t="s">
        <v>602</v>
      </c>
      <c r="S83" s="101" t="s">
        <v>602</v>
      </c>
      <c r="T83" s="101" t="s">
        <v>602</v>
      </c>
      <c r="U83" s="101" t="s">
        <v>602</v>
      </c>
      <c r="V83" s="101" t="s">
        <v>602</v>
      </c>
      <c r="W83" s="101" t="s">
        <v>602</v>
      </c>
      <c r="X83" s="101" t="s">
        <v>602</v>
      </c>
      <c r="Y83"/>
    </row>
    <row r="84" spans="1:25">
      <c r="A84" s="113" t="s">
        <v>100</v>
      </c>
      <c r="B84" s="101" t="s">
        <v>671</v>
      </c>
      <c r="C84" s="101" t="s">
        <v>173</v>
      </c>
      <c r="D84" s="101" t="s">
        <v>602</v>
      </c>
      <c r="E84" s="101" t="s">
        <v>602</v>
      </c>
      <c r="F84" s="101" t="s">
        <v>602</v>
      </c>
      <c r="G84" s="101" t="s">
        <v>602</v>
      </c>
      <c r="H84" s="101" t="s">
        <v>602</v>
      </c>
      <c r="I84" s="101" t="s">
        <v>602</v>
      </c>
      <c r="J84" s="101" t="s">
        <v>602</v>
      </c>
      <c r="K84" s="101" t="s">
        <v>602</v>
      </c>
      <c r="L84" s="101" t="s">
        <v>602</v>
      </c>
      <c r="M84" s="101" t="s">
        <v>602</v>
      </c>
      <c r="N84" s="101" t="s">
        <v>602</v>
      </c>
      <c r="O84" s="101" t="s">
        <v>602</v>
      </c>
      <c r="P84" s="101" t="s">
        <v>602</v>
      </c>
      <c r="Q84" s="101" t="s">
        <v>602</v>
      </c>
      <c r="R84" s="101" t="s">
        <v>602</v>
      </c>
      <c r="S84" s="101" t="s">
        <v>602</v>
      </c>
      <c r="T84" s="101" t="s">
        <v>602</v>
      </c>
      <c r="U84" s="101" t="s">
        <v>602</v>
      </c>
      <c r="V84" s="101" t="s">
        <v>602</v>
      </c>
      <c r="W84" s="101" t="s">
        <v>602</v>
      </c>
      <c r="X84" s="101" t="s">
        <v>602</v>
      </c>
      <c r="Y84"/>
    </row>
    <row r="85" spans="1:25">
      <c r="A85" s="113" t="s">
        <v>100</v>
      </c>
      <c r="B85" s="101" t="s">
        <v>672</v>
      </c>
      <c r="C85" s="101" t="s">
        <v>175</v>
      </c>
      <c r="D85" s="101" t="s">
        <v>602</v>
      </c>
      <c r="E85" s="101" t="s">
        <v>602</v>
      </c>
      <c r="F85" s="101" t="s">
        <v>602</v>
      </c>
      <c r="G85" s="101" t="s">
        <v>602</v>
      </c>
      <c r="H85" s="101" t="s">
        <v>602</v>
      </c>
      <c r="I85" s="101" t="s">
        <v>602</v>
      </c>
      <c r="J85" s="101" t="s">
        <v>602</v>
      </c>
      <c r="K85" s="101" t="s">
        <v>602</v>
      </c>
      <c r="L85" s="101" t="s">
        <v>602</v>
      </c>
      <c r="M85" s="101" t="s">
        <v>602</v>
      </c>
      <c r="N85" s="101" t="s">
        <v>602</v>
      </c>
      <c r="O85" s="101" t="s">
        <v>602</v>
      </c>
      <c r="P85" s="101" t="s">
        <v>602</v>
      </c>
      <c r="Q85" s="101" t="s">
        <v>602</v>
      </c>
      <c r="R85" s="101" t="s">
        <v>602</v>
      </c>
      <c r="S85" s="101" t="s">
        <v>602</v>
      </c>
      <c r="T85" s="101" t="s">
        <v>602</v>
      </c>
      <c r="U85" s="101" t="s">
        <v>602</v>
      </c>
      <c r="V85" s="101" t="s">
        <v>602</v>
      </c>
      <c r="W85" s="101" t="s">
        <v>602</v>
      </c>
      <c r="X85" s="101" t="s">
        <v>602</v>
      </c>
      <c r="Y85"/>
    </row>
    <row r="86" spans="1:25">
      <c r="A86" s="113" t="s">
        <v>100</v>
      </c>
      <c r="B86" s="101" t="s">
        <v>673</v>
      </c>
      <c r="C86" s="101" t="s">
        <v>178</v>
      </c>
      <c r="D86" s="101" t="s">
        <v>602</v>
      </c>
      <c r="E86" s="101" t="s">
        <v>602</v>
      </c>
      <c r="F86" s="101" t="s">
        <v>602</v>
      </c>
      <c r="G86" s="101" t="s">
        <v>602</v>
      </c>
      <c r="H86" s="101" t="s">
        <v>602</v>
      </c>
      <c r="I86" s="101" t="s">
        <v>602</v>
      </c>
      <c r="J86" s="101" t="s">
        <v>602</v>
      </c>
      <c r="K86" s="101" t="s">
        <v>602</v>
      </c>
      <c r="L86" s="101" t="s">
        <v>602</v>
      </c>
      <c r="M86" s="101" t="s">
        <v>602</v>
      </c>
      <c r="N86" s="101" t="s">
        <v>602</v>
      </c>
      <c r="O86" s="101" t="s">
        <v>602</v>
      </c>
      <c r="P86" s="101" t="s">
        <v>602</v>
      </c>
      <c r="Q86" s="101" t="s">
        <v>602</v>
      </c>
      <c r="R86" s="101" t="s">
        <v>602</v>
      </c>
      <c r="S86" s="101" t="s">
        <v>602</v>
      </c>
      <c r="T86" s="101" t="s">
        <v>602</v>
      </c>
      <c r="U86" s="101" t="s">
        <v>602</v>
      </c>
      <c r="V86" s="101" t="s">
        <v>602</v>
      </c>
      <c r="W86" s="101" t="s">
        <v>602</v>
      </c>
      <c r="X86" s="101" t="s">
        <v>602</v>
      </c>
      <c r="Y86"/>
    </row>
    <row r="87" spans="1:25">
      <c r="A87" s="113" t="s">
        <v>100</v>
      </c>
      <c r="B87" s="101" t="s">
        <v>674</v>
      </c>
      <c r="C87" s="101" t="s">
        <v>180</v>
      </c>
      <c r="D87" s="101" t="s">
        <v>602</v>
      </c>
      <c r="E87" s="101" t="s">
        <v>602</v>
      </c>
      <c r="F87" s="101" t="s">
        <v>602</v>
      </c>
      <c r="G87" s="101" t="s">
        <v>602</v>
      </c>
      <c r="H87" s="101" t="s">
        <v>602</v>
      </c>
      <c r="I87" s="101" t="s">
        <v>602</v>
      </c>
      <c r="J87" s="101" t="s">
        <v>602</v>
      </c>
      <c r="K87" s="101" t="s">
        <v>602</v>
      </c>
      <c r="L87" s="101" t="s">
        <v>602</v>
      </c>
      <c r="M87" s="101" t="s">
        <v>602</v>
      </c>
      <c r="N87" s="101" t="s">
        <v>602</v>
      </c>
      <c r="O87" s="101" t="s">
        <v>602</v>
      </c>
      <c r="P87" s="101" t="s">
        <v>602</v>
      </c>
      <c r="Q87" s="101" t="s">
        <v>602</v>
      </c>
      <c r="R87" s="101" t="s">
        <v>602</v>
      </c>
      <c r="S87" s="101" t="s">
        <v>602</v>
      </c>
      <c r="T87" s="101" t="s">
        <v>602</v>
      </c>
      <c r="U87" s="101" t="s">
        <v>602</v>
      </c>
      <c r="V87" s="101" t="s">
        <v>602</v>
      </c>
      <c r="W87" s="101" t="s">
        <v>602</v>
      </c>
      <c r="X87" s="101" t="s">
        <v>602</v>
      </c>
      <c r="Y87"/>
    </row>
    <row r="88" spans="1:25">
      <c r="A88" s="113" t="s">
        <v>100</v>
      </c>
      <c r="B88" s="101" t="s">
        <v>675</v>
      </c>
      <c r="C88" s="101" t="s">
        <v>183</v>
      </c>
      <c r="D88" s="101" t="s">
        <v>602</v>
      </c>
      <c r="E88" s="101" t="s">
        <v>602</v>
      </c>
      <c r="F88" s="101" t="s">
        <v>602</v>
      </c>
      <c r="G88" s="101" t="s">
        <v>602</v>
      </c>
      <c r="H88" s="101" t="s">
        <v>602</v>
      </c>
      <c r="I88" s="101" t="s">
        <v>602</v>
      </c>
      <c r="J88" s="101" t="s">
        <v>602</v>
      </c>
      <c r="K88" s="101" t="s">
        <v>602</v>
      </c>
      <c r="L88" s="101" t="s">
        <v>602</v>
      </c>
      <c r="M88" s="101" t="s">
        <v>602</v>
      </c>
      <c r="N88" s="101" t="s">
        <v>602</v>
      </c>
      <c r="O88" s="101" t="s">
        <v>602</v>
      </c>
      <c r="P88" s="101" t="s">
        <v>602</v>
      </c>
      <c r="Q88" s="101" t="s">
        <v>602</v>
      </c>
      <c r="R88" s="101" t="s">
        <v>602</v>
      </c>
      <c r="S88" s="101" t="s">
        <v>602</v>
      </c>
      <c r="T88" s="101" t="s">
        <v>602</v>
      </c>
      <c r="U88" s="101" t="s">
        <v>602</v>
      </c>
      <c r="V88" s="101" t="s">
        <v>602</v>
      </c>
      <c r="W88" s="101" t="s">
        <v>602</v>
      </c>
      <c r="X88" s="101" t="s">
        <v>602</v>
      </c>
      <c r="Y88"/>
    </row>
    <row r="89" spans="1:25">
      <c r="A89" s="113" t="s">
        <v>100</v>
      </c>
      <c r="B89" s="101" t="s">
        <v>676</v>
      </c>
      <c r="C89" s="101" t="s">
        <v>8</v>
      </c>
      <c r="D89" s="101" t="s">
        <v>602</v>
      </c>
      <c r="E89" s="101" t="s">
        <v>602</v>
      </c>
      <c r="F89" s="101" t="s">
        <v>602</v>
      </c>
      <c r="G89" s="101" t="s">
        <v>602</v>
      </c>
      <c r="H89" s="101" t="s">
        <v>602</v>
      </c>
      <c r="I89" s="101" t="s">
        <v>602</v>
      </c>
      <c r="J89" s="101" t="s">
        <v>602</v>
      </c>
      <c r="K89" s="101" t="s">
        <v>602</v>
      </c>
      <c r="L89" s="101" t="s">
        <v>602</v>
      </c>
      <c r="M89" s="101" t="s">
        <v>602</v>
      </c>
      <c r="N89" s="101" t="s">
        <v>602</v>
      </c>
      <c r="O89" s="101" t="s">
        <v>602</v>
      </c>
      <c r="P89" s="101" t="s">
        <v>602</v>
      </c>
      <c r="Q89" s="101" t="s">
        <v>602</v>
      </c>
      <c r="R89" s="101" t="s">
        <v>602</v>
      </c>
      <c r="S89" s="101" t="s">
        <v>602</v>
      </c>
      <c r="T89" s="101" t="s">
        <v>602</v>
      </c>
      <c r="U89" s="101" t="s">
        <v>602</v>
      </c>
      <c r="V89" s="101" t="s">
        <v>602</v>
      </c>
      <c r="W89" s="101" t="s">
        <v>602</v>
      </c>
      <c r="X89" s="101" t="s">
        <v>602</v>
      </c>
      <c r="Y89"/>
    </row>
    <row r="90" spans="1:25">
      <c r="A90" s="113" t="s">
        <v>100</v>
      </c>
      <c r="B90" s="101" t="s">
        <v>677</v>
      </c>
      <c r="C90" s="101" t="s">
        <v>187</v>
      </c>
      <c r="D90" s="101" t="s">
        <v>602</v>
      </c>
      <c r="E90" s="101" t="s">
        <v>602</v>
      </c>
      <c r="F90" s="101" t="s">
        <v>602</v>
      </c>
      <c r="G90" s="101" t="s">
        <v>602</v>
      </c>
      <c r="H90" s="101" t="s">
        <v>602</v>
      </c>
      <c r="I90" s="101" t="s">
        <v>602</v>
      </c>
      <c r="J90" s="101" t="s">
        <v>602</v>
      </c>
      <c r="K90" s="101" t="s">
        <v>602</v>
      </c>
      <c r="L90" s="101" t="s">
        <v>602</v>
      </c>
      <c r="M90" s="101" t="s">
        <v>602</v>
      </c>
      <c r="N90" s="101" t="s">
        <v>602</v>
      </c>
      <c r="O90" s="101" t="s">
        <v>602</v>
      </c>
      <c r="P90" s="101" t="s">
        <v>602</v>
      </c>
      <c r="Q90" s="101" t="s">
        <v>602</v>
      </c>
      <c r="R90" s="101" t="s">
        <v>602</v>
      </c>
      <c r="S90" s="101" t="s">
        <v>602</v>
      </c>
      <c r="T90" s="101" t="s">
        <v>602</v>
      </c>
      <c r="U90" s="101" t="s">
        <v>602</v>
      </c>
      <c r="V90" s="101" t="s">
        <v>602</v>
      </c>
      <c r="W90" s="101" t="s">
        <v>602</v>
      </c>
      <c r="X90" s="101" t="s">
        <v>602</v>
      </c>
      <c r="Y90"/>
    </row>
    <row r="91" spans="1:25">
      <c r="A91" s="113" t="s">
        <v>100</v>
      </c>
      <c r="B91" s="101" t="s">
        <v>678</v>
      </c>
      <c r="C91" s="101" t="s">
        <v>190</v>
      </c>
      <c r="D91" s="101" t="s">
        <v>602</v>
      </c>
      <c r="E91" s="101" t="s">
        <v>602</v>
      </c>
      <c r="F91" s="101" t="s">
        <v>602</v>
      </c>
      <c r="G91" s="101" t="s">
        <v>602</v>
      </c>
      <c r="H91" s="101" t="s">
        <v>602</v>
      </c>
      <c r="I91" s="101" t="s">
        <v>602</v>
      </c>
      <c r="J91" s="101" t="s">
        <v>602</v>
      </c>
      <c r="K91" s="101" t="s">
        <v>602</v>
      </c>
      <c r="L91" s="101" t="s">
        <v>602</v>
      </c>
      <c r="M91" s="101" t="s">
        <v>602</v>
      </c>
      <c r="N91" s="101" t="s">
        <v>602</v>
      </c>
      <c r="O91" s="101" t="s">
        <v>602</v>
      </c>
      <c r="P91" s="101" t="s">
        <v>602</v>
      </c>
      <c r="Q91" s="101" t="s">
        <v>602</v>
      </c>
      <c r="R91" s="101" t="s">
        <v>602</v>
      </c>
      <c r="S91" s="101" t="s">
        <v>602</v>
      </c>
      <c r="T91" s="101" t="s">
        <v>602</v>
      </c>
      <c r="U91" s="101" t="s">
        <v>602</v>
      </c>
      <c r="V91" s="101" t="s">
        <v>602</v>
      </c>
      <c r="W91" s="101" t="s">
        <v>602</v>
      </c>
      <c r="X91" s="101" t="s">
        <v>602</v>
      </c>
      <c r="Y91"/>
    </row>
    <row r="92" spans="1:25">
      <c r="A92" s="113" t="s">
        <v>100</v>
      </c>
      <c r="B92" s="101" t="s">
        <v>679</v>
      </c>
      <c r="C92" s="101" t="s">
        <v>193</v>
      </c>
      <c r="D92" s="101" t="s">
        <v>602</v>
      </c>
      <c r="E92" s="101" t="s">
        <v>602</v>
      </c>
      <c r="F92" s="101" t="s">
        <v>602</v>
      </c>
      <c r="G92" s="101" t="s">
        <v>602</v>
      </c>
      <c r="H92" s="101" t="s">
        <v>602</v>
      </c>
      <c r="I92" s="101" t="s">
        <v>602</v>
      </c>
      <c r="J92" s="101" t="s">
        <v>602</v>
      </c>
      <c r="K92" s="101" t="s">
        <v>602</v>
      </c>
      <c r="L92" s="101" t="s">
        <v>602</v>
      </c>
      <c r="M92" s="101" t="s">
        <v>602</v>
      </c>
      <c r="N92" s="101" t="s">
        <v>602</v>
      </c>
      <c r="O92" s="101" t="s">
        <v>602</v>
      </c>
      <c r="P92" s="101" t="s">
        <v>602</v>
      </c>
      <c r="Q92" s="101" t="s">
        <v>602</v>
      </c>
      <c r="R92" s="101" t="s">
        <v>602</v>
      </c>
      <c r="S92" s="101" t="s">
        <v>602</v>
      </c>
      <c r="T92" s="101" t="s">
        <v>602</v>
      </c>
      <c r="U92" s="101" t="s">
        <v>602</v>
      </c>
      <c r="V92" s="101" t="s">
        <v>602</v>
      </c>
      <c r="W92" s="101" t="s">
        <v>602</v>
      </c>
      <c r="X92" s="101" t="s">
        <v>602</v>
      </c>
      <c r="Y92"/>
    </row>
    <row r="93" spans="1:25">
      <c r="A93" s="113" t="s">
        <v>100</v>
      </c>
      <c r="B93" s="101" t="s">
        <v>680</v>
      </c>
      <c r="C93" s="101" t="s">
        <v>196</v>
      </c>
      <c r="D93" s="101" t="s">
        <v>602</v>
      </c>
      <c r="E93" s="101" t="s">
        <v>602</v>
      </c>
      <c r="F93" s="101" t="s">
        <v>602</v>
      </c>
      <c r="G93" s="101" t="s">
        <v>602</v>
      </c>
      <c r="H93" s="101" t="s">
        <v>602</v>
      </c>
      <c r="I93" s="101" t="s">
        <v>602</v>
      </c>
      <c r="J93" s="101" t="s">
        <v>602</v>
      </c>
      <c r="K93" s="101" t="s">
        <v>602</v>
      </c>
      <c r="L93" s="101" t="s">
        <v>602</v>
      </c>
      <c r="M93" s="101" t="s">
        <v>602</v>
      </c>
      <c r="N93" s="101" t="s">
        <v>602</v>
      </c>
      <c r="O93" s="101" t="s">
        <v>602</v>
      </c>
      <c r="P93" s="101" t="s">
        <v>602</v>
      </c>
      <c r="Q93" s="101" t="s">
        <v>602</v>
      </c>
      <c r="R93" s="101" t="s">
        <v>602</v>
      </c>
      <c r="S93" s="101" t="s">
        <v>602</v>
      </c>
      <c r="T93" s="101" t="s">
        <v>602</v>
      </c>
      <c r="U93" s="101" t="s">
        <v>602</v>
      </c>
      <c r="V93" s="101" t="s">
        <v>602</v>
      </c>
      <c r="W93" s="101" t="s">
        <v>602</v>
      </c>
      <c r="X93" s="101" t="s">
        <v>602</v>
      </c>
      <c r="Y93"/>
    </row>
    <row r="94" spans="1:25">
      <c r="A94" s="113" t="s">
        <v>100</v>
      </c>
      <c r="B94" s="101" t="s">
        <v>681</v>
      </c>
      <c r="C94" s="101" t="s">
        <v>199</v>
      </c>
      <c r="D94" s="101" t="s">
        <v>602</v>
      </c>
      <c r="E94" s="101" t="s">
        <v>602</v>
      </c>
      <c r="F94" s="101" t="s">
        <v>602</v>
      </c>
      <c r="G94" s="101" t="s">
        <v>602</v>
      </c>
      <c r="H94" s="101" t="s">
        <v>602</v>
      </c>
      <c r="I94" s="101" t="s">
        <v>602</v>
      </c>
      <c r="J94" s="101" t="s">
        <v>602</v>
      </c>
      <c r="K94" s="101" t="s">
        <v>602</v>
      </c>
      <c r="L94" s="101" t="s">
        <v>602</v>
      </c>
      <c r="M94" s="101" t="s">
        <v>602</v>
      </c>
      <c r="N94" s="101" t="s">
        <v>602</v>
      </c>
      <c r="O94" s="101" t="s">
        <v>602</v>
      </c>
      <c r="P94" s="101" t="s">
        <v>602</v>
      </c>
      <c r="Q94" s="101" t="s">
        <v>602</v>
      </c>
      <c r="R94" s="101" t="s">
        <v>602</v>
      </c>
      <c r="S94" s="101" t="s">
        <v>602</v>
      </c>
      <c r="T94" s="101" t="s">
        <v>602</v>
      </c>
      <c r="U94" s="101" t="s">
        <v>602</v>
      </c>
      <c r="V94" s="101" t="s">
        <v>602</v>
      </c>
      <c r="W94" s="101" t="s">
        <v>602</v>
      </c>
      <c r="X94" s="101" t="s">
        <v>602</v>
      </c>
      <c r="Y94"/>
    </row>
    <row r="95" spans="1:25">
      <c r="A95" s="113" t="s">
        <v>100</v>
      </c>
      <c r="B95" s="101" t="s">
        <v>682</v>
      </c>
      <c r="C95" s="101" t="s">
        <v>683</v>
      </c>
      <c r="D95" s="101" t="s">
        <v>602</v>
      </c>
      <c r="E95" s="101" t="s">
        <v>602</v>
      </c>
      <c r="F95" s="101" t="s">
        <v>602</v>
      </c>
      <c r="G95" s="101" t="s">
        <v>602</v>
      </c>
      <c r="H95" s="101" t="s">
        <v>602</v>
      </c>
      <c r="I95" s="101" t="s">
        <v>602</v>
      </c>
      <c r="J95" s="101" t="s">
        <v>602</v>
      </c>
      <c r="K95" s="101" t="s">
        <v>602</v>
      </c>
      <c r="L95" s="101" t="s">
        <v>602</v>
      </c>
      <c r="M95" s="101" t="s">
        <v>602</v>
      </c>
      <c r="N95" s="101" t="s">
        <v>602</v>
      </c>
      <c r="O95" s="101" t="s">
        <v>602</v>
      </c>
      <c r="P95" s="101" t="s">
        <v>602</v>
      </c>
      <c r="Q95" s="101" t="s">
        <v>602</v>
      </c>
      <c r="R95" s="101" t="s">
        <v>602</v>
      </c>
      <c r="S95" s="101" t="s">
        <v>602</v>
      </c>
      <c r="T95" s="101" t="s">
        <v>602</v>
      </c>
      <c r="U95" s="101" t="s">
        <v>602</v>
      </c>
      <c r="V95" s="101" t="s">
        <v>602</v>
      </c>
      <c r="W95" s="101" t="s">
        <v>602</v>
      </c>
      <c r="X95" s="101" t="s">
        <v>602</v>
      </c>
      <c r="Y95"/>
    </row>
    <row r="96" spans="1:25">
      <c r="A96" s="113" t="s">
        <v>100</v>
      </c>
      <c r="B96" s="101" t="s">
        <v>684</v>
      </c>
      <c r="C96" s="101" t="s">
        <v>685</v>
      </c>
      <c r="D96" s="101" t="s">
        <v>602</v>
      </c>
      <c r="E96" s="101" t="s">
        <v>602</v>
      </c>
      <c r="F96" s="101" t="s">
        <v>602</v>
      </c>
      <c r="G96" s="101" t="s">
        <v>602</v>
      </c>
      <c r="H96" s="101" t="s">
        <v>602</v>
      </c>
      <c r="I96" s="101" t="s">
        <v>602</v>
      </c>
      <c r="J96" s="101" t="s">
        <v>602</v>
      </c>
      <c r="K96" s="101" t="s">
        <v>602</v>
      </c>
      <c r="L96" s="101" t="s">
        <v>602</v>
      </c>
      <c r="M96" s="101" t="s">
        <v>602</v>
      </c>
      <c r="N96" s="101" t="s">
        <v>602</v>
      </c>
      <c r="O96" s="101" t="s">
        <v>602</v>
      </c>
      <c r="P96" s="101" t="s">
        <v>602</v>
      </c>
      <c r="Q96" s="101" t="s">
        <v>602</v>
      </c>
      <c r="R96" s="101" t="s">
        <v>602</v>
      </c>
      <c r="S96" s="101" t="s">
        <v>602</v>
      </c>
      <c r="T96" s="101" t="s">
        <v>602</v>
      </c>
      <c r="U96" s="101" t="s">
        <v>602</v>
      </c>
      <c r="V96" s="101" t="s">
        <v>602</v>
      </c>
      <c r="W96" s="101" t="s">
        <v>602</v>
      </c>
      <c r="X96" s="101" t="s">
        <v>602</v>
      </c>
      <c r="Y96"/>
    </row>
    <row r="97" spans="1:25">
      <c r="A97" s="113" t="s">
        <v>100</v>
      </c>
      <c r="B97" s="101" t="s">
        <v>686</v>
      </c>
      <c r="C97" s="101" t="s">
        <v>687</v>
      </c>
      <c r="D97" s="101" t="s">
        <v>602</v>
      </c>
      <c r="E97" s="101" t="s">
        <v>602</v>
      </c>
      <c r="F97" s="101" t="s">
        <v>602</v>
      </c>
      <c r="G97" s="101" t="s">
        <v>602</v>
      </c>
      <c r="H97" s="101" t="s">
        <v>602</v>
      </c>
      <c r="I97" s="101" t="s">
        <v>602</v>
      </c>
      <c r="J97" s="101" t="s">
        <v>602</v>
      </c>
      <c r="K97" s="101" t="s">
        <v>602</v>
      </c>
      <c r="L97" s="101" t="s">
        <v>602</v>
      </c>
      <c r="M97" s="101" t="s">
        <v>602</v>
      </c>
      <c r="N97" s="101" t="s">
        <v>602</v>
      </c>
      <c r="O97" s="101" t="s">
        <v>602</v>
      </c>
      <c r="P97" s="101" t="s">
        <v>602</v>
      </c>
      <c r="Q97" s="101" t="s">
        <v>602</v>
      </c>
      <c r="R97" s="101" t="s">
        <v>602</v>
      </c>
      <c r="S97" s="101" t="s">
        <v>602</v>
      </c>
      <c r="T97" s="101" t="s">
        <v>602</v>
      </c>
      <c r="U97" s="101" t="s">
        <v>602</v>
      </c>
      <c r="V97" s="101" t="s">
        <v>602</v>
      </c>
      <c r="W97" s="101" t="s">
        <v>602</v>
      </c>
      <c r="X97" s="101" t="s">
        <v>602</v>
      </c>
      <c r="Y97"/>
    </row>
    <row r="98" spans="1:25">
      <c r="A98" s="113" t="s">
        <v>202</v>
      </c>
      <c r="B98" s="113">
        <v>56</v>
      </c>
      <c r="C98" s="101" t="s">
        <v>256</v>
      </c>
      <c r="D98" s="101" t="s">
        <v>602</v>
      </c>
      <c r="E98" s="101" t="s">
        <v>602</v>
      </c>
      <c r="F98" s="101" t="s">
        <v>602</v>
      </c>
      <c r="G98" s="101" t="s">
        <v>602</v>
      </c>
      <c r="H98" s="101" t="s">
        <v>602</v>
      </c>
      <c r="I98" s="101" t="s">
        <v>602</v>
      </c>
      <c r="J98" s="101" t="s">
        <v>602</v>
      </c>
      <c r="K98" s="101" t="s">
        <v>602</v>
      </c>
      <c r="L98" s="101" t="s">
        <v>602</v>
      </c>
      <c r="M98" s="101" t="s">
        <v>602</v>
      </c>
      <c r="N98" s="101" t="s">
        <v>602</v>
      </c>
      <c r="O98" s="101" t="s">
        <v>602</v>
      </c>
      <c r="P98" s="101" t="s">
        <v>602</v>
      </c>
      <c r="Q98" s="101" t="s">
        <v>602</v>
      </c>
      <c r="R98" s="101" t="s">
        <v>602</v>
      </c>
      <c r="S98" s="101" t="s">
        <v>602</v>
      </c>
      <c r="T98" s="101" t="s">
        <v>602</v>
      </c>
      <c r="U98" s="101" t="s">
        <v>602</v>
      </c>
      <c r="V98" s="101" t="s">
        <v>602</v>
      </c>
      <c r="W98" s="101" t="s">
        <v>602</v>
      </c>
      <c r="X98" s="101" t="s">
        <v>602</v>
      </c>
      <c r="Y98"/>
    </row>
    <row r="99" spans="1:25">
      <c r="A99" s="113" t="s">
        <v>202</v>
      </c>
      <c r="B99" s="113">
        <v>57</v>
      </c>
      <c r="C99" s="101" t="s">
        <v>258</v>
      </c>
      <c r="D99" s="101" t="s">
        <v>602</v>
      </c>
      <c r="E99" s="101" t="s">
        <v>602</v>
      </c>
      <c r="F99" s="101" t="s">
        <v>602</v>
      </c>
      <c r="G99" s="101" t="s">
        <v>602</v>
      </c>
      <c r="H99" s="101" t="s">
        <v>602</v>
      </c>
      <c r="I99" s="101" t="s">
        <v>602</v>
      </c>
      <c r="J99" s="101" t="s">
        <v>602</v>
      </c>
      <c r="K99" s="101" t="s">
        <v>602</v>
      </c>
      <c r="L99" s="101" t="s">
        <v>602</v>
      </c>
      <c r="M99" s="101" t="s">
        <v>602</v>
      </c>
      <c r="N99" s="101" t="s">
        <v>602</v>
      </c>
      <c r="O99" s="101" t="s">
        <v>602</v>
      </c>
      <c r="P99" s="101" t="s">
        <v>602</v>
      </c>
      <c r="Q99" s="101" t="s">
        <v>602</v>
      </c>
      <c r="R99" s="101" t="s">
        <v>602</v>
      </c>
      <c r="S99" s="101" t="s">
        <v>602</v>
      </c>
      <c r="T99" s="101" t="s">
        <v>602</v>
      </c>
      <c r="U99" s="101" t="s">
        <v>602</v>
      </c>
      <c r="V99" s="101" t="s">
        <v>602</v>
      </c>
      <c r="W99" s="101" t="s">
        <v>602</v>
      </c>
      <c r="X99" s="101" t="s">
        <v>602</v>
      </c>
      <c r="Y99"/>
    </row>
    <row r="100" spans="1:25">
      <c r="A100" s="113" t="s">
        <v>202</v>
      </c>
      <c r="B100" s="113">
        <v>58</v>
      </c>
      <c r="C100" s="101" t="s">
        <v>260</v>
      </c>
      <c r="D100" s="101" t="s">
        <v>602</v>
      </c>
      <c r="E100" s="101" t="s">
        <v>602</v>
      </c>
      <c r="F100" s="101" t="s">
        <v>602</v>
      </c>
      <c r="G100" s="101" t="s">
        <v>602</v>
      </c>
      <c r="H100" s="101" t="s">
        <v>602</v>
      </c>
      <c r="I100" s="101" t="s">
        <v>602</v>
      </c>
      <c r="J100" s="101" t="s">
        <v>602</v>
      </c>
      <c r="K100" s="101" t="s">
        <v>602</v>
      </c>
      <c r="L100" s="101" t="s">
        <v>602</v>
      </c>
      <c r="M100" s="101" t="s">
        <v>602</v>
      </c>
      <c r="N100" s="101" t="s">
        <v>602</v>
      </c>
      <c r="O100" s="101" t="s">
        <v>602</v>
      </c>
      <c r="P100" s="101" t="s">
        <v>602</v>
      </c>
      <c r="Q100" s="101" t="s">
        <v>602</v>
      </c>
      <c r="R100" s="101" t="s">
        <v>602</v>
      </c>
      <c r="S100" s="101" t="s">
        <v>602</v>
      </c>
      <c r="T100" s="101" t="s">
        <v>602</v>
      </c>
      <c r="U100" s="101" t="s">
        <v>602</v>
      </c>
      <c r="V100" s="101" t="s">
        <v>602</v>
      </c>
      <c r="W100" s="101" t="s">
        <v>602</v>
      </c>
      <c r="X100" s="101" t="s">
        <v>602</v>
      </c>
      <c r="Y100"/>
    </row>
    <row r="101" spans="1:25">
      <c r="A101" s="113" t="s">
        <v>202</v>
      </c>
      <c r="B101" s="113">
        <v>59</v>
      </c>
      <c r="C101" s="101" t="s">
        <v>262</v>
      </c>
      <c r="D101" s="101" t="s">
        <v>602</v>
      </c>
      <c r="E101" s="101" t="s">
        <v>602</v>
      </c>
      <c r="F101" s="101" t="s">
        <v>602</v>
      </c>
      <c r="G101" s="101" t="s">
        <v>602</v>
      </c>
      <c r="H101" s="101" t="s">
        <v>602</v>
      </c>
      <c r="I101" s="101" t="s">
        <v>602</v>
      </c>
      <c r="J101" s="101" t="s">
        <v>602</v>
      </c>
      <c r="K101" s="101" t="s">
        <v>602</v>
      </c>
      <c r="L101" s="101" t="s">
        <v>602</v>
      </c>
      <c r="M101" s="101" t="s">
        <v>602</v>
      </c>
      <c r="N101" s="101" t="s">
        <v>602</v>
      </c>
      <c r="O101" s="101" t="s">
        <v>602</v>
      </c>
      <c r="P101" s="101" t="s">
        <v>602</v>
      </c>
      <c r="Q101" s="101" t="s">
        <v>602</v>
      </c>
      <c r="R101" s="101" t="s">
        <v>602</v>
      </c>
      <c r="S101" s="101" t="s">
        <v>602</v>
      </c>
      <c r="T101" s="101" t="s">
        <v>602</v>
      </c>
      <c r="U101" s="101" t="s">
        <v>602</v>
      </c>
      <c r="V101" s="101" t="s">
        <v>602</v>
      </c>
      <c r="W101" s="101" t="s">
        <v>602</v>
      </c>
      <c r="X101" s="101" t="s">
        <v>602</v>
      </c>
      <c r="Y101"/>
    </row>
    <row r="102" spans="1:25">
      <c r="A102" s="113" t="s">
        <v>202</v>
      </c>
      <c r="B102" s="113">
        <v>60</v>
      </c>
      <c r="C102" s="101" t="s">
        <v>625</v>
      </c>
      <c r="D102" s="101" t="s">
        <v>602</v>
      </c>
      <c r="E102" s="101" t="s">
        <v>602</v>
      </c>
      <c r="F102" s="101" t="s">
        <v>602</v>
      </c>
      <c r="G102" s="101" t="s">
        <v>602</v>
      </c>
      <c r="H102" s="101" t="s">
        <v>602</v>
      </c>
      <c r="I102" s="101" t="s">
        <v>602</v>
      </c>
      <c r="J102" s="101" t="s">
        <v>602</v>
      </c>
      <c r="K102" s="101" t="s">
        <v>602</v>
      </c>
      <c r="L102" s="101" t="s">
        <v>602</v>
      </c>
      <c r="M102" s="101" t="s">
        <v>602</v>
      </c>
      <c r="N102" s="101" t="s">
        <v>602</v>
      </c>
      <c r="O102" s="101" t="s">
        <v>602</v>
      </c>
      <c r="P102" s="101" t="s">
        <v>602</v>
      </c>
      <c r="Q102" s="101" t="s">
        <v>602</v>
      </c>
      <c r="R102" s="101" t="s">
        <v>602</v>
      </c>
      <c r="S102" s="101" t="s">
        <v>602</v>
      </c>
      <c r="T102" s="101" t="s">
        <v>602</v>
      </c>
      <c r="U102" s="101" t="s">
        <v>602</v>
      </c>
      <c r="V102" s="101" t="s">
        <v>602</v>
      </c>
      <c r="W102" s="101" t="s">
        <v>602</v>
      </c>
      <c r="X102" s="101" t="s">
        <v>602</v>
      </c>
      <c r="Y102"/>
    </row>
    <row r="103" spans="1:25">
      <c r="A103" s="113" t="s">
        <v>202</v>
      </c>
      <c r="B103" s="113">
        <v>61</v>
      </c>
      <c r="C103" s="101" t="s">
        <v>248</v>
      </c>
      <c r="D103" s="101" t="s">
        <v>602</v>
      </c>
      <c r="E103" s="101" t="s">
        <v>602</v>
      </c>
      <c r="F103" s="101" t="s">
        <v>602</v>
      </c>
      <c r="G103" s="101" t="s">
        <v>602</v>
      </c>
      <c r="H103" s="101" t="s">
        <v>602</v>
      </c>
      <c r="I103" s="101" t="s">
        <v>602</v>
      </c>
      <c r="J103" s="101" t="s">
        <v>602</v>
      </c>
      <c r="K103" s="101" t="s">
        <v>602</v>
      </c>
      <c r="L103" s="101" t="s">
        <v>602</v>
      </c>
      <c r="M103" s="101" t="s">
        <v>602</v>
      </c>
      <c r="N103" s="101" t="s">
        <v>602</v>
      </c>
      <c r="O103" s="101" t="s">
        <v>602</v>
      </c>
      <c r="P103" s="101" t="s">
        <v>602</v>
      </c>
      <c r="Q103" s="101" t="s">
        <v>602</v>
      </c>
      <c r="R103" s="101" t="s">
        <v>602</v>
      </c>
      <c r="S103" s="101" t="s">
        <v>602</v>
      </c>
      <c r="T103" s="101" t="s">
        <v>602</v>
      </c>
      <c r="U103" s="101" t="s">
        <v>602</v>
      </c>
      <c r="V103" s="101" t="s">
        <v>602</v>
      </c>
      <c r="W103" s="101" t="s">
        <v>602</v>
      </c>
      <c r="X103" s="101" t="s">
        <v>602</v>
      </c>
      <c r="Y103"/>
    </row>
    <row r="104" spans="1:25">
      <c r="A104" s="113" t="s">
        <v>202</v>
      </c>
      <c r="B104" s="113">
        <v>62</v>
      </c>
      <c r="C104" s="101" t="s">
        <v>137</v>
      </c>
      <c r="D104" s="101" t="s">
        <v>602</v>
      </c>
      <c r="E104" s="101" t="s">
        <v>602</v>
      </c>
      <c r="F104" s="101" t="s">
        <v>602</v>
      </c>
      <c r="G104" s="101" t="s">
        <v>602</v>
      </c>
      <c r="H104" s="101" t="s">
        <v>602</v>
      </c>
      <c r="I104" s="101" t="s">
        <v>602</v>
      </c>
      <c r="J104" s="101" t="s">
        <v>602</v>
      </c>
      <c r="K104" s="101" t="s">
        <v>602</v>
      </c>
      <c r="L104" s="101" t="s">
        <v>602</v>
      </c>
      <c r="M104" s="101" t="s">
        <v>602</v>
      </c>
      <c r="N104" s="101" t="s">
        <v>602</v>
      </c>
      <c r="O104" s="101" t="s">
        <v>602</v>
      </c>
      <c r="P104" s="101" t="s">
        <v>602</v>
      </c>
      <c r="Q104" s="101" t="s">
        <v>602</v>
      </c>
      <c r="R104" s="101" t="s">
        <v>602</v>
      </c>
      <c r="S104" s="101" t="s">
        <v>602</v>
      </c>
      <c r="T104" s="101" t="s">
        <v>602</v>
      </c>
      <c r="U104" s="101" t="s">
        <v>602</v>
      </c>
      <c r="V104" s="101" t="s">
        <v>602</v>
      </c>
      <c r="W104" s="101" t="s">
        <v>602</v>
      </c>
      <c r="X104" s="101" t="s">
        <v>602</v>
      </c>
      <c r="Y104"/>
    </row>
    <row r="105" spans="1:25">
      <c r="A105" s="113" t="s">
        <v>202</v>
      </c>
      <c r="B105" s="113">
        <v>63</v>
      </c>
      <c r="C105" s="101" t="s">
        <v>688</v>
      </c>
      <c r="D105" s="101" t="s">
        <v>602</v>
      </c>
      <c r="E105" s="101" t="s">
        <v>602</v>
      </c>
      <c r="F105" s="101" t="s">
        <v>602</v>
      </c>
      <c r="G105" s="101" t="s">
        <v>602</v>
      </c>
      <c r="H105" s="101" t="s">
        <v>602</v>
      </c>
      <c r="I105" s="101" t="s">
        <v>602</v>
      </c>
      <c r="J105" s="101" t="s">
        <v>602</v>
      </c>
      <c r="K105" s="101" t="s">
        <v>602</v>
      </c>
      <c r="L105" s="101" t="s">
        <v>602</v>
      </c>
      <c r="M105" s="101" t="s">
        <v>602</v>
      </c>
      <c r="N105" s="101" t="s">
        <v>602</v>
      </c>
      <c r="O105" s="101" t="s">
        <v>602</v>
      </c>
      <c r="P105" s="101" t="s">
        <v>602</v>
      </c>
      <c r="Q105" s="101" t="s">
        <v>602</v>
      </c>
      <c r="R105" s="101" t="s">
        <v>602</v>
      </c>
      <c r="S105" s="101" t="s">
        <v>602</v>
      </c>
      <c r="T105" s="101" t="s">
        <v>602</v>
      </c>
      <c r="U105" s="101" t="s">
        <v>602</v>
      </c>
      <c r="V105" s="101" t="s">
        <v>602</v>
      </c>
      <c r="W105" s="101" t="s">
        <v>602</v>
      </c>
      <c r="X105" s="101" t="s">
        <v>602</v>
      </c>
      <c r="Y105"/>
    </row>
    <row r="106" spans="1:25">
      <c r="A106" s="113" t="s">
        <v>202</v>
      </c>
      <c r="B106" s="113">
        <v>64</v>
      </c>
      <c r="C106" s="101" t="s">
        <v>278</v>
      </c>
      <c r="D106" s="101" t="s">
        <v>602</v>
      </c>
      <c r="E106" s="101" t="s">
        <v>602</v>
      </c>
      <c r="F106" s="101" t="s">
        <v>602</v>
      </c>
      <c r="G106" s="101" t="s">
        <v>602</v>
      </c>
      <c r="H106" s="101" t="s">
        <v>602</v>
      </c>
      <c r="I106" s="101" t="s">
        <v>602</v>
      </c>
      <c r="J106" s="101" t="s">
        <v>602</v>
      </c>
      <c r="K106" s="101" t="s">
        <v>602</v>
      </c>
      <c r="L106" s="101" t="s">
        <v>602</v>
      </c>
      <c r="M106" s="101" t="s">
        <v>602</v>
      </c>
      <c r="N106" s="101" t="s">
        <v>602</v>
      </c>
      <c r="O106" s="101" t="s">
        <v>602</v>
      </c>
      <c r="P106" s="101" t="s">
        <v>602</v>
      </c>
      <c r="Q106" s="101" t="s">
        <v>602</v>
      </c>
      <c r="R106" s="101" t="s">
        <v>602</v>
      </c>
      <c r="S106" s="101" t="s">
        <v>602</v>
      </c>
      <c r="T106" s="101" t="s">
        <v>602</v>
      </c>
      <c r="U106" s="101" t="s">
        <v>602</v>
      </c>
      <c r="V106" s="101" t="s">
        <v>602</v>
      </c>
      <c r="W106" s="101" t="s">
        <v>602</v>
      </c>
      <c r="X106" s="101" t="s">
        <v>602</v>
      </c>
      <c r="Y106"/>
    </row>
    <row r="107" spans="1:25">
      <c r="A107" s="113" t="s">
        <v>202</v>
      </c>
      <c r="B107" s="113">
        <v>65</v>
      </c>
      <c r="C107" s="101" t="s">
        <v>280</v>
      </c>
      <c r="D107" s="101" t="s">
        <v>602</v>
      </c>
      <c r="E107" s="101" t="s">
        <v>602</v>
      </c>
      <c r="F107" s="101" t="s">
        <v>602</v>
      </c>
      <c r="G107" s="101" t="s">
        <v>602</v>
      </c>
      <c r="H107" s="101" t="s">
        <v>602</v>
      </c>
      <c r="I107" s="101" t="s">
        <v>602</v>
      </c>
      <c r="J107" s="101" t="s">
        <v>602</v>
      </c>
      <c r="K107" s="101" t="s">
        <v>602</v>
      </c>
      <c r="L107" s="101" t="s">
        <v>602</v>
      </c>
      <c r="M107" s="101" t="s">
        <v>602</v>
      </c>
      <c r="N107" s="101" t="s">
        <v>602</v>
      </c>
      <c r="O107" s="101" t="s">
        <v>602</v>
      </c>
      <c r="P107" s="101" t="s">
        <v>602</v>
      </c>
      <c r="Q107" s="101" t="s">
        <v>602</v>
      </c>
      <c r="R107" s="101" t="s">
        <v>602</v>
      </c>
      <c r="S107" s="101" t="s">
        <v>602</v>
      </c>
      <c r="T107" s="101" t="s">
        <v>602</v>
      </c>
      <c r="U107" s="101" t="s">
        <v>602</v>
      </c>
      <c r="V107" s="101" t="s">
        <v>602</v>
      </c>
      <c r="W107" s="101" t="s">
        <v>602</v>
      </c>
      <c r="X107" s="101" t="s">
        <v>602</v>
      </c>
      <c r="Y107"/>
    </row>
    <row r="108" spans="1:25">
      <c r="A108" s="113" t="s">
        <v>202</v>
      </c>
      <c r="B108" s="113">
        <v>66</v>
      </c>
      <c r="C108" s="101" t="s">
        <v>282</v>
      </c>
      <c r="D108" s="101" t="s">
        <v>602</v>
      </c>
      <c r="E108" s="101" t="s">
        <v>602</v>
      </c>
      <c r="F108" s="101" t="s">
        <v>602</v>
      </c>
      <c r="G108" s="101" t="s">
        <v>602</v>
      </c>
      <c r="H108" s="101" t="s">
        <v>602</v>
      </c>
      <c r="I108" s="101" t="s">
        <v>602</v>
      </c>
      <c r="J108" s="101" t="s">
        <v>602</v>
      </c>
      <c r="K108" s="101" t="s">
        <v>602</v>
      </c>
      <c r="L108" s="101" t="s">
        <v>602</v>
      </c>
      <c r="M108" s="101" t="s">
        <v>602</v>
      </c>
      <c r="N108" s="101" t="s">
        <v>602</v>
      </c>
      <c r="O108" s="101" t="s">
        <v>602</v>
      </c>
      <c r="P108" s="101" t="s">
        <v>602</v>
      </c>
      <c r="Q108" s="101" t="s">
        <v>602</v>
      </c>
      <c r="R108" s="101" t="s">
        <v>602</v>
      </c>
      <c r="S108" s="101" t="s">
        <v>602</v>
      </c>
      <c r="T108" s="101" t="s">
        <v>602</v>
      </c>
      <c r="U108" s="101" t="s">
        <v>602</v>
      </c>
      <c r="V108" s="101" t="s">
        <v>602</v>
      </c>
      <c r="W108" s="101" t="s">
        <v>602</v>
      </c>
      <c r="X108" s="101" t="s">
        <v>602</v>
      </c>
      <c r="Y108"/>
    </row>
    <row r="109" spans="1:25">
      <c r="A109" s="113" t="s">
        <v>202</v>
      </c>
      <c r="B109" s="113">
        <v>67</v>
      </c>
      <c r="C109" s="101" t="s">
        <v>284</v>
      </c>
      <c r="D109" s="101" t="s">
        <v>602</v>
      </c>
      <c r="E109" s="101" t="s">
        <v>602</v>
      </c>
      <c r="F109" s="101" t="s">
        <v>602</v>
      </c>
      <c r="G109" s="101" t="s">
        <v>602</v>
      </c>
      <c r="H109" s="101" t="s">
        <v>602</v>
      </c>
      <c r="I109" s="101" t="s">
        <v>602</v>
      </c>
      <c r="J109" s="101" t="s">
        <v>602</v>
      </c>
      <c r="K109" s="101" t="s">
        <v>602</v>
      </c>
      <c r="L109" s="101" t="s">
        <v>602</v>
      </c>
      <c r="M109" s="101" t="s">
        <v>602</v>
      </c>
      <c r="N109" s="101" t="s">
        <v>602</v>
      </c>
      <c r="O109" s="101" t="s">
        <v>602</v>
      </c>
      <c r="P109" s="101" t="s">
        <v>602</v>
      </c>
      <c r="Q109" s="101" t="s">
        <v>602</v>
      </c>
      <c r="R109" s="101" t="s">
        <v>602</v>
      </c>
      <c r="S109" s="101" t="s">
        <v>602</v>
      </c>
      <c r="T109" s="101" t="s">
        <v>602</v>
      </c>
      <c r="U109" s="101" t="s">
        <v>602</v>
      </c>
      <c r="V109" s="101" t="s">
        <v>602</v>
      </c>
      <c r="W109" s="101" t="s">
        <v>602</v>
      </c>
      <c r="X109" s="101" t="s">
        <v>602</v>
      </c>
      <c r="Y109"/>
    </row>
    <row r="110" spans="1:25">
      <c r="A110" s="113" t="s">
        <v>202</v>
      </c>
      <c r="B110" s="113">
        <v>68</v>
      </c>
      <c r="C110" s="101" t="s">
        <v>286</v>
      </c>
      <c r="D110" s="101" t="s">
        <v>602</v>
      </c>
      <c r="E110" s="101" t="s">
        <v>602</v>
      </c>
      <c r="F110" s="101" t="s">
        <v>602</v>
      </c>
      <c r="G110" s="101" t="s">
        <v>602</v>
      </c>
      <c r="H110" s="101" t="s">
        <v>602</v>
      </c>
      <c r="I110" s="101" t="s">
        <v>602</v>
      </c>
      <c r="J110" s="101" t="s">
        <v>602</v>
      </c>
      <c r="K110" s="101" t="s">
        <v>602</v>
      </c>
      <c r="L110" s="101" t="s">
        <v>602</v>
      </c>
      <c r="M110" s="101" t="s">
        <v>602</v>
      </c>
      <c r="N110" s="101" t="s">
        <v>602</v>
      </c>
      <c r="O110" s="101" t="s">
        <v>602</v>
      </c>
      <c r="P110" s="101" t="s">
        <v>602</v>
      </c>
      <c r="Q110" s="101" t="s">
        <v>602</v>
      </c>
      <c r="R110" s="101" t="s">
        <v>602</v>
      </c>
      <c r="S110" s="101" t="s">
        <v>602</v>
      </c>
      <c r="T110" s="101" t="s">
        <v>602</v>
      </c>
      <c r="U110" s="101" t="s">
        <v>602</v>
      </c>
      <c r="V110" s="101" t="s">
        <v>602</v>
      </c>
      <c r="W110" s="101" t="s">
        <v>602</v>
      </c>
      <c r="X110" s="101" t="s">
        <v>602</v>
      </c>
      <c r="Y110"/>
    </row>
    <row r="111" spans="1:25">
      <c r="A111" s="113" t="s">
        <v>202</v>
      </c>
      <c r="B111" s="113">
        <v>69</v>
      </c>
      <c r="C111" s="101" t="s">
        <v>288</v>
      </c>
      <c r="D111" s="101" t="s">
        <v>602</v>
      </c>
      <c r="E111" s="101" t="s">
        <v>602</v>
      </c>
      <c r="F111" s="101" t="s">
        <v>602</v>
      </c>
      <c r="G111" s="101" t="s">
        <v>602</v>
      </c>
      <c r="H111" s="101" t="s">
        <v>602</v>
      </c>
      <c r="I111" s="101" t="s">
        <v>602</v>
      </c>
      <c r="J111" s="101" t="s">
        <v>602</v>
      </c>
      <c r="K111" s="101" t="s">
        <v>602</v>
      </c>
      <c r="L111" s="101" t="s">
        <v>602</v>
      </c>
      <c r="M111" s="101" t="s">
        <v>602</v>
      </c>
      <c r="N111" s="101" t="s">
        <v>602</v>
      </c>
      <c r="O111" s="101" t="s">
        <v>602</v>
      </c>
      <c r="P111" s="101" t="s">
        <v>602</v>
      </c>
      <c r="Q111" s="101" t="s">
        <v>602</v>
      </c>
      <c r="R111" s="101" t="s">
        <v>602</v>
      </c>
      <c r="S111" s="101" t="s">
        <v>602</v>
      </c>
      <c r="T111" s="101" t="s">
        <v>602</v>
      </c>
      <c r="U111" s="101" t="s">
        <v>602</v>
      </c>
      <c r="V111" s="101" t="s">
        <v>602</v>
      </c>
      <c r="W111" s="101" t="s">
        <v>602</v>
      </c>
      <c r="X111" s="101" t="s">
        <v>602</v>
      </c>
      <c r="Y111"/>
    </row>
    <row r="112" spans="1:25">
      <c r="A112" s="113" t="s">
        <v>202</v>
      </c>
      <c r="B112" s="113">
        <v>70</v>
      </c>
      <c r="C112" s="101" t="s">
        <v>290</v>
      </c>
      <c r="D112" s="101" t="s">
        <v>602</v>
      </c>
      <c r="E112" s="101" t="s">
        <v>602</v>
      </c>
      <c r="F112" s="101" t="s">
        <v>602</v>
      </c>
      <c r="G112" s="101" t="s">
        <v>602</v>
      </c>
      <c r="H112" s="101" t="s">
        <v>602</v>
      </c>
      <c r="I112" s="101" t="s">
        <v>602</v>
      </c>
      <c r="J112" s="101" t="s">
        <v>602</v>
      </c>
      <c r="K112" s="101" t="s">
        <v>602</v>
      </c>
      <c r="L112" s="101" t="s">
        <v>602</v>
      </c>
      <c r="M112" s="101" t="s">
        <v>602</v>
      </c>
      <c r="N112" s="101" t="s">
        <v>602</v>
      </c>
      <c r="O112" s="101" t="s">
        <v>602</v>
      </c>
      <c r="P112" s="101" t="s">
        <v>602</v>
      </c>
      <c r="Q112" s="101" t="s">
        <v>602</v>
      </c>
      <c r="R112" s="101" t="s">
        <v>602</v>
      </c>
      <c r="S112" s="101" t="s">
        <v>602</v>
      </c>
      <c r="T112" s="101" t="s">
        <v>602</v>
      </c>
      <c r="U112" s="101" t="s">
        <v>602</v>
      </c>
      <c r="V112" s="101" t="s">
        <v>602</v>
      </c>
      <c r="W112" s="101" t="s">
        <v>602</v>
      </c>
      <c r="X112" s="101" t="s">
        <v>602</v>
      </c>
      <c r="Y112"/>
    </row>
    <row r="113" spans="1:25">
      <c r="A113" s="113" t="s">
        <v>202</v>
      </c>
      <c r="B113" s="113">
        <v>71</v>
      </c>
      <c r="C113" s="101" t="s">
        <v>689</v>
      </c>
      <c r="D113" s="101" t="s">
        <v>602</v>
      </c>
      <c r="E113" s="101" t="s">
        <v>602</v>
      </c>
      <c r="F113" s="101" t="s">
        <v>602</v>
      </c>
      <c r="G113" s="101" t="s">
        <v>602</v>
      </c>
      <c r="H113" s="101" t="s">
        <v>602</v>
      </c>
      <c r="I113" s="101" t="s">
        <v>602</v>
      </c>
      <c r="J113" s="101" t="s">
        <v>602</v>
      </c>
      <c r="K113" s="101" t="s">
        <v>602</v>
      </c>
      <c r="L113" s="101" t="s">
        <v>602</v>
      </c>
      <c r="M113" s="101" t="s">
        <v>602</v>
      </c>
      <c r="N113" s="101" t="s">
        <v>602</v>
      </c>
      <c r="O113" s="101" t="s">
        <v>602</v>
      </c>
      <c r="P113" s="101" t="s">
        <v>602</v>
      </c>
      <c r="Q113" s="101" t="s">
        <v>602</v>
      </c>
      <c r="R113" s="101" t="s">
        <v>602</v>
      </c>
      <c r="S113" s="101" t="s">
        <v>602</v>
      </c>
      <c r="T113" s="101" t="s">
        <v>602</v>
      </c>
      <c r="U113" s="101" t="s">
        <v>602</v>
      </c>
      <c r="V113" s="101" t="s">
        <v>602</v>
      </c>
      <c r="W113" s="101" t="s">
        <v>602</v>
      </c>
      <c r="X113" s="101" t="s">
        <v>602</v>
      </c>
      <c r="Y113"/>
    </row>
    <row r="114" spans="1:25">
      <c r="A114" s="113" t="s">
        <v>202</v>
      </c>
      <c r="B114" s="113">
        <v>72</v>
      </c>
      <c r="C114" s="101" t="s">
        <v>139</v>
      </c>
      <c r="D114" s="101" t="s">
        <v>602</v>
      </c>
      <c r="E114" s="101" t="s">
        <v>602</v>
      </c>
      <c r="F114" s="101" t="s">
        <v>602</v>
      </c>
      <c r="G114" s="101" t="s">
        <v>602</v>
      </c>
      <c r="H114" s="101" t="s">
        <v>602</v>
      </c>
      <c r="I114" s="101" t="s">
        <v>602</v>
      </c>
      <c r="J114" s="101" t="s">
        <v>602</v>
      </c>
      <c r="K114" s="101" t="s">
        <v>602</v>
      </c>
      <c r="L114" s="101" t="s">
        <v>602</v>
      </c>
      <c r="M114" s="101" t="s">
        <v>602</v>
      </c>
      <c r="N114" s="101" t="s">
        <v>602</v>
      </c>
      <c r="O114" s="101" t="s">
        <v>602</v>
      </c>
      <c r="P114" s="101" t="s">
        <v>602</v>
      </c>
      <c r="Q114" s="101" t="s">
        <v>602</v>
      </c>
      <c r="R114" s="101" t="s">
        <v>602</v>
      </c>
      <c r="S114" s="101" t="s">
        <v>602</v>
      </c>
      <c r="T114" s="101" t="s">
        <v>602</v>
      </c>
      <c r="U114" s="101" t="s">
        <v>602</v>
      </c>
      <c r="V114" s="101" t="s">
        <v>602</v>
      </c>
      <c r="W114" s="101" t="s">
        <v>602</v>
      </c>
      <c r="X114" s="101" t="s">
        <v>602</v>
      </c>
      <c r="Y114"/>
    </row>
    <row r="115" spans="1:25">
      <c r="A115" s="113" t="s">
        <v>202</v>
      </c>
      <c r="B115" s="113">
        <v>73</v>
      </c>
      <c r="C115" s="101" t="s">
        <v>293</v>
      </c>
      <c r="D115" s="101" t="s">
        <v>602</v>
      </c>
      <c r="E115" s="101" t="s">
        <v>602</v>
      </c>
      <c r="F115" s="101" t="s">
        <v>602</v>
      </c>
      <c r="G115" s="101" t="s">
        <v>602</v>
      </c>
      <c r="H115" s="101" t="s">
        <v>602</v>
      </c>
      <c r="I115" s="101" t="s">
        <v>602</v>
      </c>
      <c r="J115" s="101" t="s">
        <v>602</v>
      </c>
      <c r="K115" s="101" t="s">
        <v>602</v>
      </c>
      <c r="L115" s="101" t="s">
        <v>602</v>
      </c>
      <c r="M115" s="101" t="s">
        <v>602</v>
      </c>
      <c r="N115" s="101" t="s">
        <v>602</v>
      </c>
      <c r="O115" s="101" t="s">
        <v>602</v>
      </c>
      <c r="P115" s="101" t="s">
        <v>602</v>
      </c>
      <c r="Q115" s="101" t="s">
        <v>602</v>
      </c>
      <c r="R115" s="101" t="s">
        <v>602</v>
      </c>
      <c r="S115" s="101" t="s">
        <v>602</v>
      </c>
      <c r="T115" s="101" t="s">
        <v>602</v>
      </c>
      <c r="U115" s="101" t="s">
        <v>602</v>
      </c>
      <c r="V115" s="101" t="s">
        <v>602</v>
      </c>
      <c r="W115" s="101" t="s">
        <v>602</v>
      </c>
      <c r="X115" s="101" t="s">
        <v>602</v>
      </c>
      <c r="Y115"/>
    </row>
    <row r="116" spans="1:25">
      <c r="A116" s="113" t="s">
        <v>202</v>
      </c>
      <c r="B116" s="113">
        <v>74</v>
      </c>
      <c r="C116" s="101" t="s">
        <v>690</v>
      </c>
      <c r="D116" s="101" t="s">
        <v>602</v>
      </c>
      <c r="E116" s="101" t="s">
        <v>602</v>
      </c>
      <c r="F116" s="101" t="s">
        <v>602</v>
      </c>
      <c r="G116" s="101" t="s">
        <v>602</v>
      </c>
      <c r="H116" s="101" t="s">
        <v>602</v>
      </c>
      <c r="I116" s="101" t="s">
        <v>602</v>
      </c>
      <c r="J116" s="101" t="s">
        <v>602</v>
      </c>
      <c r="K116" s="101" t="s">
        <v>602</v>
      </c>
      <c r="L116" s="101" t="s">
        <v>602</v>
      </c>
      <c r="M116" s="101" t="s">
        <v>602</v>
      </c>
      <c r="N116" s="101" t="s">
        <v>602</v>
      </c>
      <c r="O116" s="101" t="s">
        <v>602</v>
      </c>
      <c r="P116" s="101" t="s">
        <v>602</v>
      </c>
      <c r="Q116" s="101" t="s">
        <v>602</v>
      </c>
      <c r="R116" s="101" t="s">
        <v>602</v>
      </c>
      <c r="S116" s="101" t="s">
        <v>602</v>
      </c>
      <c r="T116" s="101" t="s">
        <v>602</v>
      </c>
      <c r="U116" s="101" t="s">
        <v>602</v>
      </c>
      <c r="V116" s="101" t="s">
        <v>602</v>
      </c>
      <c r="W116" s="101" t="s">
        <v>602</v>
      </c>
      <c r="X116" s="101" t="s">
        <v>602</v>
      </c>
      <c r="Y116"/>
    </row>
    <row r="117" spans="1:25">
      <c r="A117" s="113" t="s">
        <v>202</v>
      </c>
      <c r="B117" s="113">
        <v>75</v>
      </c>
      <c r="C117" s="101" t="s">
        <v>145</v>
      </c>
      <c r="D117" s="101" t="s">
        <v>602</v>
      </c>
      <c r="E117" s="101" t="s">
        <v>602</v>
      </c>
      <c r="F117" s="101" t="s">
        <v>602</v>
      </c>
      <c r="G117" s="101" t="s">
        <v>602</v>
      </c>
      <c r="H117" s="101" t="s">
        <v>602</v>
      </c>
      <c r="I117" s="101" t="s">
        <v>602</v>
      </c>
      <c r="J117" s="101" t="s">
        <v>602</v>
      </c>
      <c r="K117" s="101" t="s">
        <v>602</v>
      </c>
      <c r="L117" s="101" t="s">
        <v>602</v>
      </c>
      <c r="M117" s="101" t="s">
        <v>602</v>
      </c>
      <c r="N117" s="101" t="s">
        <v>602</v>
      </c>
      <c r="O117" s="101" t="s">
        <v>602</v>
      </c>
      <c r="P117" s="101" t="s">
        <v>602</v>
      </c>
      <c r="Q117" s="101" t="s">
        <v>602</v>
      </c>
      <c r="R117" s="101" t="s">
        <v>602</v>
      </c>
      <c r="S117" s="101" t="s">
        <v>602</v>
      </c>
      <c r="T117" s="101" t="s">
        <v>602</v>
      </c>
      <c r="U117" s="101" t="s">
        <v>602</v>
      </c>
      <c r="V117" s="101" t="s">
        <v>602</v>
      </c>
      <c r="W117" s="101" t="s">
        <v>602</v>
      </c>
      <c r="X117" s="101" t="s">
        <v>602</v>
      </c>
      <c r="Y117"/>
    </row>
    <row r="118" spans="1:25">
      <c r="A118" s="113" t="s">
        <v>202</v>
      </c>
      <c r="B118" s="113">
        <v>76</v>
      </c>
      <c r="C118" s="101" t="s">
        <v>691</v>
      </c>
      <c r="D118" s="101" t="s">
        <v>602</v>
      </c>
      <c r="E118" s="101" t="s">
        <v>602</v>
      </c>
      <c r="F118" s="101" t="s">
        <v>602</v>
      </c>
      <c r="G118" s="101" t="s">
        <v>602</v>
      </c>
      <c r="H118" s="101" t="s">
        <v>602</v>
      </c>
      <c r="I118" s="101" t="s">
        <v>602</v>
      </c>
      <c r="J118" s="101" t="s">
        <v>602</v>
      </c>
      <c r="K118" s="101" t="s">
        <v>602</v>
      </c>
      <c r="L118" s="101" t="s">
        <v>602</v>
      </c>
      <c r="M118" s="101" t="s">
        <v>602</v>
      </c>
      <c r="N118" s="101" t="s">
        <v>602</v>
      </c>
      <c r="O118" s="101" t="s">
        <v>602</v>
      </c>
      <c r="P118" s="101" t="s">
        <v>602</v>
      </c>
      <c r="Q118" s="101" t="s">
        <v>602</v>
      </c>
      <c r="R118" s="101" t="s">
        <v>602</v>
      </c>
      <c r="S118" s="101" t="s">
        <v>602</v>
      </c>
      <c r="T118" s="101" t="s">
        <v>602</v>
      </c>
      <c r="U118" s="101" t="s">
        <v>602</v>
      </c>
      <c r="V118" s="101" t="s">
        <v>602</v>
      </c>
      <c r="W118" s="101" t="s">
        <v>602</v>
      </c>
      <c r="X118" s="101" t="s">
        <v>602</v>
      </c>
      <c r="Y118"/>
    </row>
    <row r="119" spans="1:25">
      <c r="A119" s="113" t="s">
        <v>202</v>
      </c>
      <c r="B119" s="113">
        <v>77</v>
      </c>
      <c r="C119" s="101" t="s">
        <v>151</v>
      </c>
      <c r="D119" s="101" t="s">
        <v>602</v>
      </c>
      <c r="E119" s="101" t="s">
        <v>602</v>
      </c>
      <c r="F119" s="101" t="s">
        <v>602</v>
      </c>
      <c r="G119" s="101" t="s">
        <v>602</v>
      </c>
      <c r="H119" s="101" t="s">
        <v>602</v>
      </c>
      <c r="I119" s="101" t="s">
        <v>602</v>
      </c>
      <c r="J119" s="101" t="s">
        <v>602</v>
      </c>
      <c r="K119" s="101" t="s">
        <v>602</v>
      </c>
      <c r="L119" s="101" t="s">
        <v>602</v>
      </c>
      <c r="M119" s="101" t="s">
        <v>602</v>
      </c>
      <c r="N119" s="101" t="s">
        <v>602</v>
      </c>
      <c r="O119" s="101" t="s">
        <v>602</v>
      </c>
      <c r="P119" s="101" t="s">
        <v>602</v>
      </c>
      <c r="Q119" s="101" t="s">
        <v>602</v>
      </c>
      <c r="R119" s="101" t="s">
        <v>602</v>
      </c>
      <c r="S119" s="101" t="s">
        <v>602</v>
      </c>
      <c r="T119" s="101" t="s">
        <v>602</v>
      </c>
      <c r="U119" s="101" t="s">
        <v>602</v>
      </c>
      <c r="V119" s="101" t="s">
        <v>602</v>
      </c>
      <c r="W119" s="101" t="s">
        <v>602</v>
      </c>
      <c r="X119" s="101" t="s">
        <v>602</v>
      </c>
      <c r="Y119"/>
    </row>
    <row r="120" spans="1:25">
      <c r="A120" s="113" t="s">
        <v>202</v>
      </c>
      <c r="B120" s="113">
        <v>78</v>
      </c>
      <c r="C120" s="101" t="s">
        <v>588</v>
      </c>
      <c r="D120" s="101" t="s">
        <v>602</v>
      </c>
      <c r="E120" s="101" t="s">
        <v>602</v>
      </c>
      <c r="F120" s="101" t="s">
        <v>602</v>
      </c>
      <c r="G120" s="101" t="s">
        <v>602</v>
      </c>
      <c r="H120" s="101" t="s">
        <v>602</v>
      </c>
      <c r="I120" s="101" t="s">
        <v>602</v>
      </c>
      <c r="J120" s="101" t="s">
        <v>602</v>
      </c>
      <c r="K120" s="101" t="s">
        <v>602</v>
      </c>
      <c r="L120" s="101" t="s">
        <v>602</v>
      </c>
      <c r="M120" s="101" t="s">
        <v>602</v>
      </c>
      <c r="N120" s="101" t="s">
        <v>602</v>
      </c>
      <c r="O120" s="101" t="s">
        <v>602</v>
      </c>
      <c r="P120" s="101" t="s">
        <v>602</v>
      </c>
      <c r="Q120" s="101" t="s">
        <v>602</v>
      </c>
      <c r="R120" s="101" t="s">
        <v>602</v>
      </c>
      <c r="S120" s="101" t="s">
        <v>602</v>
      </c>
      <c r="T120" s="101" t="s">
        <v>602</v>
      </c>
      <c r="U120" s="101" t="s">
        <v>602</v>
      </c>
      <c r="V120" s="101" t="s">
        <v>602</v>
      </c>
      <c r="W120" s="101" t="s">
        <v>602</v>
      </c>
      <c r="X120" s="101" t="s">
        <v>602</v>
      </c>
      <c r="Y120"/>
    </row>
    <row r="121" spans="1:25">
      <c r="A121" s="113" t="s">
        <v>202</v>
      </c>
      <c r="B121" s="113">
        <v>79</v>
      </c>
      <c r="C121" s="101" t="s">
        <v>692</v>
      </c>
      <c r="D121" s="101" t="s">
        <v>602</v>
      </c>
      <c r="E121" s="101" t="s">
        <v>602</v>
      </c>
      <c r="F121" s="101" t="s">
        <v>602</v>
      </c>
      <c r="G121" s="101" t="s">
        <v>602</v>
      </c>
      <c r="H121" s="101" t="s">
        <v>602</v>
      </c>
      <c r="I121" s="101" t="s">
        <v>602</v>
      </c>
      <c r="J121" s="101" t="s">
        <v>602</v>
      </c>
      <c r="K121" s="101" t="s">
        <v>602</v>
      </c>
      <c r="L121" s="101" t="s">
        <v>602</v>
      </c>
      <c r="M121" s="101" t="s">
        <v>602</v>
      </c>
      <c r="N121" s="101" t="s">
        <v>602</v>
      </c>
      <c r="O121" s="101" t="s">
        <v>602</v>
      </c>
      <c r="P121" s="101" t="s">
        <v>602</v>
      </c>
      <c r="Q121" s="101" t="s">
        <v>602</v>
      </c>
      <c r="R121" s="101" t="s">
        <v>602</v>
      </c>
      <c r="S121" s="101" t="s">
        <v>602</v>
      </c>
      <c r="T121" s="101" t="s">
        <v>602</v>
      </c>
      <c r="U121" s="101" t="s">
        <v>602</v>
      </c>
      <c r="V121" s="101" t="s">
        <v>602</v>
      </c>
      <c r="W121" s="101" t="s">
        <v>602</v>
      </c>
      <c r="X121" s="101" t="s">
        <v>602</v>
      </c>
      <c r="Y121"/>
    </row>
    <row r="122" spans="1:25">
      <c r="A122" s="113" t="s">
        <v>202</v>
      </c>
      <c r="B122" s="113">
        <v>80</v>
      </c>
      <c r="C122" s="101" t="s">
        <v>362</v>
      </c>
      <c r="D122" s="101" t="s">
        <v>602</v>
      </c>
      <c r="E122" s="101" t="s">
        <v>602</v>
      </c>
      <c r="F122" s="101" t="s">
        <v>602</v>
      </c>
      <c r="G122" s="101" t="s">
        <v>602</v>
      </c>
      <c r="H122" s="101" t="s">
        <v>602</v>
      </c>
      <c r="I122" s="101" t="s">
        <v>602</v>
      </c>
      <c r="J122" s="101" t="s">
        <v>602</v>
      </c>
      <c r="K122" s="101" t="s">
        <v>602</v>
      </c>
      <c r="L122" s="101" t="s">
        <v>602</v>
      </c>
      <c r="M122" s="101" t="s">
        <v>602</v>
      </c>
      <c r="N122" s="101" t="s">
        <v>602</v>
      </c>
      <c r="O122" s="101" t="s">
        <v>602</v>
      </c>
      <c r="P122" s="101" t="s">
        <v>602</v>
      </c>
      <c r="Q122" s="101" t="s">
        <v>602</v>
      </c>
      <c r="R122" s="101" t="s">
        <v>602</v>
      </c>
      <c r="S122" s="101" t="s">
        <v>602</v>
      </c>
      <c r="T122" s="101" t="s">
        <v>602</v>
      </c>
      <c r="U122" s="101" t="s">
        <v>602</v>
      </c>
      <c r="V122" s="101" t="s">
        <v>602</v>
      </c>
      <c r="W122" s="101" t="s">
        <v>602</v>
      </c>
      <c r="X122" s="101" t="s">
        <v>602</v>
      </c>
      <c r="Y122"/>
    </row>
    <row r="123" spans="1:25">
      <c r="A123" s="113" t="s">
        <v>202</v>
      </c>
      <c r="B123" s="113">
        <v>81</v>
      </c>
      <c r="C123" s="101" t="s">
        <v>365</v>
      </c>
      <c r="D123" s="101" t="s">
        <v>602</v>
      </c>
      <c r="E123" s="101" t="s">
        <v>602</v>
      </c>
      <c r="F123" s="101" t="s">
        <v>602</v>
      </c>
      <c r="G123" s="101" t="s">
        <v>602</v>
      </c>
      <c r="H123" s="101" t="s">
        <v>602</v>
      </c>
      <c r="I123" s="101" t="s">
        <v>602</v>
      </c>
      <c r="J123" s="101" t="s">
        <v>602</v>
      </c>
      <c r="K123" s="101" t="s">
        <v>602</v>
      </c>
      <c r="L123" s="101" t="s">
        <v>602</v>
      </c>
      <c r="M123" s="101" t="s">
        <v>602</v>
      </c>
      <c r="N123" s="101" t="s">
        <v>602</v>
      </c>
      <c r="O123" s="101" t="s">
        <v>602</v>
      </c>
      <c r="P123" s="101" t="s">
        <v>602</v>
      </c>
      <c r="Q123" s="101" t="s">
        <v>602</v>
      </c>
      <c r="R123" s="101" t="s">
        <v>602</v>
      </c>
      <c r="S123" s="101" t="s">
        <v>602</v>
      </c>
      <c r="T123" s="101" t="s">
        <v>602</v>
      </c>
      <c r="U123" s="101" t="s">
        <v>602</v>
      </c>
      <c r="V123" s="101" t="s">
        <v>602</v>
      </c>
      <c r="W123" s="101" t="s">
        <v>602</v>
      </c>
      <c r="X123" s="101" t="s">
        <v>602</v>
      </c>
      <c r="Y123"/>
    </row>
    <row r="124" spans="1:25">
      <c r="A124" s="113" t="s">
        <v>202</v>
      </c>
      <c r="B124" s="101" t="s">
        <v>693</v>
      </c>
      <c r="C124" s="101" t="s">
        <v>101</v>
      </c>
      <c r="D124" s="101" t="s">
        <v>602</v>
      </c>
      <c r="E124" s="101" t="s">
        <v>602</v>
      </c>
      <c r="F124" s="101" t="s">
        <v>602</v>
      </c>
      <c r="G124" s="101" t="s">
        <v>602</v>
      </c>
      <c r="H124" s="101" t="s">
        <v>602</v>
      </c>
      <c r="I124" s="101" t="s">
        <v>602</v>
      </c>
      <c r="J124" s="101" t="s">
        <v>602</v>
      </c>
      <c r="K124" s="101" t="s">
        <v>602</v>
      </c>
      <c r="L124" s="101" t="s">
        <v>602</v>
      </c>
      <c r="M124" s="101" t="s">
        <v>602</v>
      </c>
      <c r="N124" s="101" t="s">
        <v>602</v>
      </c>
      <c r="O124" s="101" t="s">
        <v>602</v>
      </c>
      <c r="P124" s="101" t="s">
        <v>602</v>
      </c>
      <c r="Q124" s="101" t="s">
        <v>602</v>
      </c>
      <c r="R124" s="101" t="s">
        <v>602</v>
      </c>
      <c r="S124" s="101" t="s">
        <v>602</v>
      </c>
      <c r="T124" s="101" t="s">
        <v>602</v>
      </c>
      <c r="U124" s="101" t="s">
        <v>602</v>
      </c>
      <c r="V124" s="101" t="s">
        <v>602</v>
      </c>
      <c r="W124" s="101" t="s">
        <v>602</v>
      </c>
      <c r="X124" s="101" t="s">
        <v>602</v>
      </c>
      <c r="Y124"/>
    </row>
    <row r="125" spans="1:25">
      <c r="A125" s="113" t="s">
        <v>202</v>
      </c>
      <c r="B125" s="101" t="s">
        <v>694</v>
      </c>
      <c r="C125" s="101" t="s">
        <v>237</v>
      </c>
      <c r="D125" s="101" t="s">
        <v>602</v>
      </c>
      <c r="E125" s="101" t="s">
        <v>602</v>
      </c>
      <c r="F125" s="101" t="s">
        <v>602</v>
      </c>
      <c r="G125" s="101" t="s">
        <v>602</v>
      </c>
      <c r="H125" s="101" t="s">
        <v>602</v>
      </c>
      <c r="I125" s="101" t="s">
        <v>602</v>
      </c>
      <c r="J125" s="101" t="s">
        <v>602</v>
      </c>
      <c r="K125" s="101" t="s">
        <v>602</v>
      </c>
      <c r="L125" s="101" t="s">
        <v>602</v>
      </c>
      <c r="M125" s="101" t="s">
        <v>602</v>
      </c>
      <c r="N125" s="101" t="s">
        <v>602</v>
      </c>
      <c r="O125" s="101" t="s">
        <v>602</v>
      </c>
      <c r="P125" s="101" t="s">
        <v>602</v>
      </c>
      <c r="Q125" s="101" t="s">
        <v>602</v>
      </c>
      <c r="R125" s="101" t="s">
        <v>602</v>
      </c>
      <c r="S125" s="101" t="s">
        <v>602</v>
      </c>
      <c r="T125" s="101" t="s">
        <v>602</v>
      </c>
      <c r="U125" s="101" t="s">
        <v>602</v>
      </c>
      <c r="V125" s="101" t="s">
        <v>602</v>
      </c>
      <c r="W125" s="101" t="s">
        <v>602</v>
      </c>
      <c r="X125" s="101" t="s">
        <v>602</v>
      </c>
      <c r="Y125"/>
    </row>
    <row r="126" spans="1:25">
      <c r="A126" s="113" t="s">
        <v>202</v>
      </c>
      <c r="B126" s="101" t="s">
        <v>695</v>
      </c>
      <c r="C126" s="101" t="s">
        <v>306</v>
      </c>
      <c r="D126" s="101" t="s">
        <v>602</v>
      </c>
      <c r="E126" s="101" t="s">
        <v>602</v>
      </c>
      <c r="F126" s="101" t="s">
        <v>602</v>
      </c>
      <c r="G126" s="101" t="s">
        <v>602</v>
      </c>
      <c r="H126" s="101" t="s">
        <v>602</v>
      </c>
      <c r="I126" s="101" t="s">
        <v>602</v>
      </c>
      <c r="J126" s="101" t="s">
        <v>602</v>
      </c>
      <c r="K126" s="101" t="s">
        <v>602</v>
      </c>
      <c r="L126" s="101" t="s">
        <v>602</v>
      </c>
      <c r="M126" s="101" t="s">
        <v>602</v>
      </c>
      <c r="N126" s="101" t="s">
        <v>602</v>
      </c>
      <c r="O126" s="101" t="s">
        <v>602</v>
      </c>
      <c r="P126" s="101" t="s">
        <v>602</v>
      </c>
      <c r="Q126" s="101" t="s">
        <v>602</v>
      </c>
      <c r="R126" s="101" t="s">
        <v>602</v>
      </c>
      <c r="S126" s="101" t="s">
        <v>602</v>
      </c>
      <c r="T126" s="101" t="s">
        <v>602</v>
      </c>
      <c r="U126" s="101" t="s">
        <v>602</v>
      </c>
      <c r="V126" s="101" t="s">
        <v>602</v>
      </c>
      <c r="W126" s="101" t="s">
        <v>602</v>
      </c>
      <c r="X126" s="101" t="s">
        <v>602</v>
      </c>
      <c r="Y126"/>
    </row>
    <row r="127" spans="1:25">
      <c r="A127" s="113" t="s">
        <v>202</v>
      </c>
      <c r="B127" s="101" t="s">
        <v>696</v>
      </c>
      <c r="C127" s="101" t="s">
        <v>697</v>
      </c>
      <c r="D127" s="101" t="s">
        <v>602</v>
      </c>
      <c r="E127" s="101" t="s">
        <v>602</v>
      </c>
      <c r="F127" s="101" t="s">
        <v>602</v>
      </c>
      <c r="G127" s="101" t="s">
        <v>602</v>
      </c>
      <c r="H127" s="101" t="s">
        <v>602</v>
      </c>
      <c r="I127" s="101" t="s">
        <v>602</v>
      </c>
      <c r="J127" s="101" t="s">
        <v>602</v>
      </c>
      <c r="K127" s="101" t="s">
        <v>602</v>
      </c>
      <c r="L127" s="101" t="s">
        <v>602</v>
      </c>
      <c r="M127" s="101" t="s">
        <v>602</v>
      </c>
      <c r="N127" s="101" t="s">
        <v>602</v>
      </c>
      <c r="O127" s="101" t="s">
        <v>602</v>
      </c>
      <c r="P127" s="101" t="s">
        <v>602</v>
      </c>
      <c r="Q127" s="101" t="s">
        <v>602</v>
      </c>
      <c r="R127" s="101" t="s">
        <v>602</v>
      </c>
      <c r="S127" s="101" t="s">
        <v>602</v>
      </c>
      <c r="T127" s="101" t="s">
        <v>602</v>
      </c>
      <c r="U127" s="101" t="s">
        <v>602</v>
      </c>
      <c r="V127" s="101" t="s">
        <v>602</v>
      </c>
      <c r="W127" s="101" t="s">
        <v>602</v>
      </c>
      <c r="X127" s="101" t="s">
        <v>602</v>
      </c>
      <c r="Y127"/>
    </row>
    <row r="128" spans="1:25">
      <c r="A128" s="113" t="s">
        <v>202</v>
      </c>
      <c r="B128" s="101" t="s">
        <v>698</v>
      </c>
      <c r="C128" s="101" t="s">
        <v>699</v>
      </c>
      <c r="D128" s="101" t="s">
        <v>602</v>
      </c>
      <c r="E128" s="101" t="s">
        <v>602</v>
      </c>
      <c r="F128" s="101" t="s">
        <v>602</v>
      </c>
      <c r="G128" s="101" t="s">
        <v>602</v>
      </c>
      <c r="H128" s="101" t="s">
        <v>602</v>
      </c>
      <c r="I128" s="101" t="s">
        <v>602</v>
      </c>
      <c r="J128" s="101" t="s">
        <v>602</v>
      </c>
      <c r="K128" s="101" t="s">
        <v>602</v>
      </c>
      <c r="L128" s="101" t="s">
        <v>602</v>
      </c>
      <c r="M128" s="101" t="s">
        <v>602</v>
      </c>
      <c r="N128" s="101" t="s">
        <v>602</v>
      </c>
      <c r="O128" s="101" t="s">
        <v>602</v>
      </c>
      <c r="P128" s="101" t="s">
        <v>602</v>
      </c>
      <c r="Q128" s="101" t="s">
        <v>602</v>
      </c>
      <c r="R128" s="101" t="s">
        <v>602</v>
      </c>
      <c r="S128" s="101" t="s">
        <v>602</v>
      </c>
      <c r="T128" s="101" t="s">
        <v>602</v>
      </c>
      <c r="U128" s="101" t="s">
        <v>602</v>
      </c>
      <c r="V128" s="101" t="s">
        <v>602</v>
      </c>
      <c r="W128" s="101" t="s">
        <v>602</v>
      </c>
      <c r="X128" s="101" t="s">
        <v>602</v>
      </c>
      <c r="Y128"/>
    </row>
    <row r="129" spans="1:25">
      <c r="A129" s="113" t="s">
        <v>202</v>
      </c>
      <c r="B129" s="101" t="s">
        <v>700</v>
      </c>
      <c r="C129" s="101" t="s">
        <v>309</v>
      </c>
      <c r="D129" s="101" t="s">
        <v>602</v>
      </c>
      <c r="E129" s="101" t="s">
        <v>602</v>
      </c>
      <c r="F129" s="101" t="s">
        <v>602</v>
      </c>
      <c r="G129" s="101" t="s">
        <v>602</v>
      </c>
      <c r="H129" s="101" t="s">
        <v>602</v>
      </c>
      <c r="I129" s="101" t="s">
        <v>602</v>
      </c>
      <c r="J129" s="101" t="s">
        <v>602</v>
      </c>
      <c r="K129" s="101" t="s">
        <v>602</v>
      </c>
      <c r="L129" s="101" t="s">
        <v>602</v>
      </c>
      <c r="M129" s="101" t="s">
        <v>602</v>
      </c>
      <c r="N129" s="101" t="s">
        <v>602</v>
      </c>
      <c r="O129" s="101" t="s">
        <v>602</v>
      </c>
      <c r="P129" s="101" t="s">
        <v>602</v>
      </c>
      <c r="Q129" s="101" t="s">
        <v>602</v>
      </c>
      <c r="R129" s="101" t="s">
        <v>602</v>
      </c>
      <c r="S129" s="101" t="s">
        <v>602</v>
      </c>
      <c r="T129" s="101" t="s">
        <v>602</v>
      </c>
      <c r="U129" s="101" t="s">
        <v>602</v>
      </c>
      <c r="V129" s="101" t="s">
        <v>602</v>
      </c>
      <c r="W129" s="101" t="s">
        <v>602</v>
      </c>
      <c r="X129" s="101" t="s">
        <v>602</v>
      </c>
      <c r="Y129"/>
    </row>
    <row r="130" spans="1:25">
      <c r="A130" s="113" t="s">
        <v>202</v>
      </c>
      <c r="B130" s="101" t="s">
        <v>701</v>
      </c>
      <c r="C130" s="101" t="s">
        <v>702</v>
      </c>
      <c r="D130" s="101" t="s">
        <v>602</v>
      </c>
      <c r="E130" s="101" t="s">
        <v>602</v>
      </c>
      <c r="F130" s="101" t="s">
        <v>602</v>
      </c>
      <c r="G130" s="101" t="s">
        <v>602</v>
      </c>
      <c r="H130" s="101" t="s">
        <v>602</v>
      </c>
      <c r="I130" s="101" t="s">
        <v>602</v>
      </c>
      <c r="J130" s="101" t="s">
        <v>602</v>
      </c>
      <c r="K130" s="101" t="s">
        <v>602</v>
      </c>
      <c r="L130" s="101" t="s">
        <v>602</v>
      </c>
      <c r="M130" s="101" t="s">
        <v>602</v>
      </c>
      <c r="N130" s="101" t="s">
        <v>602</v>
      </c>
      <c r="O130" s="101" t="s">
        <v>602</v>
      </c>
      <c r="P130" s="101" t="s">
        <v>602</v>
      </c>
      <c r="Q130" s="101" t="s">
        <v>602</v>
      </c>
      <c r="R130" s="101" t="s">
        <v>602</v>
      </c>
      <c r="S130" s="101" t="s">
        <v>602</v>
      </c>
      <c r="T130" s="101" t="s">
        <v>602</v>
      </c>
      <c r="U130" s="101" t="s">
        <v>602</v>
      </c>
      <c r="V130" s="101" t="s">
        <v>602</v>
      </c>
      <c r="W130" s="101" t="s">
        <v>602</v>
      </c>
      <c r="X130" s="101" t="s">
        <v>602</v>
      </c>
      <c r="Y130"/>
    </row>
    <row r="131" spans="1:25">
      <c r="A131" s="113" t="s">
        <v>202</v>
      </c>
      <c r="B131" s="101" t="s">
        <v>703</v>
      </c>
      <c r="C131" s="101" t="s">
        <v>704</v>
      </c>
      <c r="D131" s="101" t="s">
        <v>602</v>
      </c>
      <c r="E131" s="101" t="s">
        <v>602</v>
      </c>
      <c r="F131" s="101" t="s">
        <v>602</v>
      </c>
      <c r="G131" s="101" t="s">
        <v>602</v>
      </c>
      <c r="H131" s="101" t="s">
        <v>602</v>
      </c>
      <c r="I131" s="101" t="s">
        <v>602</v>
      </c>
      <c r="J131" s="101" t="s">
        <v>602</v>
      </c>
      <c r="K131" s="101" t="s">
        <v>602</v>
      </c>
      <c r="L131" s="101" t="s">
        <v>602</v>
      </c>
      <c r="M131" s="101" t="s">
        <v>602</v>
      </c>
      <c r="N131" s="101" t="s">
        <v>602</v>
      </c>
      <c r="O131" s="101" t="s">
        <v>602</v>
      </c>
      <c r="P131" s="101" t="s">
        <v>602</v>
      </c>
      <c r="Q131" s="101" t="s">
        <v>602</v>
      </c>
      <c r="R131" s="101" t="s">
        <v>602</v>
      </c>
      <c r="S131" s="101" t="s">
        <v>602</v>
      </c>
      <c r="T131" s="101" t="s">
        <v>602</v>
      </c>
      <c r="U131" s="101" t="s">
        <v>602</v>
      </c>
      <c r="V131" s="101" t="s">
        <v>602</v>
      </c>
      <c r="W131" s="101" t="s">
        <v>602</v>
      </c>
      <c r="X131" s="101" t="s">
        <v>602</v>
      </c>
      <c r="Y131"/>
    </row>
    <row r="132" spans="1:25">
      <c r="A132" s="113" t="s">
        <v>202</v>
      </c>
      <c r="B132" s="101" t="s">
        <v>705</v>
      </c>
      <c r="C132" s="101" t="s">
        <v>312</v>
      </c>
      <c r="D132" s="101" t="s">
        <v>602</v>
      </c>
      <c r="E132" s="101" t="s">
        <v>602</v>
      </c>
      <c r="F132" s="101" t="s">
        <v>602</v>
      </c>
      <c r="G132" s="101" t="s">
        <v>602</v>
      </c>
      <c r="H132" s="101" t="s">
        <v>602</v>
      </c>
      <c r="I132" s="101" t="s">
        <v>602</v>
      </c>
      <c r="J132" s="101" t="s">
        <v>602</v>
      </c>
      <c r="K132" s="101" t="s">
        <v>602</v>
      </c>
      <c r="L132" s="101" t="s">
        <v>602</v>
      </c>
      <c r="M132" s="101" t="s">
        <v>602</v>
      </c>
      <c r="N132" s="101" t="s">
        <v>602</v>
      </c>
      <c r="O132" s="101" t="s">
        <v>602</v>
      </c>
      <c r="P132" s="101" t="s">
        <v>602</v>
      </c>
      <c r="Q132" s="101" t="s">
        <v>602</v>
      </c>
      <c r="R132" s="101" t="s">
        <v>602</v>
      </c>
      <c r="S132" s="101" t="s">
        <v>602</v>
      </c>
      <c r="T132" s="101" t="s">
        <v>602</v>
      </c>
      <c r="U132" s="101" t="s">
        <v>602</v>
      </c>
      <c r="V132" s="101" t="s">
        <v>602</v>
      </c>
      <c r="W132" s="101" t="s">
        <v>602</v>
      </c>
      <c r="X132" s="101" t="s">
        <v>602</v>
      </c>
      <c r="Y132"/>
    </row>
    <row r="133" spans="1:25">
      <c r="A133" s="113" t="s">
        <v>202</v>
      </c>
      <c r="B133" s="101" t="s">
        <v>706</v>
      </c>
      <c r="C133" s="101" t="s">
        <v>313</v>
      </c>
      <c r="D133" s="101" t="s">
        <v>602</v>
      </c>
      <c r="E133" s="101" t="s">
        <v>602</v>
      </c>
      <c r="F133" s="101" t="s">
        <v>602</v>
      </c>
      <c r="G133" s="101" t="s">
        <v>602</v>
      </c>
      <c r="H133" s="101" t="s">
        <v>602</v>
      </c>
      <c r="I133" s="101" t="s">
        <v>602</v>
      </c>
      <c r="J133" s="101" t="s">
        <v>602</v>
      </c>
      <c r="K133" s="101" t="s">
        <v>602</v>
      </c>
      <c r="L133" s="101" t="s">
        <v>602</v>
      </c>
      <c r="M133" s="101" t="s">
        <v>602</v>
      </c>
      <c r="N133" s="101" t="s">
        <v>602</v>
      </c>
      <c r="O133" s="101" t="s">
        <v>602</v>
      </c>
      <c r="P133" s="101" t="s">
        <v>602</v>
      </c>
      <c r="Q133" s="101" t="s">
        <v>602</v>
      </c>
      <c r="R133" s="101" t="s">
        <v>602</v>
      </c>
      <c r="S133" s="101" t="s">
        <v>602</v>
      </c>
      <c r="T133" s="101" t="s">
        <v>602</v>
      </c>
      <c r="U133" s="101" t="s">
        <v>602</v>
      </c>
      <c r="V133" s="101" t="s">
        <v>602</v>
      </c>
      <c r="W133" s="101" t="s">
        <v>602</v>
      </c>
      <c r="X133" s="101" t="s">
        <v>602</v>
      </c>
      <c r="Y133"/>
    </row>
    <row r="134" spans="1:25">
      <c r="A134" s="113" t="s">
        <v>202</v>
      </c>
      <c r="B134" s="101" t="s">
        <v>707</v>
      </c>
      <c r="C134" s="101" t="s">
        <v>314</v>
      </c>
      <c r="D134" s="101" t="s">
        <v>602</v>
      </c>
      <c r="E134" s="101" t="s">
        <v>602</v>
      </c>
      <c r="F134" s="101" t="s">
        <v>602</v>
      </c>
      <c r="G134" s="101" t="s">
        <v>602</v>
      </c>
      <c r="H134" s="101" t="s">
        <v>602</v>
      </c>
      <c r="I134" s="101" t="s">
        <v>602</v>
      </c>
      <c r="J134" s="101" t="s">
        <v>602</v>
      </c>
      <c r="K134" s="101" t="s">
        <v>602</v>
      </c>
      <c r="L134" s="101" t="s">
        <v>602</v>
      </c>
      <c r="M134" s="101" t="s">
        <v>602</v>
      </c>
      <c r="N134" s="101" t="s">
        <v>602</v>
      </c>
      <c r="O134" s="101" t="s">
        <v>602</v>
      </c>
      <c r="P134" s="101" t="s">
        <v>602</v>
      </c>
      <c r="Q134" s="101" t="s">
        <v>602</v>
      </c>
      <c r="R134" s="101" t="s">
        <v>602</v>
      </c>
      <c r="S134" s="101" t="s">
        <v>602</v>
      </c>
      <c r="T134" s="101" t="s">
        <v>602</v>
      </c>
      <c r="U134" s="101" t="s">
        <v>602</v>
      </c>
      <c r="V134" s="101" t="s">
        <v>602</v>
      </c>
      <c r="W134" s="101" t="s">
        <v>602</v>
      </c>
      <c r="X134" s="101" t="s">
        <v>602</v>
      </c>
      <c r="Y134"/>
    </row>
    <row r="135" spans="1:25">
      <c r="A135" s="113" t="s">
        <v>202</v>
      </c>
      <c r="B135" s="101" t="s">
        <v>708</v>
      </c>
      <c r="C135" s="101" t="s">
        <v>709</v>
      </c>
      <c r="D135" s="101" t="s">
        <v>602</v>
      </c>
      <c r="E135" s="101" t="s">
        <v>602</v>
      </c>
      <c r="F135" s="101" t="s">
        <v>602</v>
      </c>
      <c r="G135" s="101" t="s">
        <v>602</v>
      </c>
      <c r="H135" s="101" t="s">
        <v>602</v>
      </c>
      <c r="I135" s="101" t="s">
        <v>602</v>
      </c>
      <c r="J135" s="101" t="s">
        <v>602</v>
      </c>
      <c r="K135" s="101" t="s">
        <v>602</v>
      </c>
      <c r="L135" s="101" t="s">
        <v>602</v>
      </c>
      <c r="M135" s="101" t="s">
        <v>602</v>
      </c>
      <c r="N135" s="101" t="s">
        <v>602</v>
      </c>
      <c r="O135" s="101" t="s">
        <v>602</v>
      </c>
      <c r="P135" s="101" t="s">
        <v>602</v>
      </c>
      <c r="Q135" s="101" t="s">
        <v>602</v>
      </c>
      <c r="R135" s="101" t="s">
        <v>602</v>
      </c>
      <c r="S135" s="101" t="s">
        <v>602</v>
      </c>
      <c r="T135" s="101" t="s">
        <v>602</v>
      </c>
      <c r="U135" s="101" t="s">
        <v>602</v>
      </c>
      <c r="V135" s="101" t="s">
        <v>602</v>
      </c>
      <c r="W135" s="101" t="s">
        <v>602</v>
      </c>
      <c r="X135" s="101" t="s">
        <v>602</v>
      </c>
      <c r="Y135"/>
    </row>
    <row r="136" spans="1:25">
      <c r="A136" s="113" t="s">
        <v>202</v>
      </c>
      <c r="B136" s="101" t="s">
        <v>710</v>
      </c>
      <c r="C136" s="101" t="s">
        <v>711</v>
      </c>
      <c r="D136" s="101" t="s">
        <v>602</v>
      </c>
      <c r="E136" s="101" t="s">
        <v>602</v>
      </c>
      <c r="F136" s="101" t="s">
        <v>602</v>
      </c>
      <c r="G136" s="101" t="s">
        <v>602</v>
      </c>
      <c r="H136" s="101" t="s">
        <v>602</v>
      </c>
      <c r="I136" s="101" t="s">
        <v>602</v>
      </c>
      <c r="J136" s="101" t="s">
        <v>602</v>
      </c>
      <c r="K136" s="101" t="s">
        <v>602</v>
      </c>
      <c r="L136" s="101" t="s">
        <v>602</v>
      </c>
      <c r="M136" s="101" t="s">
        <v>602</v>
      </c>
      <c r="N136" s="101" t="s">
        <v>602</v>
      </c>
      <c r="O136" s="101" t="s">
        <v>602</v>
      </c>
      <c r="P136" s="101" t="s">
        <v>602</v>
      </c>
      <c r="Q136" s="101" t="s">
        <v>602</v>
      </c>
      <c r="R136" s="101" t="s">
        <v>602</v>
      </c>
      <c r="S136" s="101" t="s">
        <v>602</v>
      </c>
      <c r="T136" s="101" t="s">
        <v>602</v>
      </c>
      <c r="U136" s="101" t="s">
        <v>602</v>
      </c>
      <c r="V136" s="101" t="s">
        <v>602</v>
      </c>
      <c r="W136" s="101" t="s">
        <v>602</v>
      </c>
      <c r="X136" s="101" t="s">
        <v>602</v>
      </c>
      <c r="Y136"/>
    </row>
    <row r="137" spans="1:25">
      <c r="A137" s="113" t="s">
        <v>202</v>
      </c>
      <c r="B137" s="101" t="s">
        <v>712</v>
      </c>
      <c r="C137" s="101" t="s">
        <v>713</v>
      </c>
      <c r="D137" s="101" t="s">
        <v>602</v>
      </c>
      <c r="E137" s="101" t="s">
        <v>602</v>
      </c>
      <c r="F137" s="101" t="s">
        <v>602</v>
      </c>
      <c r="G137" s="101" t="s">
        <v>602</v>
      </c>
      <c r="H137" s="101" t="s">
        <v>602</v>
      </c>
      <c r="I137" s="101" t="s">
        <v>602</v>
      </c>
      <c r="J137" s="101" t="s">
        <v>602</v>
      </c>
      <c r="K137" s="101" t="s">
        <v>602</v>
      </c>
      <c r="L137" s="101" t="s">
        <v>602</v>
      </c>
      <c r="M137" s="101" t="s">
        <v>602</v>
      </c>
      <c r="N137" s="101" t="s">
        <v>602</v>
      </c>
      <c r="O137" s="101" t="s">
        <v>602</v>
      </c>
      <c r="P137" s="101" t="s">
        <v>602</v>
      </c>
      <c r="Q137" s="101" t="s">
        <v>602</v>
      </c>
      <c r="R137" s="101" t="s">
        <v>602</v>
      </c>
      <c r="S137" s="101" t="s">
        <v>602</v>
      </c>
      <c r="T137" s="101" t="s">
        <v>602</v>
      </c>
      <c r="U137" s="101" t="s">
        <v>602</v>
      </c>
      <c r="V137" s="101" t="s">
        <v>602</v>
      </c>
      <c r="W137" s="101" t="s">
        <v>602</v>
      </c>
      <c r="X137" s="101" t="s">
        <v>602</v>
      </c>
      <c r="Y137"/>
    </row>
    <row r="138" spans="1:25">
      <c r="A138" s="113" t="s">
        <v>202</v>
      </c>
      <c r="B138" s="101" t="s">
        <v>714</v>
      </c>
      <c r="C138" s="101" t="s">
        <v>204</v>
      </c>
      <c r="D138" s="101" t="s">
        <v>602</v>
      </c>
      <c r="E138" s="101" t="s">
        <v>602</v>
      </c>
      <c r="F138" s="101" t="s">
        <v>602</v>
      </c>
      <c r="G138" s="101" t="s">
        <v>602</v>
      </c>
      <c r="H138" s="101" t="s">
        <v>602</v>
      </c>
      <c r="I138" s="101" t="s">
        <v>602</v>
      </c>
      <c r="J138" s="101" t="s">
        <v>602</v>
      </c>
      <c r="K138" s="101" t="s">
        <v>602</v>
      </c>
      <c r="L138" s="101" t="s">
        <v>602</v>
      </c>
      <c r="M138" s="101" t="s">
        <v>602</v>
      </c>
      <c r="N138" s="101" t="s">
        <v>602</v>
      </c>
      <c r="O138" s="101" t="s">
        <v>602</v>
      </c>
      <c r="P138" s="101" t="s">
        <v>602</v>
      </c>
      <c r="Q138" s="101" t="s">
        <v>602</v>
      </c>
      <c r="R138" s="101" t="s">
        <v>602</v>
      </c>
      <c r="S138" s="101" t="s">
        <v>602</v>
      </c>
      <c r="T138" s="101" t="s">
        <v>602</v>
      </c>
      <c r="U138" s="101" t="s">
        <v>602</v>
      </c>
      <c r="V138" s="101" t="s">
        <v>602</v>
      </c>
      <c r="W138" s="101" t="s">
        <v>602</v>
      </c>
      <c r="X138" s="101" t="s">
        <v>602</v>
      </c>
    </row>
    <row r="139" spans="1:25">
      <c r="A139" s="113" t="s">
        <v>202</v>
      </c>
      <c r="B139" s="101" t="s">
        <v>715</v>
      </c>
      <c r="C139" s="101" t="s">
        <v>205</v>
      </c>
      <c r="D139" s="101" t="s">
        <v>602</v>
      </c>
      <c r="E139" s="101" t="s">
        <v>602</v>
      </c>
      <c r="F139" s="101" t="s">
        <v>602</v>
      </c>
      <c r="G139" s="101" t="s">
        <v>602</v>
      </c>
      <c r="H139" s="101" t="s">
        <v>602</v>
      </c>
      <c r="I139" s="101" t="s">
        <v>602</v>
      </c>
      <c r="J139" s="101" t="s">
        <v>602</v>
      </c>
      <c r="K139" s="101" t="s">
        <v>602</v>
      </c>
      <c r="L139" s="101" t="s">
        <v>602</v>
      </c>
      <c r="M139" s="101" t="s">
        <v>602</v>
      </c>
      <c r="N139" s="101" t="s">
        <v>602</v>
      </c>
      <c r="O139" s="101" t="s">
        <v>602</v>
      </c>
      <c r="P139" s="101" t="s">
        <v>602</v>
      </c>
      <c r="Q139" s="101" t="s">
        <v>602</v>
      </c>
      <c r="R139" s="101" t="s">
        <v>602</v>
      </c>
      <c r="S139" s="101" t="s">
        <v>602</v>
      </c>
      <c r="T139" s="101" t="s">
        <v>602</v>
      </c>
      <c r="U139" s="101" t="s">
        <v>602</v>
      </c>
      <c r="V139" s="101" t="s">
        <v>602</v>
      </c>
      <c r="W139" s="101" t="s">
        <v>602</v>
      </c>
      <c r="X139" s="101" t="s">
        <v>602</v>
      </c>
    </row>
    <row r="140" spans="1:25">
      <c r="A140" s="113" t="s">
        <v>202</v>
      </c>
      <c r="B140" s="101" t="s">
        <v>716</v>
      </c>
      <c r="C140" s="101" t="s">
        <v>95</v>
      </c>
      <c r="D140" s="101" t="s">
        <v>602</v>
      </c>
      <c r="E140" s="101" t="s">
        <v>602</v>
      </c>
      <c r="F140" s="101" t="s">
        <v>602</v>
      </c>
      <c r="G140" s="101" t="s">
        <v>602</v>
      </c>
      <c r="H140" s="101" t="s">
        <v>602</v>
      </c>
      <c r="I140" s="101" t="s">
        <v>602</v>
      </c>
      <c r="J140" s="101" t="s">
        <v>602</v>
      </c>
      <c r="K140" s="101" t="s">
        <v>602</v>
      </c>
      <c r="L140" s="101" t="s">
        <v>602</v>
      </c>
      <c r="M140" s="101" t="s">
        <v>602</v>
      </c>
      <c r="N140" s="101" t="s">
        <v>602</v>
      </c>
      <c r="O140" s="101" t="s">
        <v>602</v>
      </c>
      <c r="P140" s="101" t="s">
        <v>602</v>
      </c>
      <c r="Q140" s="101" t="s">
        <v>602</v>
      </c>
      <c r="R140" s="101" t="s">
        <v>602</v>
      </c>
      <c r="S140" s="101" t="s">
        <v>602</v>
      </c>
      <c r="T140" s="101" t="s">
        <v>602</v>
      </c>
      <c r="U140" s="101" t="s">
        <v>602</v>
      </c>
      <c r="V140" s="101" t="s">
        <v>602</v>
      </c>
      <c r="W140" s="101" t="s">
        <v>602</v>
      </c>
      <c r="X140" s="101" t="s">
        <v>602</v>
      </c>
    </row>
    <row r="141" spans="1:25">
      <c r="A141" s="113" t="s">
        <v>202</v>
      </c>
      <c r="B141" s="101" t="s">
        <v>717</v>
      </c>
      <c r="C141" s="101" t="s">
        <v>208</v>
      </c>
      <c r="D141" s="101" t="s">
        <v>602</v>
      </c>
      <c r="E141" s="101" t="s">
        <v>602</v>
      </c>
      <c r="F141" s="101" t="s">
        <v>602</v>
      </c>
      <c r="G141" s="101" t="s">
        <v>602</v>
      </c>
      <c r="H141" s="101" t="s">
        <v>602</v>
      </c>
      <c r="I141" s="101" t="s">
        <v>602</v>
      </c>
      <c r="J141" s="101" t="s">
        <v>602</v>
      </c>
      <c r="K141" s="101" t="s">
        <v>602</v>
      </c>
      <c r="L141" s="101" t="s">
        <v>602</v>
      </c>
      <c r="M141" s="101" t="s">
        <v>602</v>
      </c>
      <c r="N141" s="101" t="s">
        <v>602</v>
      </c>
      <c r="O141" s="101" t="s">
        <v>602</v>
      </c>
      <c r="P141" s="101" t="s">
        <v>602</v>
      </c>
      <c r="Q141" s="101" t="s">
        <v>602</v>
      </c>
      <c r="R141" s="101" t="s">
        <v>602</v>
      </c>
      <c r="S141" s="101" t="s">
        <v>602</v>
      </c>
      <c r="T141" s="101" t="s">
        <v>602</v>
      </c>
      <c r="U141" s="101" t="s">
        <v>602</v>
      </c>
      <c r="V141" s="101" t="s">
        <v>602</v>
      </c>
      <c r="W141" s="101" t="s">
        <v>602</v>
      </c>
      <c r="X141" s="101" t="s">
        <v>602</v>
      </c>
    </row>
    <row r="142" spans="1:25">
      <c r="A142" s="113" t="s">
        <v>202</v>
      </c>
      <c r="B142" s="101" t="s">
        <v>718</v>
      </c>
      <c r="C142" s="101" t="s">
        <v>210</v>
      </c>
      <c r="D142" s="101" t="s">
        <v>602</v>
      </c>
      <c r="E142" s="101" t="s">
        <v>602</v>
      </c>
      <c r="F142" s="101" t="s">
        <v>602</v>
      </c>
      <c r="G142" s="101" t="s">
        <v>602</v>
      </c>
      <c r="H142" s="101" t="s">
        <v>602</v>
      </c>
      <c r="I142" s="101" t="s">
        <v>602</v>
      </c>
      <c r="J142" s="101" t="s">
        <v>602</v>
      </c>
      <c r="K142" s="101" t="s">
        <v>602</v>
      </c>
      <c r="L142" s="101" t="s">
        <v>602</v>
      </c>
      <c r="M142" s="101" t="s">
        <v>602</v>
      </c>
      <c r="N142" s="101" t="s">
        <v>602</v>
      </c>
      <c r="O142" s="101" t="s">
        <v>602</v>
      </c>
      <c r="P142" s="101" t="s">
        <v>602</v>
      </c>
      <c r="Q142" s="101" t="s">
        <v>602</v>
      </c>
      <c r="R142" s="101" t="s">
        <v>602</v>
      </c>
      <c r="S142" s="101" t="s">
        <v>602</v>
      </c>
      <c r="T142" s="101" t="s">
        <v>602</v>
      </c>
      <c r="U142" s="101" t="s">
        <v>602</v>
      </c>
      <c r="V142" s="101" t="s">
        <v>602</v>
      </c>
      <c r="W142" s="101" t="s">
        <v>602</v>
      </c>
      <c r="X142" s="101" t="s">
        <v>602</v>
      </c>
    </row>
    <row r="143" spans="1:25">
      <c r="A143" s="113" t="s">
        <v>202</v>
      </c>
      <c r="B143" s="101" t="s">
        <v>719</v>
      </c>
      <c r="C143" s="101" t="s">
        <v>212</v>
      </c>
      <c r="D143" s="101" t="s">
        <v>602</v>
      </c>
      <c r="E143" s="101" t="s">
        <v>602</v>
      </c>
      <c r="F143" s="101" t="s">
        <v>602</v>
      </c>
      <c r="G143" s="101" t="s">
        <v>602</v>
      </c>
      <c r="H143" s="101" t="s">
        <v>602</v>
      </c>
      <c r="I143" s="101" t="s">
        <v>602</v>
      </c>
      <c r="J143" s="101" t="s">
        <v>602</v>
      </c>
      <c r="K143" s="101" t="s">
        <v>602</v>
      </c>
      <c r="L143" s="101" t="s">
        <v>602</v>
      </c>
      <c r="M143" s="101" t="s">
        <v>602</v>
      </c>
      <c r="N143" s="101" t="s">
        <v>602</v>
      </c>
      <c r="O143" s="101" t="s">
        <v>602</v>
      </c>
      <c r="P143" s="101" t="s">
        <v>602</v>
      </c>
      <c r="Q143" s="101" t="s">
        <v>602</v>
      </c>
      <c r="R143" s="101" t="s">
        <v>602</v>
      </c>
      <c r="S143" s="101" t="s">
        <v>602</v>
      </c>
      <c r="T143" s="101" t="s">
        <v>602</v>
      </c>
      <c r="U143" s="101" t="s">
        <v>602</v>
      </c>
      <c r="V143" s="101" t="s">
        <v>602</v>
      </c>
      <c r="W143" s="101" t="s">
        <v>602</v>
      </c>
      <c r="X143" s="101" t="s">
        <v>602</v>
      </c>
    </row>
    <row r="144" spans="1:25">
      <c r="A144" s="113" t="s">
        <v>202</v>
      </c>
      <c r="B144" s="101" t="s">
        <v>720</v>
      </c>
      <c r="C144" s="101" t="s">
        <v>229</v>
      </c>
      <c r="D144" s="101" t="s">
        <v>602</v>
      </c>
      <c r="E144" s="101" t="s">
        <v>602</v>
      </c>
      <c r="F144" s="101" t="s">
        <v>602</v>
      </c>
      <c r="G144" s="101" t="s">
        <v>602</v>
      </c>
      <c r="H144" s="101" t="s">
        <v>602</v>
      </c>
      <c r="I144" s="101" t="s">
        <v>602</v>
      </c>
      <c r="J144" s="101" t="s">
        <v>602</v>
      </c>
      <c r="K144" s="101" t="s">
        <v>602</v>
      </c>
      <c r="L144" s="101" t="s">
        <v>602</v>
      </c>
      <c r="M144" s="101" t="s">
        <v>602</v>
      </c>
      <c r="N144" s="101" t="s">
        <v>602</v>
      </c>
      <c r="O144" s="101" t="s">
        <v>602</v>
      </c>
      <c r="P144" s="101" t="s">
        <v>602</v>
      </c>
      <c r="Q144" s="101" t="s">
        <v>602</v>
      </c>
      <c r="R144" s="101" t="s">
        <v>602</v>
      </c>
      <c r="S144" s="101" t="s">
        <v>602</v>
      </c>
      <c r="T144" s="101" t="s">
        <v>602</v>
      </c>
      <c r="U144" s="101" t="s">
        <v>602</v>
      </c>
      <c r="V144" s="101" t="s">
        <v>602</v>
      </c>
      <c r="W144" s="101" t="s">
        <v>602</v>
      </c>
      <c r="X144" s="101" t="s">
        <v>602</v>
      </c>
    </row>
    <row r="145" spans="1:24">
      <c r="A145" s="113" t="s">
        <v>202</v>
      </c>
      <c r="B145" s="101" t="s">
        <v>721</v>
      </c>
      <c r="C145" s="101" t="s">
        <v>231</v>
      </c>
      <c r="D145" s="101" t="s">
        <v>602</v>
      </c>
      <c r="E145" s="101" t="s">
        <v>602</v>
      </c>
      <c r="F145" s="101" t="s">
        <v>602</v>
      </c>
      <c r="G145" s="101" t="s">
        <v>602</v>
      </c>
      <c r="H145" s="101" t="s">
        <v>602</v>
      </c>
      <c r="I145" s="101" t="s">
        <v>602</v>
      </c>
      <c r="J145" s="101" t="s">
        <v>602</v>
      </c>
      <c r="K145" s="101" t="s">
        <v>602</v>
      </c>
      <c r="L145" s="101" t="s">
        <v>602</v>
      </c>
      <c r="M145" s="101" t="s">
        <v>602</v>
      </c>
      <c r="N145" s="101" t="s">
        <v>602</v>
      </c>
      <c r="O145" s="101" t="s">
        <v>602</v>
      </c>
      <c r="P145" s="101" t="s">
        <v>602</v>
      </c>
      <c r="Q145" s="101" t="s">
        <v>602</v>
      </c>
      <c r="R145" s="101" t="s">
        <v>602</v>
      </c>
      <c r="S145" s="101" t="s">
        <v>602</v>
      </c>
      <c r="T145" s="101" t="s">
        <v>602</v>
      </c>
      <c r="U145" s="101" t="s">
        <v>602</v>
      </c>
      <c r="V145" s="101" t="s">
        <v>602</v>
      </c>
      <c r="W145" s="101" t="s">
        <v>602</v>
      </c>
      <c r="X145" s="101" t="s">
        <v>602</v>
      </c>
    </row>
    <row r="146" spans="1:24">
      <c r="A146" s="113" t="s">
        <v>202</v>
      </c>
      <c r="B146" s="101" t="s">
        <v>722</v>
      </c>
      <c r="C146" s="101" t="s">
        <v>388</v>
      </c>
      <c r="D146" s="101" t="s">
        <v>602</v>
      </c>
      <c r="E146" s="101" t="s">
        <v>602</v>
      </c>
      <c r="F146" s="101" t="s">
        <v>602</v>
      </c>
      <c r="G146" s="101" t="s">
        <v>602</v>
      </c>
      <c r="H146" s="101" t="s">
        <v>602</v>
      </c>
      <c r="I146" s="101" t="s">
        <v>602</v>
      </c>
      <c r="J146" s="101" t="s">
        <v>602</v>
      </c>
      <c r="K146" s="101" t="s">
        <v>602</v>
      </c>
      <c r="L146" s="101" t="s">
        <v>602</v>
      </c>
      <c r="M146" s="101" t="s">
        <v>602</v>
      </c>
      <c r="N146" s="101" t="s">
        <v>602</v>
      </c>
      <c r="O146" s="101" t="s">
        <v>602</v>
      </c>
      <c r="P146" s="101" t="s">
        <v>602</v>
      </c>
      <c r="Q146" s="101" t="s">
        <v>602</v>
      </c>
      <c r="R146" s="101" t="s">
        <v>602</v>
      </c>
      <c r="S146" s="101" t="s">
        <v>602</v>
      </c>
      <c r="T146" s="101" t="s">
        <v>602</v>
      </c>
      <c r="U146" s="101" t="s">
        <v>602</v>
      </c>
      <c r="V146" s="101" t="s">
        <v>602</v>
      </c>
      <c r="W146" s="101" t="s">
        <v>602</v>
      </c>
      <c r="X146" s="101" t="s">
        <v>602</v>
      </c>
    </row>
    <row r="147" spans="1:24">
      <c r="A147" s="113" t="s">
        <v>202</v>
      </c>
      <c r="B147" s="101" t="s">
        <v>723</v>
      </c>
      <c r="C147" s="101" t="s">
        <v>234</v>
      </c>
      <c r="D147" s="101" t="s">
        <v>602</v>
      </c>
      <c r="E147" s="101" t="s">
        <v>602</v>
      </c>
      <c r="F147" s="101" t="s">
        <v>602</v>
      </c>
      <c r="G147" s="101" t="s">
        <v>602</v>
      </c>
      <c r="H147" s="101" t="s">
        <v>602</v>
      </c>
      <c r="I147" s="101" t="s">
        <v>602</v>
      </c>
      <c r="J147" s="101" t="s">
        <v>602</v>
      </c>
      <c r="K147" s="101" t="s">
        <v>602</v>
      </c>
      <c r="L147" s="101" t="s">
        <v>602</v>
      </c>
      <c r="M147" s="101" t="s">
        <v>602</v>
      </c>
      <c r="N147" s="101" t="s">
        <v>602</v>
      </c>
      <c r="O147" s="101" t="s">
        <v>602</v>
      </c>
      <c r="P147" s="101" t="s">
        <v>602</v>
      </c>
      <c r="Q147" s="101" t="s">
        <v>602</v>
      </c>
      <c r="R147" s="101" t="s">
        <v>602</v>
      </c>
      <c r="S147" s="101" t="s">
        <v>602</v>
      </c>
      <c r="T147" s="101" t="s">
        <v>602</v>
      </c>
      <c r="U147" s="101" t="s">
        <v>602</v>
      </c>
      <c r="V147" s="101" t="s">
        <v>602</v>
      </c>
      <c r="W147" s="101" t="s">
        <v>602</v>
      </c>
      <c r="X147" s="101" t="s">
        <v>602</v>
      </c>
    </row>
    <row r="148" spans="1:24">
      <c r="A148" s="113" t="s">
        <v>202</v>
      </c>
      <c r="B148" s="101" t="s">
        <v>724</v>
      </c>
      <c r="C148" s="101" t="s">
        <v>250</v>
      </c>
      <c r="D148" s="101" t="s">
        <v>602</v>
      </c>
      <c r="E148" s="101" t="s">
        <v>602</v>
      </c>
      <c r="F148" s="101" t="s">
        <v>602</v>
      </c>
      <c r="G148" s="101" t="s">
        <v>602</v>
      </c>
      <c r="H148" s="101" t="s">
        <v>602</v>
      </c>
      <c r="I148" s="101" t="s">
        <v>602</v>
      </c>
      <c r="J148" s="101" t="s">
        <v>602</v>
      </c>
      <c r="K148" s="101" t="s">
        <v>602</v>
      </c>
      <c r="L148" s="101" t="s">
        <v>602</v>
      </c>
      <c r="M148" s="101" t="s">
        <v>602</v>
      </c>
      <c r="N148" s="101" t="s">
        <v>602</v>
      </c>
      <c r="O148" s="101" t="s">
        <v>602</v>
      </c>
      <c r="P148" s="101" t="s">
        <v>602</v>
      </c>
      <c r="Q148" s="101" t="s">
        <v>602</v>
      </c>
      <c r="R148" s="101" t="s">
        <v>602</v>
      </c>
      <c r="S148" s="101" t="s">
        <v>602</v>
      </c>
      <c r="T148" s="101" t="s">
        <v>602</v>
      </c>
      <c r="U148" s="101" t="s">
        <v>602</v>
      </c>
      <c r="V148" s="101" t="s">
        <v>602</v>
      </c>
      <c r="W148" s="101" t="s">
        <v>602</v>
      </c>
      <c r="X148" s="101" t="s">
        <v>602</v>
      </c>
    </row>
    <row r="149" spans="1:24">
      <c r="A149" s="113" t="s">
        <v>202</v>
      </c>
      <c r="B149" s="101" t="s">
        <v>725</v>
      </c>
      <c r="C149" s="101" t="s">
        <v>726</v>
      </c>
      <c r="D149" s="101" t="s">
        <v>602</v>
      </c>
      <c r="E149" s="101" t="s">
        <v>602</v>
      </c>
      <c r="F149" s="101" t="s">
        <v>602</v>
      </c>
      <c r="G149" s="101" t="s">
        <v>602</v>
      </c>
      <c r="H149" s="101" t="s">
        <v>602</v>
      </c>
      <c r="I149" s="101" t="s">
        <v>602</v>
      </c>
      <c r="J149" s="101" t="s">
        <v>602</v>
      </c>
      <c r="K149" s="101" t="s">
        <v>602</v>
      </c>
      <c r="L149" s="101" t="s">
        <v>602</v>
      </c>
      <c r="M149" s="101" t="s">
        <v>602</v>
      </c>
      <c r="N149" s="101" t="s">
        <v>602</v>
      </c>
      <c r="O149" s="101" t="s">
        <v>602</v>
      </c>
      <c r="P149" s="101" t="s">
        <v>602</v>
      </c>
      <c r="Q149" s="101" t="s">
        <v>602</v>
      </c>
      <c r="R149" s="101" t="s">
        <v>602</v>
      </c>
      <c r="S149" s="101" t="s">
        <v>602</v>
      </c>
      <c r="T149" s="101" t="s">
        <v>602</v>
      </c>
      <c r="U149" s="101" t="s">
        <v>602</v>
      </c>
      <c r="V149" s="101" t="s">
        <v>602</v>
      </c>
      <c r="W149" s="101" t="s">
        <v>602</v>
      </c>
      <c r="X149" s="101" t="s">
        <v>602</v>
      </c>
    </row>
    <row r="150" spans="1:24">
      <c r="A150" s="113" t="s">
        <v>202</v>
      </c>
      <c r="B150" s="101" t="s">
        <v>727</v>
      </c>
      <c r="C150" s="101" t="s">
        <v>276</v>
      </c>
      <c r="D150" s="101" t="s">
        <v>602</v>
      </c>
      <c r="E150" s="101" t="s">
        <v>602</v>
      </c>
      <c r="F150" s="101" t="s">
        <v>602</v>
      </c>
      <c r="G150" s="101" t="s">
        <v>602</v>
      </c>
      <c r="H150" s="101" t="s">
        <v>602</v>
      </c>
      <c r="I150" s="101" t="s">
        <v>602</v>
      </c>
      <c r="J150" s="101" t="s">
        <v>602</v>
      </c>
      <c r="K150" s="101" t="s">
        <v>602</v>
      </c>
      <c r="L150" s="101" t="s">
        <v>602</v>
      </c>
      <c r="M150" s="101" t="s">
        <v>602</v>
      </c>
      <c r="N150" s="101" t="s">
        <v>602</v>
      </c>
      <c r="O150" s="101" t="s">
        <v>602</v>
      </c>
      <c r="P150" s="101" t="s">
        <v>602</v>
      </c>
      <c r="Q150" s="101" t="s">
        <v>602</v>
      </c>
      <c r="R150" s="101" t="s">
        <v>602</v>
      </c>
      <c r="S150" s="101" t="s">
        <v>602</v>
      </c>
      <c r="T150" s="101" t="s">
        <v>602</v>
      </c>
      <c r="U150" s="101" t="s">
        <v>602</v>
      </c>
      <c r="V150" s="101" t="s">
        <v>602</v>
      </c>
      <c r="W150" s="101" t="s">
        <v>602</v>
      </c>
      <c r="X150" s="101" t="s">
        <v>602</v>
      </c>
    </row>
    <row r="151" spans="1:24">
      <c r="A151" s="113" t="s">
        <v>202</v>
      </c>
      <c r="B151" s="101" t="s">
        <v>728</v>
      </c>
      <c r="C151" s="101" t="s">
        <v>301</v>
      </c>
      <c r="D151" s="101" t="s">
        <v>602</v>
      </c>
      <c r="E151" s="101" t="s">
        <v>602</v>
      </c>
      <c r="F151" s="101" t="s">
        <v>602</v>
      </c>
      <c r="G151" s="101" t="s">
        <v>602</v>
      </c>
      <c r="H151" s="101" t="s">
        <v>602</v>
      </c>
      <c r="I151" s="101" t="s">
        <v>602</v>
      </c>
      <c r="J151" s="101" t="s">
        <v>602</v>
      </c>
      <c r="K151" s="101" t="s">
        <v>602</v>
      </c>
      <c r="L151" s="101" t="s">
        <v>602</v>
      </c>
      <c r="M151" s="101" t="s">
        <v>602</v>
      </c>
      <c r="N151" s="101" t="s">
        <v>602</v>
      </c>
      <c r="O151" s="101" t="s">
        <v>602</v>
      </c>
      <c r="P151" s="101" t="s">
        <v>602</v>
      </c>
      <c r="Q151" s="101" t="s">
        <v>602</v>
      </c>
      <c r="R151" s="101" t="s">
        <v>602</v>
      </c>
      <c r="S151" s="101" t="s">
        <v>602</v>
      </c>
      <c r="T151" s="101" t="s">
        <v>602</v>
      </c>
      <c r="U151" s="101" t="s">
        <v>602</v>
      </c>
      <c r="V151" s="101" t="s">
        <v>602</v>
      </c>
      <c r="W151" s="101" t="s">
        <v>602</v>
      </c>
      <c r="X151" s="101" t="s">
        <v>602</v>
      </c>
    </row>
    <row r="152" spans="1:24">
      <c r="A152" s="113" t="s">
        <v>202</v>
      </c>
      <c r="B152" s="101" t="s">
        <v>729</v>
      </c>
      <c r="C152" s="101" t="s">
        <v>315</v>
      </c>
      <c r="D152" s="101" t="s">
        <v>602</v>
      </c>
      <c r="E152" s="101" t="s">
        <v>602</v>
      </c>
      <c r="F152" s="101" t="s">
        <v>602</v>
      </c>
      <c r="G152" s="101" t="s">
        <v>602</v>
      </c>
      <c r="H152" s="101" t="s">
        <v>602</v>
      </c>
      <c r="I152" s="101" t="s">
        <v>602</v>
      </c>
      <c r="J152" s="101" t="s">
        <v>602</v>
      </c>
      <c r="K152" s="101" t="s">
        <v>602</v>
      </c>
      <c r="L152" s="101" t="s">
        <v>602</v>
      </c>
      <c r="M152" s="101" t="s">
        <v>602</v>
      </c>
      <c r="N152" s="101" t="s">
        <v>602</v>
      </c>
      <c r="O152" s="101" t="s">
        <v>602</v>
      </c>
      <c r="P152" s="101" t="s">
        <v>602</v>
      </c>
      <c r="Q152" s="101" t="s">
        <v>602</v>
      </c>
      <c r="R152" s="101" t="s">
        <v>602</v>
      </c>
      <c r="S152" s="101" t="s">
        <v>602</v>
      </c>
      <c r="T152" s="101" t="s">
        <v>602</v>
      </c>
      <c r="U152" s="101" t="s">
        <v>602</v>
      </c>
      <c r="V152" s="101" t="s">
        <v>602</v>
      </c>
      <c r="W152" s="101" t="s">
        <v>602</v>
      </c>
      <c r="X152" s="101" t="s">
        <v>602</v>
      </c>
    </row>
    <row r="153" spans="1:24">
      <c r="A153" s="113" t="s">
        <v>202</v>
      </c>
      <c r="B153" s="101" t="s">
        <v>730</v>
      </c>
      <c r="C153" s="101" t="s">
        <v>316</v>
      </c>
      <c r="D153" s="101" t="s">
        <v>602</v>
      </c>
      <c r="E153" s="101" t="s">
        <v>602</v>
      </c>
      <c r="F153" s="101" t="s">
        <v>602</v>
      </c>
      <c r="G153" s="101" t="s">
        <v>602</v>
      </c>
      <c r="H153" s="101" t="s">
        <v>602</v>
      </c>
      <c r="I153" s="101" t="s">
        <v>602</v>
      </c>
      <c r="J153" s="101" t="s">
        <v>602</v>
      </c>
      <c r="K153" s="101" t="s">
        <v>602</v>
      </c>
      <c r="L153" s="101" t="s">
        <v>602</v>
      </c>
      <c r="M153" s="101" t="s">
        <v>602</v>
      </c>
      <c r="N153" s="101" t="s">
        <v>602</v>
      </c>
      <c r="O153" s="101" t="s">
        <v>602</v>
      </c>
      <c r="P153" s="101" t="s">
        <v>602</v>
      </c>
      <c r="Q153" s="101" t="s">
        <v>602</v>
      </c>
      <c r="R153" s="101" t="s">
        <v>602</v>
      </c>
      <c r="S153" s="101" t="s">
        <v>602</v>
      </c>
      <c r="T153" s="101" t="s">
        <v>602</v>
      </c>
      <c r="U153" s="101" t="s">
        <v>602</v>
      </c>
      <c r="V153" s="101" t="s">
        <v>602</v>
      </c>
      <c r="W153" s="101" t="s">
        <v>602</v>
      </c>
      <c r="X153" s="101" t="s">
        <v>602</v>
      </c>
    </row>
    <row r="154" spans="1:24">
      <c r="A154" s="113" t="s">
        <v>202</v>
      </c>
      <c r="B154" s="101" t="s">
        <v>731</v>
      </c>
      <c r="C154" s="101" t="s">
        <v>317</v>
      </c>
      <c r="D154" s="101" t="s">
        <v>602</v>
      </c>
      <c r="E154" s="101" t="s">
        <v>602</v>
      </c>
      <c r="F154" s="101" t="s">
        <v>602</v>
      </c>
      <c r="G154" s="101" t="s">
        <v>602</v>
      </c>
      <c r="H154" s="101" t="s">
        <v>602</v>
      </c>
      <c r="I154" s="101" t="s">
        <v>602</v>
      </c>
      <c r="J154" s="101" t="s">
        <v>602</v>
      </c>
      <c r="K154" s="101" t="s">
        <v>602</v>
      </c>
      <c r="L154" s="101" t="s">
        <v>602</v>
      </c>
      <c r="M154" s="101" t="s">
        <v>602</v>
      </c>
      <c r="N154" s="101" t="s">
        <v>602</v>
      </c>
      <c r="O154" s="101" t="s">
        <v>602</v>
      </c>
      <c r="P154" s="101" t="s">
        <v>602</v>
      </c>
      <c r="Q154" s="101" t="s">
        <v>602</v>
      </c>
      <c r="R154" s="101" t="s">
        <v>602</v>
      </c>
      <c r="S154" s="101" t="s">
        <v>602</v>
      </c>
      <c r="T154" s="101" t="s">
        <v>602</v>
      </c>
      <c r="U154" s="101" t="s">
        <v>602</v>
      </c>
      <c r="V154" s="101" t="s">
        <v>602</v>
      </c>
      <c r="W154" s="101" t="s">
        <v>602</v>
      </c>
      <c r="X154" s="101" t="s">
        <v>602</v>
      </c>
    </row>
    <row r="155" spans="1:24">
      <c r="A155" s="113" t="s">
        <v>202</v>
      </c>
      <c r="B155" s="101" t="s">
        <v>732</v>
      </c>
      <c r="C155" s="101" t="s">
        <v>318</v>
      </c>
      <c r="D155" s="101" t="s">
        <v>602</v>
      </c>
      <c r="E155" s="101" t="s">
        <v>602</v>
      </c>
      <c r="F155" s="101" t="s">
        <v>602</v>
      </c>
      <c r="G155" s="101" t="s">
        <v>602</v>
      </c>
      <c r="H155" s="101" t="s">
        <v>602</v>
      </c>
      <c r="I155" s="101" t="s">
        <v>602</v>
      </c>
      <c r="J155" s="101" t="s">
        <v>602</v>
      </c>
      <c r="K155" s="101" t="s">
        <v>602</v>
      </c>
      <c r="L155" s="101" t="s">
        <v>602</v>
      </c>
      <c r="M155" s="101" t="s">
        <v>602</v>
      </c>
      <c r="N155" s="101" t="s">
        <v>602</v>
      </c>
      <c r="O155" s="101" t="s">
        <v>602</v>
      </c>
      <c r="P155" s="101" t="s">
        <v>602</v>
      </c>
      <c r="Q155" s="101" t="s">
        <v>602</v>
      </c>
      <c r="R155" s="101" t="s">
        <v>602</v>
      </c>
      <c r="S155" s="101" t="s">
        <v>602</v>
      </c>
      <c r="T155" s="101" t="s">
        <v>602</v>
      </c>
      <c r="U155" s="101" t="s">
        <v>602</v>
      </c>
      <c r="V155" s="101" t="s">
        <v>602</v>
      </c>
      <c r="W155" s="101" t="s">
        <v>602</v>
      </c>
      <c r="X155" s="101" t="s">
        <v>602</v>
      </c>
    </row>
    <row r="156" spans="1:24">
      <c r="A156" s="113" t="s">
        <v>202</v>
      </c>
      <c r="B156" s="101" t="s">
        <v>733</v>
      </c>
      <c r="C156" s="101" t="s">
        <v>320</v>
      </c>
      <c r="D156" s="101" t="s">
        <v>602</v>
      </c>
      <c r="E156" s="101" t="s">
        <v>602</v>
      </c>
      <c r="F156" s="101" t="s">
        <v>602</v>
      </c>
      <c r="G156" s="101" t="s">
        <v>602</v>
      </c>
      <c r="H156" s="101" t="s">
        <v>602</v>
      </c>
      <c r="I156" s="101" t="s">
        <v>602</v>
      </c>
      <c r="J156" s="101" t="s">
        <v>602</v>
      </c>
      <c r="K156" s="101" t="s">
        <v>602</v>
      </c>
      <c r="L156" s="101" t="s">
        <v>602</v>
      </c>
      <c r="M156" s="101" t="s">
        <v>602</v>
      </c>
      <c r="N156" s="101" t="s">
        <v>602</v>
      </c>
      <c r="O156" s="101" t="s">
        <v>602</v>
      </c>
      <c r="P156" s="101" t="s">
        <v>602</v>
      </c>
      <c r="Q156" s="101" t="s">
        <v>602</v>
      </c>
      <c r="R156" s="101" t="s">
        <v>602</v>
      </c>
      <c r="S156" s="101" t="s">
        <v>602</v>
      </c>
      <c r="T156" s="101" t="s">
        <v>602</v>
      </c>
      <c r="U156" s="101" t="s">
        <v>602</v>
      </c>
      <c r="V156" s="101" t="s">
        <v>602</v>
      </c>
      <c r="W156" s="101" t="s">
        <v>602</v>
      </c>
      <c r="X156" s="101" t="s">
        <v>602</v>
      </c>
    </row>
    <row r="157" spans="1:24">
      <c r="A157" s="113" t="s">
        <v>202</v>
      </c>
      <c r="B157" s="101" t="s">
        <v>734</v>
      </c>
      <c r="C157" s="101" t="s">
        <v>322</v>
      </c>
      <c r="D157" s="101" t="s">
        <v>602</v>
      </c>
      <c r="E157" s="101" t="s">
        <v>602</v>
      </c>
      <c r="F157" s="101" t="s">
        <v>602</v>
      </c>
      <c r="G157" s="101" t="s">
        <v>602</v>
      </c>
      <c r="H157" s="101" t="s">
        <v>602</v>
      </c>
      <c r="I157" s="101" t="s">
        <v>602</v>
      </c>
      <c r="J157" s="101" t="s">
        <v>602</v>
      </c>
      <c r="K157" s="101" t="s">
        <v>602</v>
      </c>
      <c r="L157" s="101" t="s">
        <v>602</v>
      </c>
      <c r="M157" s="101" t="s">
        <v>602</v>
      </c>
      <c r="N157" s="101" t="s">
        <v>602</v>
      </c>
      <c r="O157" s="101" t="s">
        <v>602</v>
      </c>
      <c r="P157" s="101" t="s">
        <v>602</v>
      </c>
      <c r="Q157" s="101" t="s">
        <v>602</v>
      </c>
      <c r="R157" s="101" t="s">
        <v>602</v>
      </c>
      <c r="S157" s="101" t="s">
        <v>602</v>
      </c>
      <c r="T157" s="101" t="s">
        <v>602</v>
      </c>
      <c r="U157" s="101" t="s">
        <v>602</v>
      </c>
      <c r="V157" s="101" t="s">
        <v>602</v>
      </c>
      <c r="W157" s="101" t="s">
        <v>602</v>
      </c>
      <c r="X157" s="101" t="s">
        <v>602</v>
      </c>
    </row>
    <row r="158" spans="1:24">
      <c r="A158" s="113" t="s">
        <v>202</v>
      </c>
      <c r="B158" s="101" t="s">
        <v>735</v>
      </c>
      <c r="C158" s="101" t="s">
        <v>347</v>
      </c>
      <c r="D158" s="101" t="s">
        <v>602</v>
      </c>
      <c r="E158" s="101" t="s">
        <v>602</v>
      </c>
      <c r="F158" s="101" t="s">
        <v>602</v>
      </c>
      <c r="G158" s="101" t="s">
        <v>602</v>
      </c>
      <c r="H158" s="101" t="s">
        <v>602</v>
      </c>
      <c r="I158" s="101" t="s">
        <v>602</v>
      </c>
      <c r="J158" s="101" t="s">
        <v>602</v>
      </c>
      <c r="K158" s="101" t="s">
        <v>602</v>
      </c>
      <c r="L158" s="101" t="s">
        <v>602</v>
      </c>
      <c r="M158" s="101" t="s">
        <v>602</v>
      </c>
      <c r="N158" s="101" t="s">
        <v>602</v>
      </c>
      <c r="O158" s="101" t="s">
        <v>602</v>
      </c>
      <c r="P158" s="101" t="s">
        <v>602</v>
      </c>
      <c r="Q158" s="101" t="s">
        <v>602</v>
      </c>
      <c r="R158" s="101" t="s">
        <v>602</v>
      </c>
      <c r="S158" s="101" t="s">
        <v>602</v>
      </c>
      <c r="T158" s="101" t="s">
        <v>602</v>
      </c>
      <c r="U158" s="101" t="s">
        <v>602</v>
      </c>
      <c r="V158" s="101" t="s">
        <v>602</v>
      </c>
      <c r="W158" s="101" t="s">
        <v>602</v>
      </c>
      <c r="X158" s="101" t="s">
        <v>602</v>
      </c>
    </row>
    <row r="159" spans="1:24">
      <c r="A159" s="113" t="s">
        <v>202</v>
      </c>
      <c r="B159" s="101" t="s">
        <v>736</v>
      </c>
      <c r="C159" s="101" t="s">
        <v>350</v>
      </c>
      <c r="D159" s="101" t="s">
        <v>602</v>
      </c>
      <c r="E159" s="101" t="s">
        <v>602</v>
      </c>
      <c r="F159" s="101" t="s">
        <v>602</v>
      </c>
      <c r="G159" s="101" t="s">
        <v>602</v>
      </c>
      <c r="H159" s="101" t="s">
        <v>602</v>
      </c>
      <c r="I159" s="101" t="s">
        <v>602</v>
      </c>
      <c r="J159" s="101" t="s">
        <v>602</v>
      </c>
      <c r="K159" s="101" t="s">
        <v>602</v>
      </c>
      <c r="L159" s="101" t="s">
        <v>602</v>
      </c>
      <c r="M159" s="101" t="s">
        <v>602</v>
      </c>
      <c r="N159" s="101" t="s">
        <v>602</v>
      </c>
      <c r="O159" s="101" t="s">
        <v>602</v>
      </c>
      <c r="P159" s="101" t="s">
        <v>602</v>
      </c>
      <c r="Q159" s="101" t="s">
        <v>602</v>
      </c>
      <c r="R159" s="101" t="s">
        <v>602</v>
      </c>
      <c r="S159" s="101" t="s">
        <v>602</v>
      </c>
      <c r="T159" s="101" t="s">
        <v>602</v>
      </c>
      <c r="U159" s="101" t="s">
        <v>602</v>
      </c>
      <c r="V159" s="101" t="s">
        <v>602</v>
      </c>
      <c r="W159" s="101" t="s">
        <v>602</v>
      </c>
      <c r="X159" s="101" t="s">
        <v>602</v>
      </c>
    </row>
    <row r="160" spans="1:24">
      <c r="A160" s="113" t="s">
        <v>202</v>
      </c>
      <c r="B160" s="101" t="s">
        <v>737</v>
      </c>
      <c r="C160" s="101" t="s">
        <v>352</v>
      </c>
      <c r="D160" s="101" t="s">
        <v>602</v>
      </c>
      <c r="E160" s="101" t="s">
        <v>602</v>
      </c>
      <c r="F160" s="101" t="s">
        <v>602</v>
      </c>
      <c r="G160" s="101" t="s">
        <v>602</v>
      </c>
      <c r="H160" s="101" t="s">
        <v>602</v>
      </c>
      <c r="I160" s="101" t="s">
        <v>602</v>
      </c>
      <c r="J160" s="101" t="s">
        <v>602</v>
      </c>
      <c r="K160" s="101" t="s">
        <v>602</v>
      </c>
      <c r="L160" s="101" t="s">
        <v>602</v>
      </c>
      <c r="M160" s="101" t="s">
        <v>602</v>
      </c>
      <c r="N160" s="101" t="s">
        <v>602</v>
      </c>
      <c r="O160" s="101" t="s">
        <v>602</v>
      </c>
      <c r="P160" s="101" t="s">
        <v>602</v>
      </c>
      <c r="Q160" s="101" t="s">
        <v>602</v>
      </c>
      <c r="R160" s="101" t="s">
        <v>602</v>
      </c>
      <c r="S160" s="101" t="s">
        <v>602</v>
      </c>
      <c r="T160" s="101" t="s">
        <v>602</v>
      </c>
      <c r="U160" s="101" t="s">
        <v>602</v>
      </c>
      <c r="V160" s="101" t="s">
        <v>602</v>
      </c>
      <c r="W160" s="101" t="s">
        <v>602</v>
      </c>
      <c r="X160" s="101" t="s">
        <v>602</v>
      </c>
    </row>
    <row r="161" spans="1:24">
      <c r="A161" s="113" t="s">
        <v>202</v>
      </c>
      <c r="B161" s="101" t="s">
        <v>738</v>
      </c>
      <c r="C161" s="101" t="s">
        <v>355</v>
      </c>
      <c r="D161" s="101" t="s">
        <v>602</v>
      </c>
      <c r="E161" s="101" t="s">
        <v>602</v>
      </c>
      <c r="F161" s="101" t="s">
        <v>602</v>
      </c>
      <c r="G161" s="101" t="s">
        <v>602</v>
      </c>
      <c r="H161" s="101" t="s">
        <v>602</v>
      </c>
      <c r="I161" s="101" t="s">
        <v>602</v>
      </c>
      <c r="J161" s="101" t="s">
        <v>602</v>
      </c>
      <c r="K161" s="101" t="s">
        <v>602</v>
      </c>
      <c r="L161" s="101" t="s">
        <v>602</v>
      </c>
      <c r="M161" s="101" t="s">
        <v>602</v>
      </c>
      <c r="N161" s="101" t="s">
        <v>602</v>
      </c>
      <c r="O161" s="101" t="s">
        <v>602</v>
      </c>
      <c r="P161" s="101" t="s">
        <v>602</v>
      </c>
      <c r="Q161" s="101" t="s">
        <v>602</v>
      </c>
      <c r="R161" s="101" t="s">
        <v>602</v>
      </c>
      <c r="S161" s="101" t="s">
        <v>602</v>
      </c>
      <c r="T161" s="101" t="s">
        <v>602</v>
      </c>
      <c r="U161" s="101" t="s">
        <v>602</v>
      </c>
      <c r="V161" s="101" t="s">
        <v>602</v>
      </c>
      <c r="W161" s="101" t="s">
        <v>602</v>
      </c>
      <c r="X161" s="101" t="s">
        <v>602</v>
      </c>
    </row>
    <row r="162" spans="1:24">
      <c r="A162" s="113" t="s">
        <v>202</v>
      </c>
      <c r="B162" s="101" t="s">
        <v>739</v>
      </c>
      <c r="C162" s="101" t="s">
        <v>357</v>
      </c>
      <c r="D162" s="101" t="s">
        <v>602</v>
      </c>
      <c r="E162" s="101" t="s">
        <v>602</v>
      </c>
      <c r="F162" s="101" t="s">
        <v>602</v>
      </c>
      <c r="G162" s="101" t="s">
        <v>602</v>
      </c>
      <c r="H162" s="101" t="s">
        <v>602</v>
      </c>
      <c r="I162" s="101" t="s">
        <v>602</v>
      </c>
      <c r="J162" s="101" t="s">
        <v>602</v>
      </c>
      <c r="K162" s="101" t="s">
        <v>602</v>
      </c>
      <c r="L162" s="101" t="s">
        <v>602</v>
      </c>
      <c r="M162" s="101" t="s">
        <v>602</v>
      </c>
      <c r="N162" s="101" t="s">
        <v>602</v>
      </c>
      <c r="O162" s="101" t="s">
        <v>602</v>
      </c>
      <c r="P162" s="101" t="s">
        <v>602</v>
      </c>
      <c r="Q162" s="101" t="s">
        <v>602</v>
      </c>
      <c r="R162" s="101" t="s">
        <v>602</v>
      </c>
      <c r="S162" s="101" t="s">
        <v>602</v>
      </c>
      <c r="T162" s="101" t="s">
        <v>602</v>
      </c>
      <c r="U162" s="101" t="s">
        <v>602</v>
      </c>
      <c r="V162" s="101" t="s">
        <v>602</v>
      </c>
      <c r="W162" s="101" t="s">
        <v>602</v>
      </c>
      <c r="X162" s="101" t="s">
        <v>602</v>
      </c>
    </row>
    <row r="163" spans="1:24">
      <c r="A163" s="113" t="s">
        <v>202</v>
      </c>
      <c r="B163" s="101" t="s">
        <v>740</v>
      </c>
      <c r="C163" s="101" t="s">
        <v>360</v>
      </c>
      <c r="D163" s="101" t="s">
        <v>602</v>
      </c>
      <c r="E163" s="101" t="s">
        <v>602</v>
      </c>
      <c r="F163" s="101" t="s">
        <v>602</v>
      </c>
      <c r="G163" s="101" t="s">
        <v>602</v>
      </c>
      <c r="H163" s="101" t="s">
        <v>602</v>
      </c>
      <c r="I163" s="101" t="s">
        <v>602</v>
      </c>
      <c r="J163" s="101" t="s">
        <v>602</v>
      </c>
      <c r="K163" s="101" t="s">
        <v>602</v>
      </c>
      <c r="L163" s="101" t="s">
        <v>602</v>
      </c>
      <c r="M163" s="101" t="s">
        <v>602</v>
      </c>
      <c r="N163" s="101" t="s">
        <v>602</v>
      </c>
      <c r="O163" s="101" t="s">
        <v>602</v>
      </c>
      <c r="P163" s="101" t="s">
        <v>602</v>
      </c>
      <c r="Q163" s="101" t="s">
        <v>602</v>
      </c>
      <c r="R163" s="101" t="s">
        <v>602</v>
      </c>
      <c r="S163" s="101" t="s">
        <v>602</v>
      </c>
      <c r="T163" s="101" t="s">
        <v>602</v>
      </c>
      <c r="U163" s="101" t="s">
        <v>602</v>
      </c>
      <c r="V163" s="101" t="s">
        <v>602</v>
      </c>
      <c r="W163" s="101" t="s">
        <v>602</v>
      </c>
      <c r="X163" s="101" t="s">
        <v>602</v>
      </c>
    </row>
    <row r="164" spans="1:24">
      <c r="A164" s="113" t="s">
        <v>202</v>
      </c>
      <c r="B164" s="101" t="s">
        <v>741</v>
      </c>
      <c r="C164" s="101" t="s">
        <v>367</v>
      </c>
      <c r="D164" s="101" t="s">
        <v>602</v>
      </c>
      <c r="E164" s="101" t="s">
        <v>602</v>
      </c>
      <c r="F164" s="101" t="s">
        <v>602</v>
      </c>
      <c r="G164" s="101" t="s">
        <v>602</v>
      </c>
      <c r="H164" s="101" t="s">
        <v>602</v>
      </c>
      <c r="I164" s="101" t="s">
        <v>602</v>
      </c>
      <c r="J164" s="101" t="s">
        <v>602</v>
      </c>
      <c r="K164" s="101" t="s">
        <v>602</v>
      </c>
      <c r="L164" s="101" t="s">
        <v>602</v>
      </c>
      <c r="M164" s="101" t="s">
        <v>602</v>
      </c>
      <c r="N164" s="101" t="s">
        <v>602</v>
      </c>
      <c r="O164" s="101" t="s">
        <v>602</v>
      </c>
      <c r="P164" s="101" t="s">
        <v>602</v>
      </c>
      <c r="Q164" s="101" t="s">
        <v>602</v>
      </c>
      <c r="R164" s="101" t="s">
        <v>602</v>
      </c>
      <c r="S164" s="101" t="s">
        <v>602</v>
      </c>
      <c r="T164" s="101" t="s">
        <v>602</v>
      </c>
      <c r="U164" s="101" t="s">
        <v>602</v>
      </c>
      <c r="V164" s="101" t="s">
        <v>602</v>
      </c>
      <c r="W164" s="101" t="s">
        <v>602</v>
      </c>
      <c r="X164" s="101" t="s">
        <v>602</v>
      </c>
    </row>
    <row r="165" spans="1:24">
      <c r="A165" s="113" t="s">
        <v>202</v>
      </c>
      <c r="B165" s="101" t="s">
        <v>742</v>
      </c>
      <c r="C165" s="101" t="s">
        <v>370</v>
      </c>
      <c r="D165" s="101" t="s">
        <v>602</v>
      </c>
      <c r="E165" s="101" t="s">
        <v>602</v>
      </c>
      <c r="F165" s="101" t="s">
        <v>602</v>
      </c>
      <c r="G165" s="101" t="s">
        <v>602</v>
      </c>
      <c r="H165" s="101" t="s">
        <v>602</v>
      </c>
      <c r="I165" s="101" t="s">
        <v>602</v>
      </c>
      <c r="J165" s="101" t="s">
        <v>602</v>
      </c>
      <c r="K165" s="101" t="s">
        <v>602</v>
      </c>
      <c r="L165" s="101" t="s">
        <v>602</v>
      </c>
      <c r="M165" s="101" t="s">
        <v>602</v>
      </c>
      <c r="N165" s="101" t="s">
        <v>602</v>
      </c>
      <c r="O165" s="101" t="s">
        <v>602</v>
      </c>
      <c r="P165" s="101" t="s">
        <v>602</v>
      </c>
      <c r="Q165" s="101" t="s">
        <v>602</v>
      </c>
      <c r="R165" s="101" t="s">
        <v>602</v>
      </c>
      <c r="S165" s="101" t="s">
        <v>602</v>
      </c>
      <c r="T165" s="101" t="s">
        <v>602</v>
      </c>
      <c r="U165" s="101" t="s">
        <v>602</v>
      </c>
      <c r="V165" s="101" t="s">
        <v>602</v>
      </c>
      <c r="W165" s="101" t="s">
        <v>602</v>
      </c>
      <c r="X165" s="101" t="s">
        <v>602</v>
      </c>
    </row>
    <row r="166" spans="1:24">
      <c r="A166" s="113" t="s">
        <v>202</v>
      </c>
      <c r="B166" s="101" t="s">
        <v>743</v>
      </c>
      <c r="C166" s="101" t="s">
        <v>744</v>
      </c>
      <c r="D166" s="101" t="s">
        <v>602</v>
      </c>
      <c r="E166" s="101" t="s">
        <v>602</v>
      </c>
      <c r="F166" s="101" t="s">
        <v>602</v>
      </c>
      <c r="G166" s="101" t="s">
        <v>602</v>
      </c>
      <c r="H166" s="101" t="s">
        <v>602</v>
      </c>
      <c r="I166" s="101" t="s">
        <v>602</v>
      </c>
      <c r="J166" s="101" t="s">
        <v>602</v>
      </c>
      <c r="K166" s="101" t="s">
        <v>602</v>
      </c>
      <c r="L166" s="101" t="s">
        <v>602</v>
      </c>
      <c r="M166" s="101" t="s">
        <v>602</v>
      </c>
      <c r="N166" s="101" t="s">
        <v>602</v>
      </c>
      <c r="O166" s="101" t="s">
        <v>602</v>
      </c>
      <c r="P166" s="101" t="s">
        <v>602</v>
      </c>
      <c r="Q166" s="101" t="s">
        <v>602</v>
      </c>
      <c r="R166" s="101" t="s">
        <v>602</v>
      </c>
      <c r="S166" s="101" t="s">
        <v>602</v>
      </c>
      <c r="T166" s="101" t="s">
        <v>602</v>
      </c>
      <c r="U166" s="101" t="s">
        <v>602</v>
      </c>
      <c r="V166" s="101" t="s">
        <v>602</v>
      </c>
      <c r="W166" s="101" t="s">
        <v>602</v>
      </c>
      <c r="X166" s="101" t="s">
        <v>602</v>
      </c>
    </row>
    <row r="167" spans="1:24">
      <c r="A167" s="113" t="s">
        <v>202</v>
      </c>
      <c r="B167" s="101" t="s">
        <v>745</v>
      </c>
      <c r="C167" s="101" t="s">
        <v>746</v>
      </c>
      <c r="D167" s="101" t="s">
        <v>602</v>
      </c>
      <c r="E167" s="101" t="s">
        <v>602</v>
      </c>
      <c r="F167" s="101" t="s">
        <v>602</v>
      </c>
      <c r="G167" s="101" t="s">
        <v>602</v>
      </c>
      <c r="H167" s="101" t="s">
        <v>602</v>
      </c>
      <c r="I167" s="101" t="s">
        <v>602</v>
      </c>
      <c r="J167" s="101" t="s">
        <v>602</v>
      </c>
      <c r="K167" s="101" t="s">
        <v>602</v>
      </c>
      <c r="L167" s="101" t="s">
        <v>602</v>
      </c>
      <c r="M167" s="101" t="s">
        <v>602</v>
      </c>
      <c r="N167" s="101" t="s">
        <v>602</v>
      </c>
      <c r="O167" s="101" t="s">
        <v>602</v>
      </c>
      <c r="P167" s="101" t="s">
        <v>602</v>
      </c>
      <c r="Q167" s="101" t="s">
        <v>602</v>
      </c>
      <c r="R167" s="101" t="s">
        <v>602</v>
      </c>
      <c r="S167" s="101" t="s">
        <v>602</v>
      </c>
      <c r="T167" s="101" t="s">
        <v>602</v>
      </c>
      <c r="U167" s="101" t="s">
        <v>602</v>
      </c>
      <c r="V167" s="101" t="s">
        <v>602</v>
      </c>
      <c r="W167" s="101" t="s">
        <v>602</v>
      </c>
      <c r="X167" s="101" t="s">
        <v>602</v>
      </c>
    </row>
    <row r="168" spans="1:24">
      <c r="A168" s="113" t="s">
        <v>202</v>
      </c>
      <c r="B168" s="101" t="s">
        <v>747</v>
      </c>
      <c r="C168" s="101" t="s">
        <v>748</v>
      </c>
      <c r="D168" s="101" t="s">
        <v>602</v>
      </c>
      <c r="E168" s="101" t="s">
        <v>602</v>
      </c>
      <c r="F168" s="101" t="s">
        <v>602</v>
      </c>
      <c r="G168" s="101" t="s">
        <v>602</v>
      </c>
      <c r="H168" s="101" t="s">
        <v>602</v>
      </c>
      <c r="I168" s="101" t="s">
        <v>602</v>
      </c>
      <c r="J168" s="101" t="s">
        <v>602</v>
      </c>
      <c r="K168" s="101" t="s">
        <v>602</v>
      </c>
      <c r="L168" s="101" t="s">
        <v>602</v>
      </c>
      <c r="M168" s="101" t="s">
        <v>602</v>
      </c>
      <c r="N168" s="101" t="s">
        <v>602</v>
      </c>
      <c r="O168" s="101" t="s">
        <v>602</v>
      </c>
      <c r="P168" s="101" t="s">
        <v>602</v>
      </c>
      <c r="Q168" s="101" t="s">
        <v>602</v>
      </c>
      <c r="R168" s="101" t="s">
        <v>602</v>
      </c>
      <c r="S168" s="101" t="s">
        <v>602</v>
      </c>
      <c r="T168" s="101" t="s">
        <v>602</v>
      </c>
      <c r="U168" s="101" t="s">
        <v>602</v>
      </c>
      <c r="V168" s="101" t="s">
        <v>602</v>
      </c>
      <c r="W168" s="101" t="s">
        <v>602</v>
      </c>
      <c r="X168" s="101" t="s">
        <v>602</v>
      </c>
    </row>
    <row r="169" spans="1:24">
      <c r="A169" s="113" t="s">
        <v>202</v>
      </c>
      <c r="B169" s="101" t="s">
        <v>749</v>
      </c>
      <c r="C169" s="101" t="s">
        <v>750</v>
      </c>
      <c r="D169" s="101" t="s">
        <v>602</v>
      </c>
      <c r="E169" s="101" t="s">
        <v>602</v>
      </c>
      <c r="F169" s="101" t="s">
        <v>602</v>
      </c>
      <c r="G169" s="101" t="s">
        <v>602</v>
      </c>
      <c r="H169" s="101" t="s">
        <v>602</v>
      </c>
      <c r="I169" s="101" t="s">
        <v>602</v>
      </c>
      <c r="J169" s="101" t="s">
        <v>602</v>
      </c>
      <c r="K169" s="101" t="s">
        <v>602</v>
      </c>
      <c r="L169" s="101" t="s">
        <v>602</v>
      </c>
      <c r="M169" s="101" t="s">
        <v>602</v>
      </c>
      <c r="N169" s="101" t="s">
        <v>602</v>
      </c>
      <c r="O169" s="101" t="s">
        <v>602</v>
      </c>
      <c r="P169" s="101" t="s">
        <v>602</v>
      </c>
      <c r="Q169" s="101" t="s">
        <v>602</v>
      </c>
      <c r="R169" s="101" t="s">
        <v>602</v>
      </c>
      <c r="S169" s="101" t="s">
        <v>602</v>
      </c>
      <c r="T169" s="101" t="s">
        <v>602</v>
      </c>
      <c r="U169" s="101" t="s">
        <v>602</v>
      </c>
      <c r="V169" s="101" t="s">
        <v>602</v>
      </c>
      <c r="W169" s="101" t="s">
        <v>602</v>
      </c>
      <c r="X169" s="101" t="s">
        <v>602</v>
      </c>
    </row>
    <row r="170" spans="1:24">
      <c r="A170" s="113" t="s">
        <v>202</v>
      </c>
      <c r="B170" s="101" t="s">
        <v>751</v>
      </c>
      <c r="C170" s="101" t="s">
        <v>752</v>
      </c>
      <c r="D170" s="101" t="s">
        <v>602</v>
      </c>
      <c r="E170" s="101" t="s">
        <v>602</v>
      </c>
      <c r="F170" s="101" t="s">
        <v>602</v>
      </c>
      <c r="G170" s="101" t="s">
        <v>602</v>
      </c>
      <c r="H170" s="101" t="s">
        <v>602</v>
      </c>
      <c r="I170" s="101" t="s">
        <v>602</v>
      </c>
      <c r="J170" s="101" t="s">
        <v>602</v>
      </c>
      <c r="K170" s="101" t="s">
        <v>602</v>
      </c>
      <c r="L170" s="101" t="s">
        <v>602</v>
      </c>
      <c r="M170" s="101" t="s">
        <v>602</v>
      </c>
      <c r="N170" s="101" t="s">
        <v>602</v>
      </c>
      <c r="O170" s="101" t="s">
        <v>602</v>
      </c>
      <c r="P170" s="101" t="s">
        <v>602</v>
      </c>
      <c r="Q170" s="101" t="s">
        <v>602</v>
      </c>
      <c r="R170" s="101" t="s">
        <v>602</v>
      </c>
      <c r="S170" s="101" t="s">
        <v>602</v>
      </c>
      <c r="T170" s="101" t="s">
        <v>602</v>
      </c>
      <c r="U170" s="101" t="s">
        <v>602</v>
      </c>
      <c r="V170" s="101" t="s">
        <v>602</v>
      </c>
      <c r="W170" s="101" t="s">
        <v>602</v>
      </c>
      <c r="X170" s="101" t="s">
        <v>602</v>
      </c>
    </row>
    <row r="171" spans="1:24">
      <c r="A171" s="113" t="s">
        <v>202</v>
      </c>
      <c r="B171" s="101" t="s">
        <v>753</v>
      </c>
      <c r="C171" s="101" t="s">
        <v>754</v>
      </c>
      <c r="D171" s="101" t="s">
        <v>602</v>
      </c>
      <c r="E171" s="101" t="s">
        <v>602</v>
      </c>
      <c r="F171" s="101" t="s">
        <v>602</v>
      </c>
      <c r="G171" s="101" t="s">
        <v>602</v>
      </c>
      <c r="H171" s="101" t="s">
        <v>602</v>
      </c>
      <c r="I171" s="101" t="s">
        <v>602</v>
      </c>
      <c r="J171" s="101" t="s">
        <v>602</v>
      </c>
      <c r="K171" s="101" t="s">
        <v>602</v>
      </c>
      <c r="L171" s="101" t="s">
        <v>602</v>
      </c>
      <c r="M171" s="101" t="s">
        <v>602</v>
      </c>
      <c r="N171" s="101" t="s">
        <v>602</v>
      </c>
      <c r="O171" s="101" t="s">
        <v>602</v>
      </c>
      <c r="P171" s="101" t="s">
        <v>602</v>
      </c>
      <c r="Q171" s="101" t="s">
        <v>602</v>
      </c>
      <c r="R171" s="101" t="s">
        <v>602</v>
      </c>
      <c r="S171" s="101" t="s">
        <v>602</v>
      </c>
      <c r="T171" s="101" t="s">
        <v>602</v>
      </c>
      <c r="U171" s="101" t="s">
        <v>602</v>
      </c>
      <c r="V171" s="101" t="s">
        <v>602</v>
      </c>
      <c r="W171" s="101" t="s">
        <v>602</v>
      </c>
      <c r="X171" s="101" t="s">
        <v>602</v>
      </c>
    </row>
    <row r="172" spans="1:24">
      <c r="A172" s="113" t="s">
        <v>202</v>
      </c>
      <c r="B172" s="101" t="s">
        <v>755</v>
      </c>
      <c r="C172" s="101" t="s">
        <v>756</v>
      </c>
      <c r="D172" s="101" t="s">
        <v>602</v>
      </c>
      <c r="E172" s="101" t="s">
        <v>602</v>
      </c>
      <c r="F172" s="101" t="s">
        <v>602</v>
      </c>
      <c r="G172" s="101" t="s">
        <v>602</v>
      </c>
      <c r="H172" s="101" t="s">
        <v>602</v>
      </c>
      <c r="I172" s="101" t="s">
        <v>602</v>
      </c>
      <c r="J172" s="101" t="s">
        <v>602</v>
      </c>
      <c r="K172" s="101" t="s">
        <v>602</v>
      </c>
      <c r="L172" s="101" t="s">
        <v>602</v>
      </c>
      <c r="M172" s="101" t="s">
        <v>602</v>
      </c>
      <c r="N172" s="101" t="s">
        <v>602</v>
      </c>
      <c r="O172" s="101" t="s">
        <v>602</v>
      </c>
      <c r="P172" s="101" t="s">
        <v>602</v>
      </c>
      <c r="Q172" s="101" t="s">
        <v>602</v>
      </c>
      <c r="R172" s="101" t="s">
        <v>602</v>
      </c>
      <c r="S172" s="101" t="s">
        <v>602</v>
      </c>
      <c r="T172" s="101" t="s">
        <v>602</v>
      </c>
      <c r="U172" s="101" t="s">
        <v>602</v>
      </c>
      <c r="V172" s="101" t="s">
        <v>602</v>
      </c>
      <c r="W172" s="101" t="s">
        <v>602</v>
      </c>
      <c r="X172" s="101" t="s">
        <v>602</v>
      </c>
    </row>
    <row r="173" spans="1:24">
      <c r="A173" s="113" t="s">
        <v>202</v>
      </c>
      <c r="B173" s="101" t="s">
        <v>757</v>
      </c>
      <c r="C173" s="101" t="s">
        <v>758</v>
      </c>
      <c r="D173" s="101" t="s">
        <v>602</v>
      </c>
      <c r="E173" s="101" t="s">
        <v>602</v>
      </c>
      <c r="F173" s="101" t="s">
        <v>602</v>
      </c>
      <c r="G173" s="101" t="s">
        <v>602</v>
      </c>
      <c r="H173" s="101" t="s">
        <v>602</v>
      </c>
      <c r="I173" s="101" t="s">
        <v>602</v>
      </c>
      <c r="J173" s="101" t="s">
        <v>602</v>
      </c>
      <c r="K173" s="101" t="s">
        <v>602</v>
      </c>
      <c r="L173" s="101" t="s">
        <v>602</v>
      </c>
      <c r="M173" s="101" t="s">
        <v>602</v>
      </c>
      <c r="N173" s="101" t="s">
        <v>602</v>
      </c>
      <c r="O173" s="101" t="s">
        <v>602</v>
      </c>
      <c r="P173" s="101" t="s">
        <v>602</v>
      </c>
      <c r="Q173" s="101" t="s">
        <v>602</v>
      </c>
      <c r="R173" s="101" t="s">
        <v>602</v>
      </c>
      <c r="S173" s="101" t="s">
        <v>602</v>
      </c>
      <c r="T173" s="101" t="s">
        <v>602</v>
      </c>
      <c r="U173" s="101" t="s">
        <v>602</v>
      </c>
      <c r="V173" s="101" t="s">
        <v>602</v>
      </c>
      <c r="W173" s="101" t="s">
        <v>602</v>
      </c>
      <c r="X173" s="101" t="s">
        <v>602</v>
      </c>
    </row>
    <row r="174" spans="1:24">
      <c r="A174" s="113" t="s">
        <v>202</v>
      </c>
      <c r="B174" s="101" t="s">
        <v>759</v>
      </c>
      <c r="C174" s="101" t="s">
        <v>760</v>
      </c>
      <c r="D174" s="101" t="s">
        <v>602</v>
      </c>
      <c r="E174" s="101" t="s">
        <v>602</v>
      </c>
      <c r="F174" s="101" t="s">
        <v>602</v>
      </c>
      <c r="G174" s="101" t="s">
        <v>602</v>
      </c>
      <c r="H174" s="101" t="s">
        <v>602</v>
      </c>
      <c r="I174" s="101" t="s">
        <v>602</v>
      </c>
      <c r="J174" s="101" t="s">
        <v>602</v>
      </c>
      <c r="K174" s="101" t="s">
        <v>602</v>
      </c>
      <c r="L174" s="101" t="s">
        <v>602</v>
      </c>
      <c r="M174" s="101" t="s">
        <v>602</v>
      </c>
      <c r="N174" s="101" t="s">
        <v>602</v>
      </c>
      <c r="O174" s="101" t="s">
        <v>602</v>
      </c>
      <c r="P174" s="101" t="s">
        <v>602</v>
      </c>
      <c r="Q174" s="101" t="s">
        <v>602</v>
      </c>
      <c r="R174" s="101" t="s">
        <v>602</v>
      </c>
      <c r="S174" s="101" t="s">
        <v>602</v>
      </c>
      <c r="T174" s="101" t="s">
        <v>602</v>
      </c>
      <c r="U174" s="101" t="s">
        <v>602</v>
      </c>
      <c r="V174" s="101" t="s">
        <v>602</v>
      </c>
      <c r="W174" s="101" t="s">
        <v>602</v>
      </c>
      <c r="X174" s="101" t="s">
        <v>602</v>
      </c>
    </row>
    <row r="175" spans="1:24">
      <c r="A175" s="113" t="s">
        <v>202</v>
      </c>
      <c r="B175" s="101" t="s">
        <v>761</v>
      </c>
      <c r="C175" s="101" t="s">
        <v>762</v>
      </c>
      <c r="D175" s="101" t="s">
        <v>602</v>
      </c>
      <c r="E175" s="101" t="s">
        <v>602</v>
      </c>
      <c r="F175" s="101" t="s">
        <v>602</v>
      </c>
      <c r="G175" s="101" t="s">
        <v>602</v>
      </c>
      <c r="H175" s="101" t="s">
        <v>602</v>
      </c>
      <c r="I175" s="101" t="s">
        <v>602</v>
      </c>
      <c r="J175" s="101" t="s">
        <v>602</v>
      </c>
      <c r="K175" s="101" t="s">
        <v>602</v>
      </c>
      <c r="L175" s="101" t="s">
        <v>602</v>
      </c>
      <c r="M175" s="101" t="s">
        <v>602</v>
      </c>
      <c r="N175" s="101" t="s">
        <v>602</v>
      </c>
      <c r="O175" s="101" t="s">
        <v>602</v>
      </c>
      <c r="P175" s="101" t="s">
        <v>602</v>
      </c>
      <c r="Q175" s="101" t="s">
        <v>602</v>
      </c>
      <c r="R175" s="101" t="s">
        <v>602</v>
      </c>
      <c r="S175" s="101" t="s">
        <v>602</v>
      </c>
      <c r="T175" s="101" t="s">
        <v>602</v>
      </c>
      <c r="U175" s="101" t="s">
        <v>602</v>
      </c>
      <c r="V175" s="101" t="s">
        <v>602</v>
      </c>
      <c r="W175" s="101" t="s">
        <v>602</v>
      </c>
      <c r="X175" s="101" t="s">
        <v>602</v>
      </c>
    </row>
    <row r="176" spans="1:24">
      <c r="A176" s="113" t="s">
        <v>202</v>
      </c>
      <c r="B176" s="101" t="s">
        <v>763</v>
      </c>
      <c r="C176" s="101" t="s">
        <v>764</v>
      </c>
      <c r="D176" s="101" t="s">
        <v>602</v>
      </c>
      <c r="E176" s="101" t="s">
        <v>602</v>
      </c>
      <c r="F176" s="101" t="s">
        <v>602</v>
      </c>
      <c r="G176" s="101" t="s">
        <v>602</v>
      </c>
      <c r="H176" s="101" t="s">
        <v>602</v>
      </c>
      <c r="I176" s="101" t="s">
        <v>602</v>
      </c>
      <c r="J176" s="101" t="s">
        <v>602</v>
      </c>
      <c r="K176" s="101" t="s">
        <v>602</v>
      </c>
      <c r="L176" s="101" t="s">
        <v>602</v>
      </c>
      <c r="M176" s="101" t="s">
        <v>602</v>
      </c>
      <c r="N176" s="101" t="s">
        <v>602</v>
      </c>
      <c r="O176" s="101" t="s">
        <v>602</v>
      </c>
      <c r="P176" s="101" t="s">
        <v>602</v>
      </c>
      <c r="Q176" s="101" t="s">
        <v>602</v>
      </c>
      <c r="R176" s="101" t="s">
        <v>602</v>
      </c>
      <c r="S176" s="101" t="s">
        <v>602</v>
      </c>
      <c r="T176" s="101" t="s">
        <v>602</v>
      </c>
      <c r="U176" s="101" t="s">
        <v>602</v>
      </c>
      <c r="V176" s="101" t="s">
        <v>602</v>
      </c>
      <c r="W176" s="101" t="s">
        <v>602</v>
      </c>
      <c r="X176" s="101" t="s">
        <v>602</v>
      </c>
    </row>
    <row r="177" spans="1:24">
      <c r="A177" s="113" t="s">
        <v>202</v>
      </c>
      <c r="B177" s="101" t="s">
        <v>765</v>
      </c>
      <c r="C177" s="101" t="s">
        <v>766</v>
      </c>
      <c r="D177" s="101" t="s">
        <v>602</v>
      </c>
      <c r="E177" s="101" t="s">
        <v>602</v>
      </c>
      <c r="F177" s="101" t="s">
        <v>602</v>
      </c>
      <c r="G177" s="101" t="s">
        <v>602</v>
      </c>
      <c r="H177" s="101" t="s">
        <v>602</v>
      </c>
      <c r="I177" s="101" t="s">
        <v>602</v>
      </c>
      <c r="J177" s="101" t="s">
        <v>602</v>
      </c>
      <c r="K177" s="101" t="s">
        <v>602</v>
      </c>
      <c r="L177" s="101" t="s">
        <v>602</v>
      </c>
      <c r="M177" s="101" t="s">
        <v>602</v>
      </c>
      <c r="N177" s="101" t="s">
        <v>602</v>
      </c>
      <c r="O177" s="101" t="s">
        <v>602</v>
      </c>
      <c r="P177" s="101" t="s">
        <v>602</v>
      </c>
      <c r="Q177" s="101" t="s">
        <v>602</v>
      </c>
      <c r="R177" s="101" t="s">
        <v>602</v>
      </c>
      <c r="S177" s="101" t="s">
        <v>602</v>
      </c>
      <c r="T177" s="101" t="s">
        <v>602</v>
      </c>
      <c r="U177" s="101" t="s">
        <v>602</v>
      </c>
      <c r="V177" s="101" t="s">
        <v>602</v>
      </c>
      <c r="W177" s="101" t="s">
        <v>602</v>
      </c>
      <c r="X177" s="101" t="s">
        <v>602</v>
      </c>
    </row>
    <row r="178" spans="1:24">
      <c r="A178" s="113" t="s">
        <v>202</v>
      </c>
      <c r="B178" s="101" t="s">
        <v>767</v>
      </c>
      <c r="C178" s="101" t="s">
        <v>768</v>
      </c>
      <c r="D178" s="101" t="s">
        <v>602</v>
      </c>
      <c r="E178" s="101" t="s">
        <v>602</v>
      </c>
      <c r="F178" s="101" t="s">
        <v>602</v>
      </c>
      <c r="G178" s="101" t="s">
        <v>602</v>
      </c>
      <c r="H178" s="101" t="s">
        <v>602</v>
      </c>
      <c r="I178" s="101" t="s">
        <v>602</v>
      </c>
      <c r="J178" s="101" t="s">
        <v>602</v>
      </c>
      <c r="K178" s="101" t="s">
        <v>602</v>
      </c>
      <c r="L178" s="101" t="s">
        <v>602</v>
      </c>
      <c r="M178" s="101" t="s">
        <v>602</v>
      </c>
      <c r="N178" s="101" t="s">
        <v>602</v>
      </c>
      <c r="O178" s="101" t="s">
        <v>602</v>
      </c>
      <c r="P178" s="101" t="s">
        <v>602</v>
      </c>
      <c r="Q178" s="101" t="s">
        <v>602</v>
      </c>
      <c r="R178" s="101" t="s">
        <v>602</v>
      </c>
      <c r="S178" s="101" t="s">
        <v>602</v>
      </c>
      <c r="T178" s="101" t="s">
        <v>602</v>
      </c>
      <c r="U178" s="101" t="s">
        <v>602</v>
      </c>
      <c r="V178" s="101" t="s">
        <v>602</v>
      </c>
      <c r="W178" s="101" t="s">
        <v>602</v>
      </c>
      <c r="X178" s="101" t="s">
        <v>602</v>
      </c>
    </row>
    <row r="179" spans="1:24">
      <c r="A179" s="113" t="s">
        <v>202</v>
      </c>
      <c r="B179" s="101" t="s">
        <v>769</v>
      </c>
      <c r="C179" s="101" t="s">
        <v>770</v>
      </c>
      <c r="D179" s="101" t="s">
        <v>602</v>
      </c>
      <c r="E179" s="101" t="s">
        <v>602</v>
      </c>
      <c r="F179" s="101" t="s">
        <v>602</v>
      </c>
      <c r="G179" s="101" t="s">
        <v>602</v>
      </c>
      <c r="H179" s="101" t="s">
        <v>602</v>
      </c>
      <c r="I179" s="101" t="s">
        <v>602</v>
      </c>
      <c r="J179" s="101" t="s">
        <v>602</v>
      </c>
      <c r="K179" s="101" t="s">
        <v>602</v>
      </c>
      <c r="L179" s="101" t="s">
        <v>602</v>
      </c>
      <c r="M179" s="101" t="s">
        <v>602</v>
      </c>
      <c r="N179" s="101" t="s">
        <v>602</v>
      </c>
      <c r="O179" s="101" t="s">
        <v>602</v>
      </c>
      <c r="P179" s="101" t="s">
        <v>602</v>
      </c>
      <c r="Q179" s="101" t="s">
        <v>602</v>
      </c>
      <c r="R179" s="101" t="s">
        <v>602</v>
      </c>
      <c r="S179" s="101" t="s">
        <v>602</v>
      </c>
      <c r="T179" s="101" t="s">
        <v>602</v>
      </c>
      <c r="U179" s="101" t="s">
        <v>602</v>
      </c>
      <c r="V179" s="101" t="s">
        <v>602</v>
      </c>
      <c r="W179" s="101" t="s">
        <v>602</v>
      </c>
      <c r="X179" s="101" t="s">
        <v>602</v>
      </c>
    </row>
    <row r="180" spans="1:24">
      <c r="A180" s="113" t="s">
        <v>202</v>
      </c>
      <c r="B180" s="101" t="s">
        <v>771</v>
      </c>
      <c r="C180" s="101" t="s">
        <v>772</v>
      </c>
      <c r="D180" s="101" t="s">
        <v>602</v>
      </c>
      <c r="E180" s="101" t="s">
        <v>602</v>
      </c>
      <c r="F180" s="101" t="s">
        <v>602</v>
      </c>
      <c r="G180" s="101" t="s">
        <v>602</v>
      </c>
      <c r="H180" s="101" t="s">
        <v>602</v>
      </c>
      <c r="I180" s="101" t="s">
        <v>602</v>
      </c>
      <c r="J180" s="101" t="s">
        <v>602</v>
      </c>
      <c r="K180" s="101" t="s">
        <v>602</v>
      </c>
      <c r="L180" s="101" t="s">
        <v>602</v>
      </c>
      <c r="M180" s="101" t="s">
        <v>602</v>
      </c>
      <c r="N180" s="101" t="s">
        <v>602</v>
      </c>
      <c r="O180" s="101" t="s">
        <v>602</v>
      </c>
      <c r="P180" s="101" t="s">
        <v>602</v>
      </c>
      <c r="Q180" s="101" t="s">
        <v>602</v>
      </c>
      <c r="R180" s="101" t="s">
        <v>602</v>
      </c>
      <c r="S180" s="101" t="s">
        <v>602</v>
      </c>
      <c r="T180" s="101" t="s">
        <v>602</v>
      </c>
      <c r="U180" s="101" t="s">
        <v>602</v>
      </c>
      <c r="V180" s="101" t="s">
        <v>602</v>
      </c>
      <c r="W180" s="101" t="s">
        <v>602</v>
      </c>
      <c r="X180" s="101" t="s">
        <v>602</v>
      </c>
    </row>
    <row r="181" spans="1:24">
      <c r="A181" s="113" t="s">
        <v>202</v>
      </c>
      <c r="B181" s="101" t="s">
        <v>773</v>
      </c>
      <c r="C181" s="101" t="s">
        <v>774</v>
      </c>
      <c r="D181" s="101" t="s">
        <v>602</v>
      </c>
      <c r="E181" s="101" t="s">
        <v>602</v>
      </c>
      <c r="F181" s="101" t="s">
        <v>602</v>
      </c>
      <c r="G181" s="101" t="s">
        <v>602</v>
      </c>
      <c r="H181" s="101" t="s">
        <v>602</v>
      </c>
      <c r="I181" s="101" t="s">
        <v>602</v>
      </c>
      <c r="J181" s="101" t="s">
        <v>602</v>
      </c>
      <c r="K181" s="101" t="s">
        <v>602</v>
      </c>
      <c r="L181" s="101" t="s">
        <v>602</v>
      </c>
      <c r="M181" s="101" t="s">
        <v>602</v>
      </c>
      <c r="N181" s="101" t="s">
        <v>602</v>
      </c>
      <c r="O181" s="101" t="s">
        <v>602</v>
      </c>
      <c r="P181" s="101" t="s">
        <v>602</v>
      </c>
      <c r="Q181" s="101" t="s">
        <v>602</v>
      </c>
      <c r="R181" s="101" t="s">
        <v>602</v>
      </c>
      <c r="S181" s="101" t="s">
        <v>602</v>
      </c>
      <c r="T181" s="101" t="s">
        <v>602</v>
      </c>
      <c r="U181" s="101" t="s">
        <v>602</v>
      </c>
      <c r="V181" s="101" t="s">
        <v>602</v>
      </c>
      <c r="W181" s="101" t="s">
        <v>602</v>
      </c>
      <c r="X181" s="101" t="s">
        <v>602</v>
      </c>
    </row>
    <row r="182" spans="1:24">
      <c r="A182" s="113" t="s">
        <v>202</v>
      </c>
      <c r="B182" s="101" t="s">
        <v>775</v>
      </c>
      <c r="C182" s="101" t="s">
        <v>776</v>
      </c>
      <c r="D182" s="101" t="s">
        <v>602</v>
      </c>
      <c r="E182" s="101" t="s">
        <v>602</v>
      </c>
      <c r="F182" s="101" t="s">
        <v>602</v>
      </c>
      <c r="G182" s="101" t="s">
        <v>602</v>
      </c>
      <c r="H182" s="101" t="s">
        <v>602</v>
      </c>
      <c r="I182" s="101" t="s">
        <v>602</v>
      </c>
      <c r="J182" s="101" t="s">
        <v>602</v>
      </c>
      <c r="K182" s="101" t="s">
        <v>602</v>
      </c>
      <c r="L182" s="101" t="s">
        <v>602</v>
      </c>
      <c r="M182" s="101" t="s">
        <v>602</v>
      </c>
      <c r="N182" s="101" t="s">
        <v>602</v>
      </c>
      <c r="O182" s="101" t="s">
        <v>602</v>
      </c>
      <c r="P182" s="101" t="s">
        <v>602</v>
      </c>
      <c r="Q182" s="101" t="s">
        <v>602</v>
      </c>
      <c r="R182" s="101" t="s">
        <v>602</v>
      </c>
      <c r="S182" s="101" t="s">
        <v>602</v>
      </c>
      <c r="T182" s="101" t="s">
        <v>602</v>
      </c>
      <c r="U182" s="101" t="s">
        <v>602</v>
      </c>
      <c r="V182" s="101" t="s">
        <v>602</v>
      </c>
      <c r="W182" s="101" t="s">
        <v>602</v>
      </c>
      <c r="X182" s="101" t="s">
        <v>602</v>
      </c>
    </row>
    <row r="183" spans="1:24">
      <c r="A183" s="113" t="s">
        <v>202</v>
      </c>
      <c r="B183" s="101" t="s">
        <v>777</v>
      </c>
      <c r="C183" s="101" t="s">
        <v>778</v>
      </c>
      <c r="D183" s="101" t="s">
        <v>602</v>
      </c>
      <c r="E183" s="101" t="s">
        <v>602</v>
      </c>
      <c r="F183" s="101" t="s">
        <v>602</v>
      </c>
      <c r="G183" s="101" t="s">
        <v>602</v>
      </c>
      <c r="H183" s="101" t="s">
        <v>602</v>
      </c>
      <c r="I183" s="101" t="s">
        <v>602</v>
      </c>
      <c r="J183" s="101" t="s">
        <v>602</v>
      </c>
      <c r="K183" s="101" t="s">
        <v>602</v>
      </c>
      <c r="L183" s="101" t="s">
        <v>602</v>
      </c>
      <c r="M183" s="101" t="s">
        <v>602</v>
      </c>
      <c r="N183" s="101" t="s">
        <v>602</v>
      </c>
      <c r="O183" s="101" t="s">
        <v>602</v>
      </c>
      <c r="P183" s="101" t="s">
        <v>602</v>
      </c>
      <c r="Q183" s="101" t="s">
        <v>602</v>
      </c>
      <c r="R183" s="101" t="s">
        <v>602</v>
      </c>
      <c r="S183" s="101" t="s">
        <v>602</v>
      </c>
      <c r="T183" s="101" t="s">
        <v>602</v>
      </c>
      <c r="U183" s="101" t="s">
        <v>602</v>
      </c>
      <c r="V183" s="101" t="s">
        <v>602</v>
      </c>
      <c r="W183" s="101" t="s">
        <v>602</v>
      </c>
      <c r="X183" s="101" t="s">
        <v>602</v>
      </c>
    </row>
    <row r="184" spans="1:24">
      <c r="A184" s="113" t="s">
        <v>202</v>
      </c>
      <c r="B184" s="101" t="s">
        <v>779</v>
      </c>
      <c r="C184" s="101" t="s">
        <v>780</v>
      </c>
      <c r="D184" s="101" t="s">
        <v>602</v>
      </c>
      <c r="E184" s="101" t="s">
        <v>602</v>
      </c>
      <c r="F184" s="101" t="s">
        <v>602</v>
      </c>
      <c r="G184" s="101" t="s">
        <v>602</v>
      </c>
      <c r="H184" s="101" t="s">
        <v>602</v>
      </c>
      <c r="I184" s="101" t="s">
        <v>602</v>
      </c>
      <c r="J184" s="101" t="s">
        <v>602</v>
      </c>
      <c r="K184" s="101" t="s">
        <v>602</v>
      </c>
      <c r="L184" s="101" t="s">
        <v>602</v>
      </c>
      <c r="M184" s="101" t="s">
        <v>602</v>
      </c>
      <c r="N184" s="101" t="s">
        <v>602</v>
      </c>
      <c r="O184" s="101" t="s">
        <v>602</v>
      </c>
      <c r="P184" s="101" t="s">
        <v>602</v>
      </c>
      <c r="Q184" s="101" t="s">
        <v>602</v>
      </c>
      <c r="R184" s="101" t="s">
        <v>602</v>
      </c>
      <c r="S184" s="101" t="s">
        <v>602</v>
      </c>
      <c r="T184" s="101" t="s">
        <v>602</v>
      </c>
      <c r="U184" s="101" t="s">
        <v>602</v>
      </c>
      <c r="V184" s="101" t="s">
        <v>602</v>
      </c>
      <c r="W184" s="101" t="s">
        <v>602</v>
      </c>
      <c r="X184" s="101" t="s">
        <v>602</v>
      </c>
    </row>
    <row r="185" spans="1:24">
      <c r="A185" s="113" t="s">
        <v>202</v>
      </c>
      <c r="B185" s="101" t="s">
        <v>781</v>
      </c>
      <c r="C185" s="101" t="s">
        <v>782</v>
      </c>
      <c r="D185" s="101" t="s">
        <v>602</v>
      </c>
      <c r="E185" s="101" t="s">
        <v>602</v>
      </c>
      <c r="F185" s="101" t="s">
        <v>602</v>
      </c>
      <c r="G185" s="101" t="s">
        <v>602</v>
      </c>
      <c r="H185" s="101" t="s">
        <v>602</v>
      </c>
      <c r="I185" s="101" t="s">
        <v>602</v>
      </c>
      <c r="J185" s="101" t="s">
        <v>602</v>
      </c>
      <c r="K185" s="101" t="s">
        <v>602</v>
      </c>
      <c r="L185" s="101" t="s">
        <v>602</v>
      </c>
      <c r="M185" s="101" t="s">
        <v>602</v>
      </c>
      <c r="N185" s="101" t="s">
        <v>602</v>
      </c>
      <c r="O185" s="101" t="s">
        <v>602</v>
      </c>
      <c r="P185" s="101" t="s">
        <v>602</v>
      </c>
      <c r="Q185" s="101" t="s">
        <v>602</v>
      </c>
      <c r="R185" s="101" t="s">
        <v>602</v>
      </c>
      <c r="S185" s="101" t="s">
        <v>602</v>
      </c>
      <c r="T185" s="101" t="s">
        <v>602</v>
      </c>
      <c r="U185" s="101" t="s">
        <v>602</v>
      </c>
      <c r="V185" s="101" t="s">
        <v>602</v>
      </c>
      <c r="W185" s="101" t="s">
        <v>602</v>
      </c>
      <c r="X185" s="101" t="s">
        <v>602</v>
      </c>
    </row>
    <row r="186" spans="1:24">
      <c r="A186" s="113" t="s">
        <v>202</v>
      </c>
      <c r="B186" s="101" t="s">
        <v>783</v>
      </c>
      <c r="C186" s="101" t="s">
        <v>784</v>
      </c>
      <c r="D186" s="101" t="s">
        <v>602</v>
      </c>
      <c r="E186" s="101" t="s">
        <v>602</v>
      </c>
      <c r="F186" s="101" t="s">
        <v>602</v>
      </c>
      <c r="G186" s="101" t="s">
        <v>602</v>
      </c>
      <c r="H186" s="101" t="s">
        <v>602</v>
      </c>
      <c r="I186" s="101" t="s">
        <v>602</v>
      </c>
      <c r="J186" s="101" t="s">
        <v>602</v>
      </c>
      <c r="K186" s="101" t="s">
        <v>602</v>
      </c>
      <c r="L186" s="101" t="s">
        <v>602</v>
      </c>
      <c r="M186" s="101" t="s">
        <v>602</v>
      </c>
      <c r="N186" s="101" t="s">
        <v>602</v>
      </c>
      <c r="O186" s="101" t="s">
        <v>602</v>
      </c>
      <c r="P186" s="101" t="s">
        <v>602</v>
      </c>
      <c r="Q186" s="101" t="s">
        <v>602</v>
      </c>
      <c r="R186" s="101" t="s">
        <v>602</v>
      </c>
      <c r="S186" s="101" t="s">
        <v>602</v>
      </c>
      <c r="T186" s="101" t="s">
        <v>602</v>
      </c>
      <c r="U186" s="101" t="s">
        <v>602</v>
      </c>
      <c r="V186" s="101" t="s">
        <v>602</v>
      </c>
      <c r="W186" s="101" t="s">
        <v>602</v>
      </c>
      <c r="X186" s="101" t="s">
        <v>602</v>
      </c>
    </row>
    <row r="187" spans="1:24">
      <c r="A187" s="113" t="s">
        <v>202</v>
      </c>
      <c r="B187" s="101" t="s">
        <v>785</v>
      </c>
      <c r="C187" s="101" t="s">
        <v>786</v>
      </c>
      <c r="D187" s="101" t="s">
        <v>602</v>
      </c>
      <c r="E187" s="101" t="s">
        <v>602</v>
      </c>
      <c r="F187" s="101" t="s">
        <v>602</v>
      </c>
      <c r="G187" s="101" t="s">
        <v>602</v>
      </c>
      <c r="H187" s="101" t="s">
        <v>602</v>
      </c>
      <c r="I187" s="101" t="s">
        <v>602</v>
      </c>
      <c r="J187" s="101" t="s">
        <v>602</v>
      </c>
      <c r="K187" s="101" t="s">
        <v>602</v>
      </c>
      <c r="L187" s="101" t="s">
        <v>602</v>
      </c>
      <c r="M187" s="101" t="s">
        <v>602</v>
      </c>
      <c r="N187" s="101" t="s">
        <v>602</v>
      </c>
      <c r="O187" s="101" t="s">
        <v>602</v>
      </c>
      <c r="P187" s="101" t="s">
        <v>602</v>
      </c>
      <c r="Q187" s="101" t="s">
        <v>602</v>
      </c>
      <c r="R187" s="101" t="s">
        <v>602</v>
      </c>
      <c r="S187" s="101" t="s">
        <v>602</v>
      </c>
      <c r="T187" s="101" t="s">
        <v>602</v>
      </c>
      <c r="U187" s="101" t="s">
        <v>602</v>
      </c>
      <c r="V187" s="101" t="s">
        <v>602</v>
      </c>
      <c r="W187" s="101" t="s">
        <v>602</v>
      </c>
      <c r="X187" s="101" t="s">
        <v>602</v>
      </c>
    </row>
    <row r="188" spans="1:24">
      <c r="A188" s="113" t="s">
        <v>202</v>
      </c>
      <c r="B188" s="101" t="s">
        <v>787</v>
      </c>
      <c r="C188" s="101" t="s">
        <v>788</v>
      </c>
      <c r="D188" s="101" t="s">
        <v>602</v>
      </c>
      <c r="E188" s="101" t="s">
        <v>602</v>
      </c>
      <c r="F188" s="101" t="s">
        <v>602</v>
      </c>
      <c r="G188" s="101" t="s">
        <v>602</v>
      </c>
      <c r="H188" s="101" t="s">
        <v>602</v>
      </c>
      <c r="I188" s="101" t="s">
        <v>602</v>
      </c>
      <c r="J188" s="101" t="s">
        <v>602</v>
      </c>
      <c r="K188" s="101" t="s">
        <v>602</v>
      </c>
      <c r="L188" s="101" t="s">
        <v>602</v>
      </c>
      <c r="M188" s="101" t="s">
        <v>602</v>
      </c>
      <c r="N188" s="101" t="s">
        <v>602</v>
      </c>
      <c r="O188" s="101" t="s">
        <v>602</v>
      </c>
      <c r="P188" s="101" t="s">
        <v>602</v>
      </c>
      <c r="Q188" s="101" t="s">
        <v>602</v>
      </c>
      <c r="R188" s="101" t="s">
        <v>602</v>
      </c>
      <c r="S188" s="101" t="s">
        <v>602</v>
      </c>
      <c r="T188" s="101" t="s">
        <v>602</v>
      </c>
      <c r="U188" s="101" t="s">
        <v>602</v>
      </c>
      <c r="V188" s="101" t="s">
        <v>602</v>
      </c>
      <c r="W188" s="101" t="s">
        <v>602</v>
      </c>
      <c r="X188" s="101" t="s">
        <v>602</v>
      </c>
    </row>
    <row r="189" spans="1:24">
      <c r="A189" s="113" t="s">
        <v>202</v>
      </c>
      <c r="B189" s="101" t="s">
        <v>789</v>
      </c>
      <c r="C189" s="101" t="s">
        <v>790</v>
      </c>
      <c r="D189" s="101" t="s">
        <v>602</v>
      </c>
      <c r="E189" s="101" t="s">
        <v>602</v>
      </c>
      <c r="F189" s="101" t="s">
        <v>602</v>
      </c>
      <c r="G189" s="101" t="s">
        <v>602</v>
      </c>
      <c r="H189" s="101" t="s">
        <v>602</v>
      </c>
      <c r="I189" s="101" t="s">
        <v>602</v>
      </c>
      <c r="J189" s="101" t="s">
        <v>602</v>
      </c>
      <c r="K189" s="101" t="s">
        <v>602</v>
      </c>
      <c r="L189" s="101" t="s">
        <v>602</v>
      </c>
      <c r="M189" s="101" t="s">
        <v>602</v>
      </c>
      <c r="N189" s="101" t="s">
        <v>602</v>
      </c>
      <c r="O189" s="101" t="s">
        <v>602</v>
      </c>
      <c r="P189" s="101" t="s">
        <v>602</v>
      </c>
      <c r="Q189" s="101" t="s">
        <v>602</v>
      </c>
      <c r="R189" s="101" t="s">
        <v>602</v>
      </c>
      <c r="S189" s="101" t="s">
        <v>602</v>
      </c>
      <c r="T189" s="101" t="s">
        <v>602</v>
      </c>
      <c r="U189" s="101" t="s">
        <v>602</v>
      </c>
      <c r="V189" s="101" t="s">
        <v>602</v>
      </c>
      <c r="W189" s="101" t="s">
        <v>602</v>
      </c>
      <c r="X189" s="101" t="s">
        <v>602</v>
      </c>
    </row>
    <row r="190" spans="1:24">
      <c r="A190" s="113" t="s">
        <v>202</v>
      </c>
      <c r="B190" s="101" t="s">
        <v>791</v>
      </c>
      <c r="C190" s="101" t="s">
        <v>792</v>
      </c>
      <c r="D190" s="101" t="s">
        <v>602</v>
      </c>
      <c r="E190" s="101" t="s">
        <v>602</v>
      </c>
      <c r="F190" s="101" t="s">
        <v>602</v>
      </c>
      <c r="G190" s="101" t="s">
        <v>602</v>
      </c>
      <c r="H190" s="101" t="s">
        <v>602</v>
      </c>
      <c r="I190" s="101" t="s">
        <v>602</v>
      </c>
      <c r="J190" s="101" t="s">
        <v>602</v>
      </c>
      <c r="K190" s="101" t="s">
        <v>602</v>
      </c>
      <c r="L190" s="101" t="s">
        <v>602</v>
      </c>
      <c r="M190" s="101" t="s">
        <v>602</v>
      </c>
      <c r="N190" s="101" t="s">
        <v>602</v>
      </c>
      <c r="O190" s="101" t="s">
        <v>602</v>
      </c>
      <c r="P190" s="101" t="s">
        <v>602</v>
      </c>
      <c r="Q190" s="101" t="s">
        <v>602</v>
      </c>
      <c r="R190" s="101" t="s">
        <v>602</v>
      </c>
      <c r="S190" s="101" t="s">
        <v>602</v>
      </c>
      <c r="T190" s="101" t="s">
        <v>602</v>
      </c>
      <c r="U190" s="101" t="s">
        <v>602</v>
      </c>
      <c r="V190" s="101" t="s">
        <v>602</v>
      </c>
      <c r="W190" s="101" t="s">
        <v>602</v>
      </c>
      <c r="X190" s="101" t="s">
        <v>602</v>
      </c>
    </row>
    <row r="191" spans="1:24">
      <c r="A191" s="113" t="s">
        <v>202</v>
      </c>
      <c r="B191" s="101" t="s">
        <v>793</v>
      </c>
      <c r="C191" s="101" t="s">
        <v>794</v>
      </c>
      <c r="D191" s="101" t="s">
        <v>602</v>
      </c>
      <c r="E191" s="101" t="s">
        <v>602</v>
      </c>
      <c r="F191" s="101" t="s">
        <v>602</v>
      </c>
      <c r="G191" s="101" t="s">
        <v>602</v>
      </c>
      <c r="H191" s="101" t="s">
        <v>602</v>
      </c>
      <c r="I191" s="101" t="s">
        <v>602</v>
      </c>
      <c r="J191" s="101" t="s">
        <v>602</v>
      </c>
      <c r="K191" s="101" t="s">
        <v>602</v>
      </c>
      <c r="L191" s="101" t="s">
        <v>602</v>
      </c>
      <c r="M191" s="101" t="s">
        <v>602</v>
      </c>
      <c r="N191" s="101" t="s">
        <v>602</v>
      </c>
      <c r="O191" s="101" t="s">
        <v>602</v>
      </c>
      <c r="P191" s="101" t="s">
        <v>602</v>
      </c>
      <c r="Q191" s="101" t="s">
        <v>602</v>
      </c>
      <c r="R191" s="101" t="s">
        <v>602</v>
      </c>
      <c r="S191" s="101" t="s">
        <v>602</v>
      </c>
      <c r="T191" s="101" t="s">
        <v>602</v>
      </c>
      <c r="U191" s="101" t="s">
        <v>602</v>
      </c>
      <c r="V191" s="101" t="s">
        <v>602</v>
      </c>
      <c r="W191" s="101" t="s">
        <v>602</v>
      </c>
      <c r="X191" s="101" t="s">
        <v>602</v>
      </c>
    </row>
    <row r="192" spans="1:24">
      <c r="A192" s="113" t="s">
        <v>202</v>
      </c>
      <c r="B192" s="101" t="s">
        <v>795</v>
      </c>
      <c r="C192" s="101" t="s">
        <v>796</v>
      </c>
      <c r="D192" s="101" t="s">
        <v>602</v>
      </c>
      <c r="E192" s="101" t="s">
        <v>602</v>
      </c>
      <c r="F192" s="101" t="s">
        <v>602</v>
      </c>
      <c r="G192" s="101" t="s">
        <v>602</v>
      </c>
      <c r="H192" s="101" t="s">
        <v>602</v>
      </c>
      <c r="I192" s="101" t="s">
        <v>602</v>
      </c>
      <c r="J192" s="101" t="s">
        <v>602</v>
      </c>
      <c r="K192" s="101" t="s">
        <v>602</v>
      </c>
      <c r="L192" s="101" t="s">
        <v>602</v>
      </c>
      <c r="M192" s="101" t="s">
        <v>602</v>
      </c>
      <c r="N192" s="101" t="s">
        <v>602</v>
      </c>
      <c r="O192" s="101" t="s">
        <v>602</v>
      </c>
      <c r="P192" s="101" t="s">
        <v>602</v>
      </c>
      <c r="Q192" s="101" t="s">
        <v>602</v>
      </c>
      <c r="R192" s="101" t="s">
        <v>602</v>
      </c>
      <c r="S192" s="101" t="s">
        <v>602</v>
      </c>
      <c r="T192" s="101" t="s">
        <v>602</v>
      </c>
      <c r="U192" s="101" t="s">
        <v>602</v>
      </c>
      <c r="V192" s="101" t="s">
        <v>602</v>
      </c>
      <c r="W192" s="101" t="s">
        <v>602</v>
      </c>
      <c r="X192" s="101" t="s">
        <v>602</v>
      </c>
    </row>
    <row r="193" spans="1:24">
      <c r="A193" s="113" t="s">
        <v>202</v>
      </c>
      <c r="B193" s="101" t="s">
        <v>797</v>
      </c>
      <c r="C193" s="101" t="s">
        <v>798</v>
      </c>
      <c r="D193" s="101" t="s">
        <v>602</v>
      </c>
      <c r="E193" s="101" t="s">
        <v>602</v>
      </c>
      <c r="F193" s="101" t="s">
        <v>602</v>
      </c>
      <c r="G193" s="101" t="s">
        <v>602</v>
      </c>
      <c r="H193" s="101" t="s">
        <v>602</v>
      </c>
      <c r="I193" s="101" t="s">
        <v>602</v>
      </c>
      <c r="J193" s="101" t="s">
        <v>602</v>
      </c>
      <c r="K193" s="101" t="s">
        <v>602</v>
      </c>
      <c r="L193" s="101" t="s">
        <v>602</v>
      </c>
      <c r="M193" s="101" t="s">
        <v>602</v>
      </c>
      <c r="N193" s="101" t="s">
        <v>602</v>
      </c>
      <c r="O193" s="101" t="s">
        <v>602</v>
      </c>
      <c r="P193" s="101" t="s">
        <v>602</v>
      </c>
      <c r="Q193" s="101" t="s">
        <v>602</v>
      </c>
      <c r="R193" s="101" t="s">
        <v>602</v>
      </c>
      <c r="S193" s="101" t="s">
        <v>602</v>
      </c>
      <c r="T193" s="101" t="s">
        <v>602</v>
      </c>
      <c r="U193" s="101" t="s">
        <v>602</v>
      </c>
      <c r="V193" s="101" t="s">
        <v>602</v>
      </c>
      <c r="W193" s="101" t="s">
        <v>602</v>
      </c>
      <c r="X193" s="101" t="s">
        <v>602</v>
      </c>
    </row>
    <row r="194" spans="1:24">
      <c r="A194" s="113" t="s">
        <v>202</v>
      </c>
      <c r="B194" s="101" t="s">
        <v>799</v>
      </c>
      <c r="C194" s="101" t="s">
        <v>800</v>
      </c>
      <c r="D194" s="101" t="s">
        <v>602</v>
      </c>
      <c r="E194" s="101" t="s">
        <v>602</v>
      </c>
      <c r="F194" s="101" t="s">
        <v>602</v>
      </c>
      <c r="G194" s="101" t="s">
        <v>602</v>
      </c>
      <c r="H194" s="101" t="s">
        <v>602</v>
      </c>
      <c r="I194" s="101" t="s">
        <v>602</v>
      </c>
      <c r="J194" s="101" t="s">
        <v>602</v>
      </c>
      <c r="K194" s="101" t="s">
        <v>602</v>
      </c>
      <c r="L194" s="101" t="s">
        <v>602</v>
      </c>
      <c r="M194" s="101" t="s">
        <v>602</v>
      </c>
      <c r="N194" s="101" t="s">
        <v>602</v>
      </c>
      <c r="O194" s="101" t="s">
        <v>602</v>
      </c>
      <c r="P194" s="101" t="s">
        <v>602</v>
      </c>
      <c r="Q194" s="101" t="s">
        <v>602</v>
      </c>
      <c r="R194" s="101" t="s">
        <v>602</v>
      </c>
      <c r="S194" s="101" t="s">
        <v>602</v>
      </c>
      <c r="T194" s="101" t="s">
        <v>602</v>
      </c>
      <c r="U194" s="101" t="s">
        <v>602</v>
      </c>
      <c r="V194" s="101" t="s">
        <v>602</v>
      </c>
      <c r="W194" s="101" t="s">
        <v>602</v>
      </c>
      <c r="X194" s="101" t="s">
        <v>602</v>
      </c>
    </row>
    <row r="195" spans="1:24">
      <c r="A195" s="113" t="s">
        <v>202</v>
      </c>
      <c r="B195" s="101" t="s">
        <v>801</v>
      </c>
      <c r="C195" s="101" t="s">
        <v>802</v>
      </c>
      <c r="D195" s="101" t="s">
        <v>602</v>
      </c>
      <c r="E195" s="101" t="s">
        <v>602</v>
      </c>
      <c r="F195" s="101" t="s">
        <v>602</v>
      </c>
      <c r="G195" s="101" t="s">
        <v>602</v>
      </c>
      <c r="H195" s="101" t="s">
        <v>602</v>
      </c>
      <c r="I195" s="101" t="s">
        <v>602</v>
      </c>
      <c r="J195" s="101" t="s">
        <v>602</v>
      </c>
      <c r="K195" s="101" t="s">
        <v>602</v>
      </c>
      <c r="L195" s="101" t="s">
        <v>602</v>
      </c>
      <c r="M195" s="101" t="s">
        <v>602</v>
      </c>
      <c r="N195" s="101" t="s">
        <v>602</v>
      </c>
      <c r="O195" s="101" t="s">
        <v>602</v>
      </c>
      <c r="P195" s="101" t="s">
        <v>602</v>
      </c>
      <c r="Q195" s="101" t="s">
        <v>602</v>
      </c>
      <c r="R195" s="101" t="s">
        <v>602</v>
      </c>
      <c r="S195" s="101" t="s">
        <v>602</v>
      </c>
      <c r="T195" s="101" t="s">
        <v>602</v>
      </c>
      <c r="U195" s="101" t="s">
        <v>602</v>
      </c>
      <c r="V195" s="101" t="s">
        <v>602</v>
      </c>
      <c r="W195" s="101" t="s">
        <v>602</v>
      </c>
      <c r="X195" s="101" t="s">
        <v>602</v>
      </c>
    </row>
    <row r="196" spans="1:24">
      <c r="A196" s="113" t="s">
        <v>202</v>
      </c>
      <c r="B196" s="101" t="s">
        <v>803</v>
      </c>
      <c r="C196" s="101" t="s">
        <v>804</v>
      </c>
      <c r="D196" s="101" t="s">
        <v>602</v>
      </c>
      <c r="E196" s="101" t="s">
        <v>602</v>
      </c>
      <c r="F196" s="101" t="s">
        <v>602</v>
      </c>
      <c r="G196" s="101" t="s">
        <v>602</v>
      </c>
      <c r="H196" s="101" t="s">
        <v>602</v>
      </c>
      <c r="I196" s="101" t="s">
        <v>602</v>
      </c>
      <c r="J196" s="101" t="s">
        <v>602</v>
      </c>
      <c r="K196" s="101" t="s">
        <v>602</v>
      </c>
      <c r="L196" s="101" t="s">
        <v>602</v>
      </c>
      <c r="M196" s="101" t="s">
        <v>602</v>
      </c>
      <c r="N196" s="101" t="s">
        <v>602</v>
      </c>
      <c r="O196" s="101" t="s">
        <v>602</v>
      </c>
      <c r="P196" s="101" t="s">
        <v>602</v>
      </c>
      <c r="Q196" s="101" t="s">
        <v>602</v>
      </c>
      <c r="R196" s="101" t="s">
        <v>602</v>
      </c>
      <c r="S196" s="101" t="s">
        <v>602</v>
      </c>
      <c r="T196" s="101" t="s">
        <v>602</v>
      </c>
      <c r="U196" s="101" t="s">
        <v>602</v>
      </c>
      <c r="V196" s="101" t="s">
        <v>602</v>
      </c>
      <c r="W196" s="101" t="s">
        <v>602</v>
      </c>
      <c r="X196" s="101" t="s">
        <v>602</v>
      </c>
    </row>
    <row r="197" spans="1:24">
      <c r="A197" s="113" t="s">
        <v>202</v>
      </c>
      <c r="B197" s="101" t="s">
        <v>805</v>
      </c>
      <c r="C197" s="101" t="s">
        <v>806</v>
      </c>
      <c r="D197" s="101" t="s">
        <v>602</v>
      </c>
      <c r="E197" s="101" t="s">
        <v>602</v>
      </c>
      <c r="F197" s="101" t="s">
        <v>602</v>
      </c>
      <c r="G197" s="101" t="s">
        <v>602</v>
      </c>
      <c r="H197" s="101" t="s">
        <v>602</v>
      </c>
      <c r="I197" s="101" t="s">
        <v>602</v>
      </c>
      <c r="J197" s="101" t="s">
        <v>602</v>
      </c>
      <c r="K197" s="101" t="s">
        <v>602</v>
      </c>
      <c r="L197" s="101" t="s">
        <v>602</v>
      </c>
      <c r="M197" s="101" t="s">
        <v>602</v>
      </c>
      <c r="N197" s="101" t="s">
        <v>602</v>
      </c>
      <c r="O197" s="101" t="s">
        <v>602</v>
      </c>
      <c r="P197" s="101" t="s">
        <v>602</v>
      </c>
      <c r="Q197" s="101" t="s">
        <v>602</v>
      </c>
      <c r="R197" s="101" t="s">
        <v>602</v>
      </c>
      <c r="S197" s="101" t="s">
        <v>602</v>
      </c>
      <c r="T197" s="101" t="s">
        <v>602</v>
      </c>
      <c r="U197" s="101" t="s">
        <v>602</v>
      </c>
      <c r="V197" s="101" t="s">
        <v>602</v>
      </c>
      <c r="W197" s="101" t="s">
        <v>602</v>
      </c>
      <c r="X197" s="101" t="s">
        <v>602</v>
      </c>
    </row>
    <row r="198" spans="1:24">
      <c r="A198" s="113" t="s">
        <v>202</v>
      </c>
      <c r="B198" s="101" t="s">
        <v>807</v>
      </c>
      <c r="C198" s="101" t="s">
        <v>808</v>
      </c>
      <c r="D198" s="101" t="s">
        <v>602</v>
      </c>
      <c r="E198" s="101" t="s">
        <v>602</v>
      </c>
      <c r="F198" s="101" t="s">
        <v>602</v>
      </c>
      <c r="G198" s="101" t="s">
        <v>602</v>
      </c>
      <c r="H198" s="101" t="s">
        <v>602</v>
      </c>
      <c r="I198" s="101" t="s">
        <v>602</v>
      </c>
      <c r="J198" s="101" t="s">
        <v>602</v>
      </c>
      <c r="K198" s="101" t="s">
        <v>602</v>
      </c>
      <c r="L198" s="101" t="s">
        <v>602</v>
      </c>
      <c r="M198" s="101" t="s">
        <v>602</v>
      </c>
      <c r="N198" s="101" t="s">
        <v>602</v>
      </c>
      <c r="O198" s="101" t="s">
        <v>602</v>
      </c>
      <c r="P198" s="101" t="s">
        <v>602</v>
      </c>
      <c r="Q198" s="101" t="s">
        <v>602</v>
      </c>
      <c r="R198" s="101" t="s">
        <v>602</v>
      </c>
      <c r="S198" s="101" t="s">
        <v>602</v>
      </c>
      <c r="T198" s="101" t="s">
        <v>602</v>
      </c>
      <c r="U198" s="101" t="s">
        <v>602</v>
      </c>
      <c r="V198" s="101" t="s">
        <v>602</v>
      </c>
      <c r="W198" s="101" t="s">
        <v>602</v>
      </c>
      <c r="X198" s="101" t="s">
        <v>602</v>
      </c>
    </row>
    <row r="199" spans="1:24">
      <c r="A199" s="113" t="s">
        <v>202</v>
      </c>
      <c r="B199" s="101" t="s">
        <v>809</v>
      </c>
      <c r="C199" s="101" t="s">
        <v>810</v>
      </c>
      <c r="D199" s="101" t="s">
        <v>602</v>
      </c>
      <c r="E199" s="101" t="s">
        <v>602</v>
      </c>
      <c r="F199" s="101" t="s">
        <v>602</v>
      </c>
      <c r="G199" s="101" t="s">
        <v>602</v>
      </c>
      <c r="H199" s="101" t="s">
        <v>602</v>
      </c>
      <c r="I199" s="101" t="s">
        <v>602</v>
      </c>
      <c r="J199" s="101" t="s">
        <v>602</v>
      </c>
      <c r="K199" s="101" t="s">
        <v>602</v>
      </c>
      <c r="L199" s="101" t="s">
        <v>602</v>
      </c>
      <c r="M199" s="101" t="s">
        <v>602</v>
      </c>
      <c r="N199" s="101" t="s">
        <v>602</v>
      </c>
      <c r="O199" s="101" t="s">
        <v>602</v>
      </c>
      <c r="P199" s="101" t="s">
        <v>602</v>
      </c>
      <c r="Q199" s="101" t="s">
        <v>602</v>
      </c>
      <c r="R199" s="101" t="s">
        <v>602</v>
      </c>
      <c r="S199" s="101" t="s">
        <v>602</v>
      </c>
      <c r="T199" s="101" t="s">
        <v>602</v>
      </c>
      <c r="U199" s="101" t="s">
        <v>602</v>
      </c>
      <c r="V199" s="101" t="s">
        <v>602</v>
      </c>
      <c r="W199" s="101" t="s">
        <v>602</v>
      </c>
      <c r="X199" s="101" t="s">
        <v>602</v>
      </c>
    </row>
    <row r="200" spans="1:24">
      <c r="A200" s="113" t="s">
        <v>202</v>
      </c>
      <c r="B200" s="101" t="s">
        <v>811</v>
      </c>
      <c r="C200" s="101" t="s">
        <v>812</v>
      </c>
      <c r="D200" s="101" t="s">
        <v>602</v>
      </c>
      <c r="E200" s="101" t="s">
        <v>602</v>
      </c>
      <c r="F200" s="101" t="s">
        <v>602</v>
      </c>
      <c r="G200" s="101" t="s">
        <v>602</v>
      </c>
      <c r="H200" s="101" t="s">
        <v>602</v>
      </c>
      <c r="I200" s="101" t="s">
        <v>602</v>
      </c>
      <c r="J200" s="101" t="s">
        <v>602</v>
      </c>
      <c r="K200" s="101" t="s">
        <v>602</v>
      </c>
      <c r="L200" s="101" t="s">
        <v>602</v>
      </c>
      <c r="M200" s="101" t="s">
        <v>602</v>
      </c>
      <c r="N200" s="101" t="s">
        <v>602</v>
      </c>
      <c r="O200" s="101" t="s">
        <v>602</v>
      </c>
      <c r="P200" s="101" t="s">
        <v>602</v>
      </c>
      <c r="Q200" s="101" t="s">
        <v>602</v>
      </c>
      <c r="R200" s="101" t="s">
        <v>602</v>
      </c>
      <c r="S200" s="101" t="s">
        <v>602</v>
      </c>
      <c r="T200" s="101" t="s">
        <v>602</v>
      </c>
      <c r="U200" s="101" t="s">
        <v>602</v>
      </c>
      <c r="V200" s="101" t="s">
        <v>602</v>
      </c>
      <c r="W200" s="101" t="s">
        <v>602</v>
      </c>
      <c r="X200" s="101" t="s">
        <v>602</v>
      </c>
    </row>
    <row r="201" spans="1:24">
      <c r="A201" s="113" t="s">
        <v>202</v>
      </c>
      <c r="B201" s="101" t="s">
        <v>813</v>
      </c>
      <c r="C201" s="101" t="s">
        <v>375</v>
      </c>
      <c r="D201" s="101" t="s">
        <v>602</v>
      </c>
      <c r="E201" s="101" t="s">
        <v>602</v>
      </c>
      <c r="F201" s="101" t="s">
        <v>602</v>
      </c>
      <c r="G201" s="101" t="s">
        <v>602</v>
      </c>
      <c r="H201" s="101" t="s">
        <v>602</v>
      </c>
      <c r="I201" s="101" t="s">
        <v>602</v>
      </c>
      <c r="J201" s="101" t="s">
        <v>602</v>
      </c>
      <c r="K201" s="101" t="s">
        <v>602</v>
      </c>
      <c r="L201" s="101" t="s">
        <v>602</v>
      </c>
      <c r="M201" s="101" t="s">
        <v>602</v>
      </c>
      <c r="N201" s="101" t="s">
        <v>602</v>
      </c>
      <c r="O201" s="101" t="s">
        <v>602</v>
      </c>
      <c r="P201" s="101" t="s">
        <v>602</v>
      </c>
      <c r="Q201" s="101" t="s">
        <v>602</v>
      </c>
      <c r="R201" s="101" t="s">
        <v>602</v>
      </c>
      <c r="S201" s="101" t="s">
        <v>602</v>
      </c>
      <c r="T201" s="101" t="s">
        <v>602</v>
      </c>
      <c r="U201" s="101" t="s">
        <v>602</v>
      </c>
      <c r="V201" s="101" t="s">
        <v>602</v>
      </c>
      <c r="W201" s="101" t="s">
        <v>602</v>
      </c>
      <c r="X201" s="101" t="s">
        <v>602</v>
      </c>
    </row>
    <row r="202" spans="1:24">
      <c r="A202" s="113" t="s">
        <v>374</v>
      </c>
      <c r="B202" s="113">
        <v>82</v>
      </c>
      <c r="C202" s="101" t="s">
        <v>375</v>
      </c>
      <c r="D202" s="101" t="s">
        <v>602</v>
      </c>
      <c r="E202" s="101" t="s">
        <v>602</v>
      </c>
      <c r="F202" s="101" t="s">
        <v>602</v>
      </c>
      <c r="G202" s="101" t="s">
        <v>602</v>
      </c>
      <c r="H202" s="101" t="s">
        <v>602</v>
      </c>
      <c r="I202" s="101" t="s">
        <v>602</v>
      </c>
      <c r="J202" s="101" t="s">
        <v>602</v>
      </c>
      <c r="K202" s="101" t="s">
        <v>602</v>
      </c>
      <c r="L202" s="101" t="s">
        <v>602</v>
      </c>
      <c r="M202" s="101" t="s">
        <v>602</v>
      </c>
      <c r="N202" s="101" t="s">
        <v>602</v>
      </c>
      <c r="O202" s="101" t="s">
        <v>602</v>
      </c>
      <c r="P202" s="101" t="s">
        <v>602</v>
      </c>
      <c r="Q202" s="101" t="s">
        <v>602</v>
      </c>
      <c r="R202" s="101" t="s">
        <v>602</v>
      </c>
      <c r="S202" s="101" t="s">
        <v>602</v>
      </c>
      <c r="T202" s="101" t="s">
        <v>602</v>
      </c>
      <c r="U202" s="101" t="s">
        <v>602</v>
      </c>
      <c r="V202" s="101" t="s">
        <v>602</v>
      </c>
      <c r="W202" s="101" t="s">
        <v>602</v>
      </c>
      <c r="X202" s="101" t="s">
        <v>602</v>
      </c>
    </row>
    <row r="203" spans="1:24">
      <c r="A203" s="113" t="s">
        <v>374</v>
      </c>
      <c r="B203" s="113">
        <v>83</v>
      </c>
      <c r="C203" s="101" t="s">
        <v>256</v>
      </c>
      <c r="D203" s="101" t="s">
        <v>602</v>
      </c>
      <c r="E203" s="101" t="s">
        <v>602</v>
      </c>
      <c r="F203" s="101" t="s">
        <v>602</v>
      </c>
      <c r="G203" s="101" t="s">
        <v>602</v>
      </c>
      <c r="H203" s="101" t="s">
        <v>602</v>
      </c>
      <c r="I203" s="101" t="s">
        <v>602</v>
      </c>
      <c r="J203" s="101" t="s">
        <v>602</v>
      </c>
      <c r="K203" s="101" t="s">
        <v>602</v>
      </c>
      <c r="L203" s="101" t="s">
        <v>602</v>
      </c>
      <c r="M203" s="101" t="s">
        <v>602</v>
      </c>
      <c r="N203" s="101" t="s">
        <v>602</v>
      </c>
      <c r="O203" s="101" t="s">
        <v>602</v>
      </c>
      <c r="P203" s="101" t="s">
        <v>602</v>
      </c>
      <c r="Q203" s="101" t="s">
        <v>602</v>
      </c>
      <c r="R203" s="101" t="s">
        <v>602</v>
      </c>
      <c r="S203" s="101" t="s">
        <v>602</v>
      </c>
      <c r="T203" s="101" t="s">
        <v>602</v>
      </c>
      <c r="U203" s="101" t="s">
        <v>602</v>
      </c>
      <c r="V203" s="101" t="s">
        <v>602</v>
      </c>
      <c r="W203" s="101" t="s">
        <v>602</v>
      </c>
      <c r="X203" s="101" t="s">
        <v>602</v>
      </c>
    </row>
    <row r="204" spans="1:24">
      <c r="A204" s="113" t="s">
        <v>374</v>
      </c>
      <c r="B204" s="113">
        <v>84</v>
      </c>
      <c r="C204" s="101" t="s">
        <v>258</v>
      </c>
      <c r="D204" s="101" t="s">
        <v>602</v>
      </c>
      <c r="E204" s="101" t="s">
        <v>602</v>
      </c>
      <c r="F204" s="101" t="s">
        <v>602</v>
      </c>
      <c r="G204" s="101" t="s">
        <v>602</v>
      </c>
      <c r="H204" s="101" t="s">
        <v>602</v>
      </c>
      <c r="I204" s="101" t="s">
        <v>602</v>
      </c>
      <c r="J204" s="101" t="s">
        <v>602</v>
      </c>
      <c r="K204" s="101" t="s">
        <v>602</v>
      </c>
      <c r="L204" s="101" t="s">
        <v>602</v>
      </c>
      <c r="M204" s="101" t="s">
        <v>602</v>
      </c>
      <c r="N204" s="101" t="s">
        <v>602</v>
      </c>
      <c r="O204" s="101" t="s">
        <v>602</v>
      </c>
      <c r="P204" s="101" t="s">
        <v>602</v>
      </c>
      <c r="Q204" s="101" t="s">
        <v>602</v>
      </c>
      <c r="R204" s="101" t="s">
        <v>602</v>
      </c>
      <c r="S204" s="101" t="s">
        <v>602</v>
      </c>
      <c r="T204" s="101" t="s">
        <v>602</v>
      </c>
      <c r="U204" s="101" t="s">
        <v>602</v>
      </c>
      <c r="V204" s="101" t="s">
        <v>602</v>
      </c>
      <c r="W204" s="101" t="s">
        <v>602</v>
      </c>
      <c r="X204" s="101" t="s">
        <v>602</v>
      </c>
    </row>
    <row r="205" spans="1:24">
      <c r="A205" s="113" t="s">
        <v>374</v>
      </c>
      <c r="B205" s="113">
        <v>85</v>
      </c>
      <c r="C205" s="101" t="s">
        <v>260</v>
      </c>
      <c r="D205" s="101" t="s">
        <v>602</v>
      </c>
      <c r="E205" s="101" t="s">
        <v>602</v>
      </c>
      <c r="F205" s="101" t="s">
        <v>602</v>
      </c>
      <c r="G205" s="101" t="s">
        <v>602</v>
      </c>
      <c r="H205" s="101" t="s">
        <v>602</v>
      </c>
      <c r="I205" s="101" t="s">
        <v>602</v>
      </c>
      <c r="J205" s="101" t="s">
        <v>602</v>
      </c>
      <c r="K205" s="101" t="s">
        <v>602</v>
      </c>
      <c r="L205" s="101" t="s">
        <v>602</v>
      </c>
      <c r="M205" s="101" t="s">
        <v>602</v>
      </c>
      <c r="N205" s="101" t="s">
        <v>602</v>
      </c>
      <c r="O205" s="101" t="s">
        <v>602</v>
      </c>
      <c r="P205" s="101" t="s">
        <v>602</v>
      </c>
      <c r="Q205" s="101" t="s">
        <v>602</v>
      </c>
      <c r="R205" s="101" t="s">
        <v>602</v>
      </c>
      <c r="S205" s="101" t="s">
        <v>602</v>
      </c>
      <c r="T205" s="101" t="s">
        <v>602</v>
      </c>
      <c r="U205" s="101" t="s">
        <v>602</v>
      </c>
      <c r="V205" s="101" t="s">
        <v>602</v>
      </c>
      <c r="W205" s="101" t="s">
        <v>602</v>
      </c>
      <c r="X205" s="101" t="s">
        <v>602</v>
      </c>
    </row>
    <row r="206" spans="1:24">
      <c r="A206" s="113" t="s">
        <v>374</v>
      </c>
      <c r="B206" s="113">
        <v>86</v>
      </c>
      <c r="C206" s="101" t="s">
        <v>262</v>
      </c>
      <c r="D206" s="101" t="s">
        <v>602</v>
      </c>
      <c r="E206" s="101" t="s">
        <v>602</v>
      </c>
      <c r="F206" s="101" t="s">
        <v>602</v>
      </c>
      <c r="G206" s="101" t="s">
        <v>602</v>
      </c>
      <c r="H206" s="101" t="s">
        <v>602</v>
      </c>
      <c r="I206" s="101" t="s">
        <v>602</v>
      </c>
      <c r="J206" s="101" t="s">
        <v>602</v>
      </c>
      <c r="K206" s="101" t="s">
        <v>602</v>
      </c>
      <c r="L206" s="101" t="s">
        <v>602</v>
      </c>
      <c r="M206" s="101" t="s">
        <v>602</v>
      </c>
      <c r="N206" s="101" t="s">
        <v>602</v>
      </c>
      <c r="O206" s="101" t="s">
        <v>602</v>
      </c>
      <c r="P206" s="101" t="s">
        <v>602</v>
      </c>
      <c r="Q206" s="101" t="s">
        <v>602</v>
      </c>
      <c r="R206" s="101" t="s">
        <v>602</v>
      </c>
      <c r="S206" s="101" t="s">
        <v>602</v>
      </c>
      <c r="T206" s="101" t="s">
        <v>602</v>
      </c>
      <c r="U206" s="101" t="s">
        <v>602</v>
      </c>
      <c r="V206" s="101" t="s">
        <v>602</v>
      </c>
      <c r="W206" s="101" t="s">
        <v>602</v>
      </c>
      <c r="X206" s="101" t="s">
        <v>602</v>
      </c>
    </row>
    <row r="207" spans="1:24">
      <c r="A207" s="113" t="s">
        <v>374</v>
      </c>
      <c r="B207" s="113">
        <v>87</v>
      </c>
      <c r="C207" s="101" t="s">
        <v>268</v>
      </c>
      <c r="D207" s="101" t="s">
        <v>602</v>
      </c>
      <c r="E207" s="101" t="s">
        <v>602</v>
      </c>
      <c r="F207" s="101" t="s">
        <v>602</v>
      </c>
      <c r="G207" s="101" t="s">
        <v>602</v>
      </c>
      <c r="H207" s="101" t="s">
        <v>602</v>
      </c>
      <c r="I207" s="101" t="s">
        <v>602</v>
      </c>
      <c r="J207" s="101" t="s">
        <v>602</v>
      </c>
      <c r="K207" s="101" t="s">
        <v>602</v>
      </c>
      <c r="L207" s="101" t="s">
        <v>602</v>
      </c>
      <c r="M207" s="101" t="s">
        <v>602</v>
      </c>
      <c r="N207" s="101" t="s">
        <v>602</v>
      </c>
      <c r="O207" s="101" t="s">
        <v>602</v>
      </c>
      <c r="P207" s="101" t="s">
        <v>602</v>
      </c>
      <c r="Q207" s="101" t="s">
        <v>602</v>
      </c>
      <c r="R207" s="101" t="s">
        <v>602</v>
      </c>
      <c r="S207" s="101" t="s">
        <v>602</v>
      </c>
      <c r="T207" s="101" t="s">
        <v>602</v>
      </c>
      <c r="U207" s="101" t="s">
        <v>602</v>
      </c>
      <c r="V207" s="101" t="s">
        <v>602</v>
      </c>
      <c r="W207" s="101" t="s">
        <v>602</v>
      </c>
      <c r="X207" s="101" t="s">
        <v>602</v>
      </c>
    </row>
    <row r="208" spans="1:24">
      <c r="A208" s="113" t="s">
        <v>374</v>
      </c>
      <c r="B208" s="113">
        <v>88</v>
      </c>
      <c r="C208" s="101" t="s">
        <v>270</v>
      </c>
      <c r="D208" s="101" t="s">
        <v>602</v>
      </c>
      <c r="E208" s="101" t="s">
        <v>602</v>
      </c>
      <c r="F208" s="101" t="s">
        <v>602</v>
      </c>
      <c r="G208" s="101" t="s">
        <v>602</v>
      </c>
      <c r="H208" s="101" t="s">
        <v>602</v>
      </c>
      <c r="I208" s="101" t="s">
        <v>602</v>
      </c>
      <c r="J208" s="101" t="s">
        <v>602</v>
      </c>
      <c r="K208" s="101" t="s">
        <v>602</v>
      </c>
      <c r="L208" s="101" t="s">
        <v>602</v>
      </c>
      <c r="M208" s="101" t="s">
        <v>602</v>
      </c>
      <c r="N208" s="101" t="s">
        <v>602</v>
      </c>
      <c r="O208" s="101" t="s">
        <v>602</v>
      </c>
      <c r="P208" s="101" t="s">
        <v>602</v>
      </c>
      <c r="Q208" s="101" t="s">
        <v>602</v>
      </c>
      <c r="R208" s="101" t="s">
        <v>602</v>
      </c>
      <c r="S208" s="101" t="s">
        <v>602</v>
      </c>
      <c r="T208" s="101" t="s">
        <v>602</v>
      </c>
      <c r="U208" s="101" t="s">
        <v>602</v>
      </c>
      <c r="V208" s="101" t="s">
        <v>602</v>
      </c>
      <c r="W208" s="101" t="s">
        <v>602</v>
      </c>
      <c r="X208" s="101" t="s">
        <v>602</v>
      </c>
    </row>
    <row r="209" spans="1:24">
      <c r="A209" s="113" t="s">
        <v>374</v>
      </c>
      <c r="B209" s="113">
        <v>89</v>
      </c>
      <c r="C209" s="101" t="s">
        <v>241</v>
      </c>
      <c r="D209" s="101" t="s">
        <v>602</v>
      </c>
      <c r="E209" s="101" t="s">
        <v>602</v>
      </c>
      <c r="F209" s="101" t="s">
        <v>602</v>
      </c>
      <c r="G209" s="101" t="s">
        <v>602</v>
      </c>
      <c r="H209" s="101" t="s">
        <v>602</v>
      </c>
      <c r="I209" s="101" t="s">
        <v>602</v>
      </c>
      <c r="J209" s="101" t="s">
        <v>602</v>
      </c>
      <c r="K209" s="101" t="s">
        <v>602</v>
      </c>
      <c r="L209" s="101" t="s">
        <v>602</v>
      </c>
      <c r="M209" s="101" t="s">
        <v>602</v>
      </c>
      <c r="N209" s="101" t="s">
        <v>602</v>
      </c>
      <c r="O209" s="101" t="s">
        <v>602</v>
      </c>
      <c r="P209" s="101" t="s">
        <v>602</v>
      </c>
      <c r="Q209" s="101" t="s">
        <v>602</v>
      </c>
      <c r="R209" s="101" t="s">
        <v>602</v>
      </c>
      <c r="S209" s="101" t="s">
        <v>602</v>
      </c>
      <c r="T209" s="101" t="s">
        <v>602</v>
      </c>
      <c r="U209" s="101" t="s">
        <v>602</v>
      </c>
      <c r="V209" s="101" t="s">
        <v>602</v>
      </c>
      <c r="W209" s="101" t="s">
        <v>602</v>
      </c>
      <c r="X209" s="101" t="s">
        <v>602</v>
      </c>
    </row>
    <row r="210" spans="1:24">
      <c r="A210" s="113" t="s">
        <v>374</v>
      </c>
      <c r="B210" s="113">
        <v>90</v>
      </c>
      <c r="C210" s="101" t="s">
        <v>217</v>
      </c>
      <c r="D210" s="101" t="s">
        <v>602</v>
      </c>
      <c r="E210" s="101" t="s">
        <v>602</v>
      </c>
      <c r="F210" s="101" t="s">
        <v>602</v>
      </c>
      <c r="G210" s="101" t="s">
        <v>602</v>
      </c>
      <c r="H210" s="101" t="s">
        <v>602</v>
      </c>
      <c r="I210" s="101" t="s">
        <v>602</v>
      </c>
      <c r="J210" s="101" t="s">
        <v>602</v>
      </c>
      <c r="K210" s="101" t="s">
        <v>602</v>
      </c>
      <c r="L210" s="101" t="s">
        <v>602</v>
      </c>
      <c r="M210" s="101" t="s">
        <v>602</v>
      </c>
      <c r="N210" s="101" t="s">
        <v>602</v>
      </c>
      <c r="O210" s="101" t="s">
        <v>602</v>
      </c>
      <c r="P210" s="101" t="s">
        <v>602</v>
      </c>
      <c r="Q210" s="101" t="s">
        <v>602</v>
      </c>
      <c r="R210" s="101" t="s">
        <v>602</v>
      </c>
      <c r="S210" s="101" t="s">
        <v>602</v>
      </c>
      <c r="T210" s="101" t="s">
        <v>602</v>
      </c>
      <c r="U210" s="101" t="s">
        <v>602</v>
      </c>
      <c r="V210" s="101" t="s">
        <v>602</v>
      </c>
      <c r="W210" s="101" t="s">
        <v>602</v>
      </c>
      <c r="X210" s="101" t="s">
        <v>602</v>
      </c>
    </row>
    <row r="211" spans="1:24">
      <c r="A211" s="113" t="s">
        <v>374</v>
      </c>
      <c r="B211" s="113">
        <v>91</v>
      </c>
      <c r="C211" s="101" t="s">
        <v>814</v>
      </c>
      <c r="D211" s="101" t="s">
        <v>602</v>
      </c>
      <c r="E211" s="101" t="s">
        <v>602</v>
      </c>
      <c r="F211" s="101" t="s">
        <v>602</v>
      </c>
      <c r="G211" s="101" t="s">
        <v>602</v>
      </c>
      <c r="H211" s="101" t="s">
        <v>602</v>
      </c>
      <c r="I211" s="101" t="s">
        <v>602</v>
      </c>
      <c r="J211" s="101" t="s">
        <v>602</v>
      </c>
      <c r="K211" s="101" t="s">
        <v>602</v>
      </c>
      <c r="L211" s="101" t="s">
        <v>602</v>
      </c>
      <c r="M211" s="101" t="s">
        <v>602</v>
      </c>
      <c r="N211" s="101" t="s">
        <v>602</v>
      </c>
      <c r="O211" s="101" t="s">
        <v>602</v>
      </c>
      <c r="P211" s="101" t="s">
        <v>602</v>
      </c>
      <c r="Q211" s="101" t="s">
        <v>602</v>
      </c>
      <c r="R211" s="101" t="s">
        <v>602</v>
      </c>
      <c r="S211" s="101" t="s">
        <v>602</v>
      </c>
      <c r="T211" s="101" t="s">
        <v>602</v>
      </c>
      <c r="U211" s="101" t="s">
        <v>602</v>
      </c>
      <c r="V211" s="101" t="s">
        <v>602</v>
      </c>
      <c r="W211" s="101" t="s">
        <v>602</v>
      </c>
      <c r="X211" s="101" t="s">
        <v>602</v>
      </c>
    </row>
    <row r="212" spans="1:24">
      <c r="A212" s="113" t="s">
        <v>374</v>
      </c>
      <c r="B212" s="113">
        <v>92</v>
      </c>
      <c r="C212" s="101" t="s">
        <v>239</v>
      </c>
      <c r="D212" s="101" t="s">
        <v>602</v>
      </c>
      <c r="E212" s="101" t="s">
        <v>602</v>
      </c>
      <c r="F212" s="101" t="s">
        <v>602</v>
      </c>
      <c r="G212" s="101" t="s">
        <v>602</v>
      </c>
      <c r="H212" s="101" t="s">
        <v>602</v>
      </c>
      <c r="I212" s="101" t="s">
        <v>602</v>
      </c>
      <c r="J212" s="101" t="s">
        <v>602</v>
      </c>
      <c r="K212" s="101" t="s">
        <v>602</v>
      </c>
      <c r="L212" s="101" t="s">
        <v>602</v>
      </c>
      <c r="M212" s="101" t="s">
        <v>602</v>
      </c>
      <c r="N212" s="101" t="s">
        <v>602</v>
      </c>
      <c r="O212" s="101" t="s">
        <v>602</v>
      </c>
      <c r="P212" s="101" t="s">
        <v>602</v>
      </c>
      <c r="Q212" s="101" t="s">
        <v>602</v>
      </c>
      <c r="R212" s="101" t="s">
        <v>602</v>
      </c>
      <c r="S212" s="101" t="s">
        <v>602</v>
      </c>
      <c r="T212" s="101" t="s">
        <v>602</v>
      </c>
      <c r="U212" s="101" t="s">
        <v>602</v>
      </c>
      <c r="V212" s="101" t="s">
        <v>602</v>
      </c>
      <c r="W212" s="101" t="s">
        <v>602</v>
      </c>
      <c r="X212" s="101" t="s">
        <v>602</v>
      </c>
    </row>
    <row r="213" spans="1:24">
      <c r="A213" s="113" t="s">
        <v>374</v>
      </c>
      <c r="B213" s="113">
        <v>93</v>
      </c>
      <c r="C213" s="101" t="s">
        <v>239</v>
      </c>
      <c r="D213" s="101" t="s">
        <v>602</v>
      </c>
      <c r="E213" s="101" t="s">
        <v>602</v>
      </c>
      <c r="F213" s="101" t="s">
        <v>602</v>
      </c>
      <c r="G213" s="101" t="s">
        <v>602</v>
      </c>
      <c r="H213" s="101" t="s">
        <v>602</v>
      </c>
      <c r="I213" s="101" t="s">
        <v>602</v>
      </c>
      <c r="J213" s="101" t="s">
        <v>602</v>
      </c>
      <c r="K213" s="101" t="s">
        <v>602</v>
      </c>
      <c r="L213" s="101" t="s">
        <v>602</v>
      </c>
      <c r="M213" s="101" t="s">
        <v>602</v>
      </c>
      <c r="N213" s="101" t="s">
        <v>602</v>
      </c>
      <c r="O213" s="101" t="s">
        <v>602</v>
      </c>
      <c r="P213" s="101" t="s">
        <v>602</v>
      </c>
      <c r="Q213" s="101" t="s">
        <v>602</v>
      </c>
      <c r="R213" s="101" t="s">
        <v>602</v>
      </c>
      <c r="S213" s="101" t="s">
        <v>602</v>
      </c>
      <c r="T213" s="101" t="s">
        <v>602</v>
      </c>
      <c r="U213" s="101" t="s">
        <v>602</v>
      </c>
      <c r="V213" s="101" t="s">
        <v>602</v>
      </c>
      <c r="W213" s="101" t="s">
        <v>602</v>
      </c>
      <c r="X213" s="101" t="s">
        <v>602</v>
      </c>
    </row>
    <row r="214" spans="1:24">
      <c r="A214" s="113" t="s">
        <v>374</v>
      </c>
      <c r="B214" s="113">
        <v>94</v>
      </c>
      <c r="C214" s="101" t="s">
        <v>237</v>
      </c>
      <c r="D214" s="101" t="s">
        <v>602</v>
      </c>
      <c r="E214" s="101" t="s">
        <v>602</v>
      </c>
      <c r="F214" s="101" t="s">
        <v>602</v>
      </c>
      <c r="G214" s="101" t="s">
        <v>602</v>
      </c>
      <c r="H214" s="101" t="s">
        <v>602</v>
      </c>
      <c r="I214" s="101" t="s">
        <v>602</v>
      </c>
      <c r="J214" s="101" t="s">
        <v>602</v>
      </c>
      <c r="K214" s="101" t="s">
        <v>602</v>
      </c>
      <c r="L214" s="101" t="s">
        <v>602</v>
      </c>
      <c r="M214" s="101" t="s">
        <v>602</v>
      </c>
      <c r="N214" s="101" t="s">
        <v>602</v>
      </c>
      <c r="O214" s="101" t="s">
        <v>602</v>
      </c>
      <c r="P214" s="101" t="s">
        <v>602</v>
      </c>
      <c r="Q214" s="101" t="s">
        <v>602</v>
      </c>
      <c r="R214" s="101" t="s">
        <v>602</v>
      </c>
      <c r="S214" s="101" t="s">
        <v>602</v>
      </c>
      <c r="T214" s="101" t="s">
        <v>602</v>
      </c>
      <c r="U214" s="101" t="s">
        <v>602</v>
      </c>
      <c r="V214" s="101" t="s">
        <v>602</v>
      </c>
      <c r="W214" s="101" t="s">
        <v>602</v>
      </c>
      <c r="X214" s="101" t="s">
        <v>602</v>
      </c>
    </row>
    <row r="215" spans="1:24">
      <c r="A215" s="113" t="s">
        <v>374</v>
      </c>
      <c r="B215" s="113">
        <v>95</v>
      </c>
      <c r="C215" s="101" t="s">
        <v>101</v>
      </c>
      <c r="D215" s="101" t="s">
        <v>602</v>
      </c>
      <c r="E215" s="101" t="s">
        <v>602</v>
      </c>
      <c r="F215" s="101" t="s">
        <v>602</v>
      </c>
      <c r="G215" s="101" t="s">
        <v>602</v>
      </c>
      <c r="H215" s="101" t="s">
        <v>602</v>
      </c>
      <c r="I215" s="101" t="s">
        <v>602</v>
      </c>
      <c r="J215" s="101" t="s">
        <v>602</v>
      </c>
      <c r="K215" s="101" t="s">
        <v>602</v>
      </c>
      <c r="L215" s="101" t="s">
        <v>602</v>
      </c>
      <c r="M215" s="101" t="s">
        <v>602</v>
      </c>
      <c r="N215" s="101" t="s">
        <v>602</v>
      </c>
      <c r="O215" s="101" t="s">
        <v>602</v>
      </c>
      <c r="P215" s="101" t="s">
        <v>602</v>
      </c>
      <c r="Q215" s="101" t="s">
        <v>602</v>
      </c>
      <c r="R215" s="101" t="s">
        <v>602</v>
      </c>
      <c r="S215" s="101" t="s">
        <v>602</v>
      </c>
      <c r="T215" s="101" t="s">
        <v>602</v>
      </c>
      <c r="U215" s="101" t="s">
        <v>602</v>
      </c>
      <c r="V215" s="101" t="s">
        <v>602</v>
      </c>
      <c r="W215" s="101" t="s">
        <v>602</v>
      </c>
      <c r="X215" s="101" t="s">
        <v>602</v>
      </c>
    </row>
    <row r="216" spans="1:24">
      <c r="A216" s="113" t="s">
        <v>374</v>
      </c>
      <c r="B216" s="113">
        <v>96</v>
      </c>
      <c r="C216" s="101" t="s">
        <v>237</v>
      </c>
      <c r="D216" s="101" t="s">
        <v>602</v>
      </c>
      <c r="E216" s="101" t="s">
        <v>602</v>
      </c>
      <c r="F216" s="101" t="s">
        <v>602</v>
      </c>
      <c r="G216" s="101" t="s">
        <v>602</v>
      </c>
      <c r="H216" s="101" t="s">
        <v>602</v>
      </c>
      <c r="I216" s="101" t="s">
        <v>602</v>
      </c>
      <c r="J216" s="101" t="s">
        <v>602</v>
      </c>
      <c r="K216" s="101" t="s">
        <v>602</v>
      </c>
      <c r="L216" s="101" t="s">
        <v>602</v>
      </c>
      <c r="M216" s="101" t="s">
        <v>602</v>
      </c>
      <c r="N216" s="101" t="s">
        <v>602</v>
      </c>
      <c r="O216" s="101" t="s">
        <v>602</v>
      </c>
      <c r="P216" s="101" t="s">
        <v>602</v>
      </c>
      <c r="Q216" s="101" t="s">
        <v>602</v>
      </c>
      <c r="R216" s="101" t="s">
        <v>602</v>
      </c>
      <c r="S216" s="101" t="s">
        <v>602</v>
      </c>
      <c r="T216" s="101" t="s">
        <v>602</v>
      </c>
      <c r="U216" s="101" t="s">
        <v>602</v>
      </c>
      <c r="V216" s="101" t="s">
        <v>602</v>
      </c>
      <c r="W216" s="101" t="s">
        <v>602</v>
      </c>
      <c r="X216" s="101" t="s">
        <v>602</v>
      </c>
    </row>
    <row r="217" spans="1:24">
      <c r="A217" s="113" t="s">
        <v>374</v>
      </c>
      <c r="B217" s="113">
        <v>97</v>
      </c>
      <c r="C217" s="101" t="s">
        <v>625</v>
      </c>
      <c r="D217" s="101" t="s">
        <v>602</v>
      </c>
      <c r="E217" s="101" t="s">
        <v>602</v>
      </c>
      <c r="F217" s="101" t="s">
        <v>602</v>
      </c>
      <c r="G217" s="101" t="s">
        <v>602</v>
      </c>
      <c r="H217" s="101" t="s">
        <v>602</v>
      </c>
      <c r="I217" s="101" t="s">
        <v>602</v>
      </c>
      <c r="J217" s="101" t="s">
        <v>602</v>
      </c>
      <c r="K217" s="101" t="s">
        <v>602</v>
      </c>
      <c r="L217" s="101" t="s">
        <v>602</v>
      </c>
      <c r="M217" s="101" t="s">
        <v>602</v>
      </c>
      <c r="N217" s="101" t="s">
        <v>602</v>
      </c>
      <c r="O217" s="101" t="s">
        <v>602</v>
      </c>
      <c r="P217" s="101" t="s">
        <v>602</v>
      </c>
      <c r="Q217" s="101" t="s">
        <v>602</v>
      </c>
      <c r="R217" s="101" t="s">
        <v>602</v>
      </c>
      <c r="S217" s="101" t="s">
        <v>602</v>
      </c>
      <c r="T217" s="101" t="s">
        <v>602</v>
      </c>
      <c r="U217" s="101" t="s">
        <v>602</v>
      </c>
      <c r="V217" s="101" t="s">
        <v>602</v>
      </c>
      <c r="W217" s="101" t="s">
        <v>602</v>
      </c>
      <c r="X217" s="101" t="s">
        <v>602</v>
      </c>
    </row>
    <row r="218" spans="1:24">
      <c r="A218" s="113" t="s">
        <v>374</v>
      </c>
      <c r="B218" s="113">
        <v>98</v>
      </c>
      <c r="C218" s="101" t="s">
        <v>625</v>
      </c>
      <c r="D218" s="101" t="s">
        <v>602</v>
      </c>
      <c r="E218" s="101" t="s">
        <v>602</v>
      </c>
      <c r="F218" s="101" t="s">
        <v>602</v>
      </c>
      <c r="G218" s="101" t="s">
        <v>602</v>
      </c>
      <c r="H218" s="101" t="s">
        <v>602</v>
      </c>
      <c r="I218" s="101" t="s">
        <v>602</v>
      </c>
      <c r="J218" s="101" t="s">
        <v>602</v>
      </c>
      <c r="K218" s="101" t="s">
        <v>602</v>
      </c>
      <c r="L218" s="101" t="s">
        <v>602</v>
      </c>
      <c r="M218" s="101" t="s">
        <v>602</v>
      </c>
      <c r="N218" s="101" t="s">
        <v>602</v>
      </c>
      <c r="O218" s="101" t="s">
        <v>602</v>
      </c>
      <c r="P218" s="101" t="s">
        <v>602</v>
      </c>
      <c r="Q218" s="101" t="s">
        <v>602</v>
      </c>
      <c r="R218" s="101" t="s">
        <v>602</v>
      </c>
      <c r="S218" s="101" t="s">
        <v>602</v>
      </c>
      <c r="T218" s="101" t="s">
        <v>602</v>
      </c>
      <c r="U218" s="101" t="s">
        <v>602</v>
      </c>
      <c r="V218" s="101" t="s">
        <v>602</v>
      </c>
      <c r="W218" s="101" t="s">
        <v>602</v>
      </c>
      <c r="X218" s="101" t="s">
        <v>602</v>
      </c>
    </row>
    <row r="219" spans="1:24">
      <c r="A219" s="113" t="s">
        <v>374</v>
      </c>
      <c r="B219" s="113">
        <v>99</v>
      </c>
      <c r="C219" s="101" t="s">
        <v>407</v>
      </c>
      <c r="D219" s="101" t="s">
        <v>602</v>
      </c>
      <c r="E219" s="101" t="s">
        <v>602</v>
      </c>
      <c r="F219" s="101" t="s">
        <v>602</v>
      </c>
      <c r="G219" s="101" t="s">
        <v>602</v>
      </c>
      <c r="H219" s="101" t="s">
        <v>602</v>
      </c>
      <c r="I219" s="101" t="s">
        <v>602</v>
      </c>
      <c r="J219" s="101" t="s">
        <v>602</v>
      </c>
      <c r="K219" s="101" t="s">
        <v>602</v>
      </c>
      <c r="L219" s="101" t="s">
        <v>602</v>
      </c>
      <c r="M219" s="101" t="s">
        <v>602</v>
      </c>
      <c r="N219" s="101" t="s">
        <v>602</v>
      </c>
      <c r="O219" s="101" t="s">
        <v>602</v>
      </c>
      <c r="P219" s="101" t="s">
        <v>602</v>
      </c>
      <c r="Q219" s="101" t="s">
        <v>602</v>
      </c>
      <c r="R219" s="101" t="s">
        <v>602</v>
      </c>
      <c r="S219" s="101" t="s">
        <v>602</v>
      </c>
      <c r="T219" s="101" t="s">
        <v>602</v>
      </c>
      <c r="U219" s="101" t="s">
        <v>602</v>
      </c>
      <c r="V219" s="101" t="s">
        <v>602</v>
      </c>
      <c r="W219" s="101" t="s">
        <v>602</v>
      </c>
      <c r="X219" s="101" t="s">
        <v>602</v>
      </c>
    </row>
    <row r="220" spans="1:24">
      <c r="A220" s="113" t="s">
        <v>374</v>
      </c>
      <c r="B220" s="113">
        <v>100</v>
      </c>
      <c r="C220" s="101" t="s">
        <v>381</v>
      </c>
      <c r="D220" s="101" t="s">
        <v>602</v>
      </c>
      <c r="E220" s="101" t="s">
        <v>602</v>
      </c>
      <c r="F220" s="101" t="s">
        <v>602</v>
      </c>
      <c r="G220" s="101" t="s">
        <v>602</v>
      </c>
      <c r="H220" s="101" t="s">
        <v>602</v>
      </c>
      <c r="I220" s="101" t="s">
        <v>602</v>
      </c>
      <c r="J220" s="101" t="s">
        <v>602</v>
      </c>
      <c r="K220" s="101" t="s">
        <v>602</v>
      </c>
      <c r="L220" s="101" t="s">
        <v>602</v>
      </c>
      <c r="M220" s="101" t="s">
        <v>602</v>
      </c>
      <c r="N220" s="101" t="s">
        <v>602</v>
      </c>
      <c r="O220" s="101" t="s">
        <v>602</v>
      </c>
      <c r="P220" s="101" t="s">
        <v>602</v>
      </c>
      <c r="Q220" s="101" t="s">
        <v>602</v>
      </c>
      <c r="R220" s="101" t="s">
        <v>602</v>
      </c>
      <c r="S220" s="101" t="s">
        <v>602</v>
      </c>
      <c r="T220" s="101" t="s">
        <v>602</v>
      </c>
      <c r="U220" s="101" t="s">
        <v>602</v>
      </c>
      <c r="V220" s="101" t="s">
        <v>602</v>
      </c>
      <c r="W220" s="101" t="s">
        <v>602</v>
      </c>
      <c r="X220" s="101" t="s">
        <v>602</v>
      </c>
    </row>
    <row r="221" spans="1:24">
      <c r="A221" s="113" t="s">
        <v>374</v>
      </c>
      <c r="B221" s="113">
        <v>101</v>
      </c>
      <c r="C221" s="101" t="s">
        <v>383</v>
      </c>
      <c r="D221" s="101" t="s">
        <v>602</v>
      </c>
      <c r="E221" s="101" t="s">
        <v>602</v>
      </c>
      <c r="F221" s="101" t="s">
        <v>602</v>
      </c>
      <c r="G221" s="101" t="s">
        <v>602</v>
      </c>
      <c r="H221" s="101" t="s">
        <v>602</v>
      </c>
      <c r="I221" s="101" t="s">
        <v>602</v>
      </c>
      <c r="J221" s="101" t="s">
        <v>602</v>
      </c>
      <c r="K221" s="101" t="s">
        <v>602</v>
      </c>
      <c r="L221" s="101" t="s">
        <v>602</v>
      </c>
      <c r="M221" s="101" t="s">
        <v>602</v>
      </c>
      <c r="N221" s="101" t="s">
        <v>602</v>
      </c>
      <c r="O221" s="101" t="s">
        <v>602</v>
      </c>
      <c r="P221" s="101" t="s">
        <v>602</v>
      </c>
      <c r="Q221" s="101" t="s">
        <v>602</v>
      </c>
      <c r="R221" s="101" t="s">
        <v>602</v>
      </c>
      <c r="S221" s="101" t="s">
        <v>602</v>
      </c>
      <c r="T221" s="101" t="s">
        <v>602</v>
      </c>
      <c r="U221" s="101" t="s">
        <v>602</v>
      </c>
      <c r="V221" s="101" t="s">
        <v>602</v>
      </c>
      <c r="W221" s="101" t="s">
        <v>602</v>
      </c>
      <c r="X221" s="101" t="s">
        <v>602</v>
      </c>
    </row>
    <row r="222" spans="1:24">
      <c r="A222" s="113" t="s">
        <v>374</v>
      </c>
      <c r="B222" s="113">
        <v>102</v>
      </c>
      <c r="C222" s="101" t="s">
        <v>385</v>
      </c>
      <c r="D222" s="101" t="s">
        <v>602</v>
      </c>
      <c r="E222" s="101" t="s">
        <v>602</v>
      </c>
      <c r="F222" s="101" t="s">
        <v>602</v>
      </c>
      <c r="G222" s="101" t="s">
        <v>602</v>
      </c>
      <c r="H222" s="101" t="s">
        <v>602</v>
      </c>
      <c r="I222" s="101" t="s">
        <v>602</v>
      </c>
      <c r="J222" s="101" t="s">
        <v>602</v>
      </c>
      <c r="K222" s="101" t="s">
        <v>602</v>
      </c>
      <c r="L222" s="101" t="s">
        <v>602</v>
      </c>
      <c r="M222" s="101" t="s">
        <v>602</v>
      </c>
      <c r="N222" s="101" t="s">
        <v>602</v>
      </c>
      <c r="O222" s="101" t="s">
        <v>602</v>
      </c>
      <c r="P222" s="101" t="s">
        <v>602</v>
      </c>
      <c r="Q222" s="101" t="s">
        <v>602</v>
      </c>
      <c r="R222" s="101" t="s">
        <v>602</v>
      </c>
      <c r="S222" s="101" t="s">
        <v>602</v>
      </c>
      <c r="T222" s="101" t="s">
        <v>602</v>
      </c>
      <c r="U222" s="101" t="s">
        <v>602</v>
      </c>
      <c r="V222" s="101" t="s">
        <v>602</v>
      </c>
      <c r="W222" s="101" t="s">
        <v>602</v>
      </c>
      <c r="X222" s="101" t="s">
        <v>602</v>
      </c>
    </row>
    <row r="223" spans="1:24">
      <c r="A223" s="113" t="s">
        <v>374</v>
      </c>
      <c r="B223" s="113">
        <v>103</v>
      </c>
      <c r="C223" s="101" t="s">
        <v>815</v>
      </c>
      <c r="D223" s="101" t="s">
        <v>602</v>
      </c>
      <c r="E223" s="101" t="s">
        <v>602</v>
      </c>
      <c r="F223" s="101" t="s">
        <v>602</v>
      </c>
      <c r="G223" s="101" t="s">
        <v>602</v>
      </c>
      <c r="H223" s="101" t="s">
        <v>602</v>
      </c>
      <c r="I223" s="101" t="s">
        <v>602</v>
      </c>
      <c r="J223" s="101" t="s">
        <v>602</v>
      </c>
      <c r="K223" s="101" t="s">
        <v>602</v>
      </c>
      <c r="L223" s="101" t="s">
        <v>602</v>
      </c>
      <c r="M223" s="101" t="s">
        <v>602</v>
      </c>
      <c r="N223" s="101" t="s">
        <v>602</v>
      </c>
      <c r="O223" s="101" t="s">
        <v>602</v>
      </c>
      <c r="P223" s="101" t="s">
        <v>602</v>
      </c>
      <c r="Q223" s="101" t="s">
        <v>602</v>
      </c>
      <c r="R223" s="101" t="s">
        <v>602</v>
      </c>
      <c r="S223" s="101" t="s">
        <v>602</v>
      </c>
      <c r="T223" s="101" t="s">
        <v>602</v>
      </c>
      <c r="U223" s="101" t="s">
        <v>602</v>
      </c>
      <c r="V223" s="101" t="s">
        <v>602</v>
      </c>
      <c r="W223" s="101" t="s">
        <v>602</v>
      </c>
      <c r="X223" s="101" t="s">
        <v>602</v>
      </c>
    </row>
    <row r="224" spans="1:24">
      <c r="A224" s="113" t="s">
        <v>374</v>
      </c>
      <c r="B224" s="113">
        <v>104</v>
      </c>
      <c r="C224" s="101" t="s">
        <v>816</v>
      </c>
      <c r="D224" s="101" t="s">
        <v>602</v>
      </c>
      <c r="E224" s="101" t="s">
        <v>602</v>
      </c>
      <c r="F224" s="101" t="s">
        <v>602</v>
      </c>
      <c r="G224" s="101" t="s">
        <v>602</v>
      </c>
      <c r="H224" s="101" t="s">
        <v>602</v>
      </c>
      <c r="I224" s="101" t="s">
        <v>602</v>
      </c>
      <c r="J224" s="101" t="s">
        <v>602</v>
      </c>
      <c r="K224" s="101" t="s">
        <v>602</v>
      </c>
      <c r="L224" s="101" t="s">
        <v>602</v>
      </c>
      <c r="M224" s="101" t="s">
        <v>602</v>
      </c>
      <c r="N224" s="101" t="s">
        <v>602</v>
      </c>
      <c r="O224" s="101" t="s">
        <v>602</v>
      </c>
      <c r="P224" s="101" t="s">
        <v>602</v>
      </c>
      <c r="Q224" s="101" t="s">
        <v>602</v>
      </c>
      <c r="R224" s="101" t="s">
        <v>602</v>
      </c>
      <c r="S224" s="101" t="s">
        <v>602</v>
      </c>
      <c r="T224" s="101" t="s">
        <v>602</v>
      </c>
      <c r="U224" s="101" t="s">
        <v>602</v>
      </c>
      <c r="V224" s="101" t="s">
        <v>602</v>
      </c>
      <c r="W224" s="101" t="s">
        <v>602</v>
      </c>
      <c r="X224" s="101" t="s">
        <v>602</v>
      </c>
    </row>
    <row r="225" spans="1:24">
      <c r="A225" s="113" t="s">
        <v>374</v>
      </c>
      <c r="B225" s="113">
        <v>105</v>
      </c>
      <c r="C225" s="101" t="s">
        <v>243</v>
      </c>
      <c r="D225" s="101" t="s">
        <v>602</v>
      </c>
      <c r="E225" s="101" t="s">
        <v>602</v>
      </c>
      <c r="F225" s="101" t="s">
        <v>602</v>
      </c>
      <c r="G225" s="101" t="s">
        <v>602</v>
      </c>
      <c r="H225" s="101" t="s">
        <v>602</v>
      </c>
      <c r="I225" s="101" t="s">
        <v>602</v>
      </c>
      <c r="J225" s="101" t="s">
        <v>602</v>
      </c>
      <c r="K225" s="101" t="s">
        <v>602</v>
      </c>
      <c r="L225" s="101" t="s">
        <v>602</v>
      </c>
      <c r="M225" s="101" t="s">
        <v>602</v>
      </c>
      <c r="N225" s="101" t="s">
        <v>602</v>
      </c>
      <c r="O225" s="101" t="s">
        <v>602</v>
      </c>
      <c r="P225" s="101" t="s">
        <v>602</v>
      </c>
      <c r="Q225" s="101" t="s">
        <v>602</v>
      </c>
      <c r="R225" s="101" t="s">
        <v>602</v>
      </c>
      <c r="S225" s="101" t="s">
        <v>602</v>
      </c>
      <c r="T225" s="101" t="s">
        <v>602</v>
      </c>
      <c r="U225" s="101" t="s">
        <v>602</v>
      </c>
      <c r="V225" s="101" t="s">
        <v>602</v>
      </c>
      <c r="W225" s="101" t="s">
        <v>602</v>
      </c>
      <c r="X225" s="101" t="s">
        <v>602</v>
      </c>
    </row>
    <row r="226" spans="1:24">
      <c r="A226" s="113" t="s">
        <v>374</v>
      </c>
      <c r="B226" s="113">
        <v>106</v>
      </c>
      <c r="C226" s="101" t="s">
        <v>245</v>
      </c>
      <c r="D226" s="101" t="s">
        <v>602</v>
      </c>
      <c r="E226" s="101" t="s">
        <v>602</v>
      </c>
      <c r="F226" s="101" t="s">
        <v>602</v>
      </c>
      <c r="G226" s="101" t="s">
        <v>602</v>
      </c>
      <c r="H226" s="101" t="s">
        <v>602</v>
      </c>
      <c r="I226" s="101" t="s">
        <v>602</v>
      </c>
      <c r="J226" s="101" t="s">
        <v>602</v>
      </c>
      <c r="K226" s="101" t="s">
        <v>602</v>
      </c>
      <c r="L226" s="101" t="s">
        <v>602</v>
      </c>
      <c r="M226" s="101" t="s">
        <v>602</v>
      </c>
      <c r="N226" s="101" t="s">
        <v>602</v>
      </c>
      <c r="O226" s="101" t="s">
        <v>602</v>
      </c>
      <c r="P226" s="101" t="s">
        <v>602</v>
      </c>
      <c r="Q226" s="101" t="s">
        <v>602</v>
      </c>
      <c r="R226" s="101" t="s">
        <v>602</v>
      </c>
      <c r="S226" s="101" t="s">
        <v>602</v>
      </c>
      <c r="T226" s="101" t="s">
        <v>602</v>
      </c>
      <c r="U226" s="101" t="s">
        <v>602</v>
      </c>
      <c r="V226" s="101" t="s">
        <v>602</v>
      </c>
      <c r="W226" s="101" t="s">
        <v>602</v>
      </c>
      <c r="X226" s="101" t="s">
        <v>602</v>
      </c>
    </row>
    <row r="227" spans="1:24">
      <c r="A227" s="113" t="s">
        <v>374</v>
      </c>
      <c r="B227" s="113">
        <v>107</v>
      </c>
      <c r="C227" s="101" t="s">
        <v>252</v>
      </c>
      <c r="D227" s="101" t="s">
        <v>602</v>
      </c>
      <c r="E227" s="101" t="s">
        <v>602</v>
      </c>
      <c r="F227" s="101" t="s">
        <v>602</v>
      </c>
      <c r="G227" s="101" t="s">
        <v>602</v>
      </c>
      <c r="H227" s="101" t="s">
        <v>602</v>
      </c>
      <c r="I227" s="101" t="s">
        <v>602</v>
      </c>
      <c r="J227" s="101" t="s">
        <v>602</v>
      </c>
      <c r="K227" s="101" t="s">
        <v>602</v>
      </c>
      <c r="L227" s="101" t="s">
        <v>602</v>
      </c>
      <c r="M227" s="101" t="s">
        <v>602</v>
      </c>
      <c r="N227" s="101" t="s">
        <v>602</v>
      </c>
      <c r="O227" s="101" t="s">
        <v>602</v>
      </c>
      <c r="P227" s="101" t="s">
        <v>602</v>
      </c>
      <c r="Q227" s="101" t="s">
        <v>602</v>
      </c>
      <c r="R227" s="101" t="s">
        <v>602</v>
      </c>
      <c r="S227" s="101" t="s">
        <v>602</v>
      </c>
      <c r="T227" s="101" t="s">
        <v>602</v>
      </c>
      <c r="U227" s="101" t="s">
        <v>602</v>
      </c>
      <c r="V227" s="101" t="s">
        <v>602</v>
      </c>
      <c r="W227" s="101" t="s">
        <v>602</v>
      </c>
      <c r="X227" s="101" t="s">
        <v>602</v>
      </c>
    </row>
    <row r="228" spans="1:24">
      <c r="A228" s="113" t="s">
        <v>374</v>
      </c>
      <c r="B228" s="113">
        <v>108</v>
      </c>
      <c r="C228" s="101" t="s">
        <v>397</v>
      </c>
      <c r="D228" s="101" t="s">
        <v>602</v>
      </c>
      <c r="E228" s="101" t="s">
        <v>602</v>
      </c>
      <c r="F228" s="101" t="s">
        <v>602</v>
      </c>
      <c r="G228" s="101" t="s">
        <v>602</v>
      </c>
      <c r="H228" s="101" t="s">
        <v>602</v>
      </c>
      <c r="I228" s="101" t="s">
        <v>602</v>
      </c>
      <c r="J228" s="101" t="s">
        <v>602</v>
      </c>
      <c r="K228" s="101" t="s">
        <v>602</v>
      </c>
      <c r="L228" s="101" t="s">
        <v>602</v>
      </c>
      <c r="M228" s="101" t="s">
        <v>602</v>
      </c>
      <c r="N228" s="101" t="s">
        <v>602</v>
      </c>
      <c r="O228" s="101" t="s">
        <v>602</v>
      </c>
      <c r="P228" s="101" t="s">
        <v>602</v>
      </c>
      <c r="Q228" s="101" t="s">
        <v>602</v>
      </c>
      <c r="R228" s="101" t="s">
        <v>602</v>
      </c>
      <c r="S228" s="101" t="s">
        <v>602</v>
      </c>
      <c r="T228" s="101" t="s">
        <v>602</v>
      </c>
      <c r="U228" s="101" t="s">
        <v>602</v>
      </c>
      <c r="V228" s="101" t="s">
        <v>602</v>
      </c>
      <c r="W228" s="101" t="s">
        <v>602</v>
      </c>
      <c r="X228" s="101" t="s">
        <v>602</v>
      </c>
    </row>
    <row r="229" spans="1:24">
      <c r="A229" s="113" t="s">
        <v>374</v>
      </c>
      <c r="B229" s="113">
        <v>109</v>
      </c>
      <c r="C229" s="101" t="s">
        <v>400</v>
      </c>
      <c r="D229" s="101" t="s">
        <v>602</v>
      </c>
      <c r="E229" s="101" t="s">
        <v>602</v>
      </c>
      <c r="F229" s="101" t="s">
        <v>602</v>
      </c>
      <c r="G229" s="101" t="s">
        <v>602</v>
      </c>
      <c r="H229" s="101" t="s">
        <v>602</v>
      </c>
      <c r="I229" s="101" t="s">
        <v>602</v>
      </c>
      <c r="J229" s="101" t="s">
        <v>602</v>
      </c>
      <c r="K229" s="101" t="s">
        <v>602</v>
      </c>
      <c r="L229" s="101" t="s">
        <v>602</v>
      </c>
      <c r="M229" s="101" t="s">
        <v>602</v>
      </c>
      <c r="N229" s="101" t="s">
        <v>602</v>
      </c>
      <c r="O229" s="101" t="s">
        <v>602</v>
      </c>
      <c r="P229" s="101" t="s">
        <v>602</v>
      </c>
      <c r="Q229" s="101" t="s">
        <v>602</v>
      </c>
      <c r="R229" s="101" t="s">
        <v>602</v>
      </c>
      <c r="S229" s="101" t="s">
        <v>602</v>
      </c>
      <c r="T229" s="101" t="s">
        <v>602</v>
      </c>
      <c r="U229" s="101" t="s">
        <v>602</v>
      </c>
      <c r="V229" s="101" t="s">
        <v>602</v>
      </c>
      <c r="W229" s="101" t="s">
        <v>602</v>
      </c>
      <c r="X229" s="101" t="s">
        <v>602</v>
      </c>
    </row>
    <row r="230" spans="1:24">
      <c r="A230" s="113" t="s">
        <v>374</v>
      </c>
      <c r="B230" s="113">
        <v>110</v>
      </c>
      <c r="C230" s="101" t="s">
        <v>266</v>
      </c>
      <c r="D230" s="101" t="s">
        <v>602</v>
      </c>
      <c r="E230" s="101" t="s">
        <v>602</v>
      </c>
      <c r="F230" s="101" t="s">
        <v>602</v>
      </c>
      <c r="G230" s="101" t="s">
        <v>602</v>
      </c>
      <c r="H230" s="101" t="s">
        <v>602</v>
      </c>
      <c r="I230" s="101" t="s">
        <v>602</v>
      </c>
      <c r="J230" s="101" t="s">
        <v>602</v>
      </c>
      <c r="K230" s="101" t="s">
        <v>602</v>
      </c>
      <c r="L230" s="101" t="s">
        <v>602</v>
      </c>
      <c r="M230" s="101" t="s">
        <v>602</v>
      </c>
      <c r="N230" s="101" t="s">
        <v>602</v>
      </c>
      <c r="O230" s="101" t="s">
        <v>602</v>
      </c>
      <c r="P230" s="101" t="s">
        <v>602</v>
      </c>
      <c r="Q230" s="101" t="s">
        <v>602</v>
      </c>
      <c r="R230" s="101" t="s">
        <v>602</v>
      </c>
      <c r="S230" s="101" t="s">
        <v>602</v>
      </c>
      <c r="T230" s="101" t="s">
        <v>602</v>
      </c>
      <c r="U230" s="101" t="s">
        <v>602</v>
      </c>
      <c r="V230" s="101" t="s">
        <v>602</v>
      </c>
      <c r="W230" s="101" t="s">
        <v>602</v>
      </c>
      <c r="X230" s="101" t="s">
        <v>602</v>
      </c>
    </row>
    <row r="231" spans="1:24">
      <c r="A231" s="113" t="s">
        <v>374</v>
      </c>
      <c r="B231" s="113">
        <v>111</v>
      </c>
      <c r="C231" s="101" t="s">
        <v>266</v>
      </c>
      <c r="D231" s="101" t="s">
        <v>602</v>
      </c>
      <c r="E231" s="101" t="s">
        <v>602</v>
      </c>
      <c r="F231" s="101" t="s">
        <v>602</v>
      </c>
      <c r="G231" s="101" t="s">
        <v>602</v>
      </c>
      <c r="H231" s="101" t="s">
        <v>602</v>
      </c>
      <c r="I231" s="101" t="s">
        <v>602</v>
      </c>
      <c r="J231" s="101" t="s">
        <v>602</v>
      </c>
      <c r="K231" s="101" t="s">
        <v>602</v>
      </c>
      <c r="L231" s="101" t="s">
        <v>602</v>
      </c>
      <c r="M231" s="101" t="s">
        <v>602</v>
      </c>
      <c r="N231" s="101" t="s">
        <v>602</v>
      </c>
      <c r="O231" s="101" t="s">
        <v>602</v>
      </c>
      <c r="P231" s="101" t="s">
        <v>602</v>
      </c>
      <c r="Q231" s="101" t="s">
        <v>602</v>
      </c>
      <c r="R231" s="101" t="s">
        <v>602</v>
      </c>
      <c r="S231" s="101" t="s">
        <v>602</v>
      </c>
      <c r="T231" s="101" t="s">
        <v>602</v>
      </c>
      <c r="U231" s="101" t="s">
        <v>602</v>
      </c>
      <c r="V231" s="101" t="s">
        <v>602</v>
      </c>
      <c r="W231" s="101" t="s">
        <v>602</v>
      </c>
      <c r="X231" s="101" t="s">
        <v>602</v>
      </c>
    </row>
    <row r="232" spans="1:24">
      <c r="A232" s="113" t="s">
        <v>374</v>
      </c>
      <c r="B232" s="113">
        <v>112</v>
      </c>
      <c r="C232" s="101" t="s">
        <v>403</v>
      </c>
      <c r="D232" s="101" t="s">
        <v>602</v>
      </c>
      <c r="E232" s="101" t="s">
        <v>602</v>
      </c>
      <c r="F232" s="101" t="s">
        <v>602</v>
      </c>
      <c r="G232" s="101" t="s">
        <v>602</v>
      </c>
      <c r="H232" s="101" t="s">
        <v>602</v>
      </c>
      <c r="I232" s="101" t="s">
        <v>602</v>
      </c>
      <c r="J232" s="101" t="s">
        <v>602</v>
      </c>
      <c r="K232" s="101" t="s">
        <v>602</v>
      </c>
      <c r="L232" s="101" t="s">
        <v>602</v>
      </c>
      <c r="M232" s="101" t="s">
        <v>602</v>
      </c>
      <c r="N232" s="101" t="s">
        <v>602</v>
      </c>
      <c r="O232" s="101" t="s">
        <v>602</v>
      </c>
      <c r="P232" s="101" t="s">
        <v>602</v>
      </c>
      <c r="Q232" s="101" t="s">
        <v>602</v>
      </c>
      <c r="R232" s="101" t="s">
        <v>602</v>
      </c>
      <c r="S232" s="101" t="s">
        <v>602</v>
      </c>
      <c r="T232" s="101" t="s">
        <v>602</v>
      </c>
      <c r="U232" s="101" t="s">
        <v>602</v>
      </c>
      <c r="V232" s="101" t="s">
        <v>602</v>
      </c>
      <c r="W232" s="101" t="s">
        <v>602</v>
      </c>
      <c r="X232" s="101" t="s">
        <v>602</v>
      </c>
    </row>
    <row r="233" spans="1:24">
      <c r="A233" s="113" t="s">
        <v>374</v>
      </c>
      <c r="B233" s="113">
        <v>113</v>
      </c>
      <c r="C233" s="101" t="s">
        <v>405</v>
      </c>
      <c r="D233" s="101" t="s">
        <v>602</v>
      </c>
      <c r="E233" s="101" t="s">
        <v>602</v>
      </c>
      <c r="F233" s="101" t="s">
        <v>602</v>
      </c>
      <c r="G233" s="101" t="s">
        <v>602</v>
      </c>
      <c r="H233" s="101" t="s">
        <v>602</v>
      </c>
      <c r="I233" s="101" t="s">
        <v>602</v>
      </c>
      <c r="J233" s="101" t="s">
        <v>602</v>
      </c>
      <c r="K233" s="101" t="s">
        <v>602</v>
      </c>
      <c r="L233" s="101" t="s">
        <v>602</v>
      </c>
      <c r="M233" s="101" t="s">
        <v>602</v>
      </c>
      <c r="N233" s="101" t="s">
        <v>602</v>
      </c>
      <c r="O233" s="101" t="s">
        <v>602</v>
      </c>
      <c r="P233" s="101" t="s">
        <v>602</v>
      </c>
      <c r="Q233" s="101" t="s">
        <v>602</v>
      </c>
      <c r="R233" s="101" t="s">
        <v>602</v>
      </c>
      <c r="S233" s="101" t="s">
        <v>602</v>
      </c>
      <c r="T233" s="101" t="s">
        <v>602</v>
      </c>
      <c r="U233" s="101" t="s">
        <v>602</v>
      </c>
      <c r="V233" s="101" t="s">
        <v>602</v>
      </c>
      <c r="W233" s="101" t="s">
        <v>602</v>
      </c>
      <c r="X233" s="101" t="s">
        <v>602</v>
      </c>
    </row>
    <row r="234" spans="1:24">
      <c r="A234" s="113" t="s">
        <v>374</v>
      </c>
      <c r="B234" s="113">
        <v>114</v>
      </c>
      <c r="C234" s="101" t="s">
        <v>127</v>
      </c>
      <c r="D234" s="101" t="s">
        <v>602</v>
      </c>
      <c r="E234" s="101" t="s">
        <v>602</v>
      </c>
      <c r="F234" s="101" t="s">
        <v>602</v>
      </c>
      <c r="G234" s="101" t="s">
        <v>602</v>
      </c>
      <c r="H234" s="101" t="s">
        <v>602</v>
      </c>
      <c r="I234" s="101" t="s">
        <v>602</v>
      </c>
      <c r="J234" s="101" t="s">
        <v>602</v>
      </c>
      <c r="K234" s="101" t="s">
        <v>602</v>
      </c>
      <c r="L234" s="101" t="s">
        <v>602</v>
      </c>
      <c r="M234" s="101" t="s">
        <v>602</v>
      </c>
      <c r="N234" s="101" t="s">
        <v>602</v>
      </c>
      <c r="O234" s="101" t="s">
        <v>602</v>
      </c>
      <c r="P234" s="101" t="s">
        <v>602</v>
      </c>
      <c r="Q234" s="101" t="s">
        <v>602</v>
      </c>
      <c r="R234" s="101" t="s">
        <v>602</v>
      </c>
      <c r="S234" s="101" t="s">
        <v>602</v>
      </c>
      <c r="T234" s="101" t="s">
        <v>602</v>
      </c>
      <c r="U234" s="101" t="s">
        <v>602</v>
      </c>
      <c r="V234" s="101" t="s">
        <v>602</v>
      </c>
      <c r="W234" s="101" t="s">
        <v>602</v>
      </c>
      <c r="X234" s="101" t="s">
        <v>602</v>
      </c>
    </row>
    <row r="235" spans="1:24">
      <c r="A235" s="113" t="s">
        <v>374</v>
      </c>
      <c r="B235" s="113">
        <v>115</v>
      </c>
      <c r="C235" s="101" t="s">
        <v>327</v>
      </c>
      <c r="D235" s="101" t="s">
        <v>602</v>
      </c>
      <c r="E235" s="101" t="s">
        <v>602</v>
      </c>
      <c r="F235" s="101" t="s">
        <v>602</v>
      </c>
      <c r="G235" s="101" t="s">
        <v>602</v>
      </c>
      <c r="H235" s="101" t="s">
        <v>602</v>
      </c>
      <c r="I235" s="101" t="s">
        <v>602</v>
      </c>
      <c r="J235" s="101" t="s">
        <v>602</v>
      </c>
      <c r="K235" s="101" t="s">
        <v>602</v>
      </c>
      <c r="L235" s="101" t="s">
        <v>602</v>
      </c>
      <c r="M235" s="101" t="s">
        <v>602</v>
      </c>
      <c r="N235" s="101" t="s">
        <v>602</v>
      </c>
      <c r="O235" s="101" t="s">
        <v>602</v>
      </c>
      <c r="P235" s="101" t="s">
        <v>602</v>
      </c>
      <c r="Q235" s="101" t="s">
        <v>602</v>
      </c>
      <c r="R235" s="101" t="s">
        <v>602</v>
      </c>
      <c r="S235" s="101" t="s">
        <v>602</v>
      </c>
      <c r="T235" s="101" t="s">
        <v>602</v>
      </c>
      <c r="U235" s="101" t="s">
        <v>602</v>
      </c>
      <c r="V235" s="101" t="s">
        <v>602</v>
      </c>
      <c r="W235" s="101" t="s">
        <v>602</v>
      </c>
      <c r="X235" s="101" t="s">
        <v>602</v>
      </c>
    </row>
    <row r="236" spans="1:24">
      <c r="A236" s="113" t="s">
        <v>374</v>
      </c>
      <c r="B236" s="113">
        <v>116</v>
      </c>
      <c r="C236" s="101" t="s">
        <v>330</v>
      </c>
      <c r="D236" s="101" t="s">
        <v>602</v>
      </c>
      <c r="E236" s="101" t="s">
        <v>602</v>
      </c>
      <c r="F236" s="101" t="s">
        <v>602</v>
      </c>
      <c r="G236" s="101" t="s">
        <v>602</v>
      </c>
      <c r="H236" s="101" t="s">
        <v>602</v>
      </c>
      <c r="I236" s="101" t="s">
        <v>602</v>
      </c>
      <c r="J236" s="101" t="s">
        <v>602</v>
      </c>
      <c r="K236" s="101" t="s">
        <v>602</v>
      </c>
      <c r="L236" s="101" t="s">
        <v>602</v>
      </c>
      <c r="M236" s="101" t="s">
        <v>602</v>
      </c>
      <c r="N236" s="101" t="s">
        <v>602</v>
      </c>
      <c r="O236" s="101" t="s">
        <v>602</v>
      </c>
      <c r="P236" s="101" t="s">
        <v>602</v>
      </c>
      <c r="Q236" s="101" t="s">
        <v>602</v>
      </c>
      <c r="R236" s="101" t="s">
        <v>602</v>
      </c>
      <c r="S236" s="101" t="s">
        <v>602</v>
      </c>
      <c r="T236" s="101" t="s">
        <v>602</v>
      </c>
      <c r="U236" s="101" t="s">
        <v>602</v>
      </c>
      <c r="V236" s="101" t="s">
        <v>602</v>
      </c>
      <c r="W236" s="101" t="s">
        <v>602</v>
      </c>
      <c r="X236" s="101" t="s">
        <v>602</v>
      </c>
    </row>
    <row r="237" spans="1:24">
      <c r="A237" s="113" t="s">
        <v>374</v>
      </c>
      <c r="B237" s="113">
        <v>117</v>
      </c>
      <c r="C237" s="101" t="s">
        <v>407</v>
      </c>
      <c r="D237" s="101" t="s">
        <v>602</v>
      </c>
      <c r="E237" s="101" t="s">
        <v>602</v>
      </c>
      <c r="F237" s="101" t="s">
        <v>602</v>
      </c>
      <c r="G237" s="101" t="s">
        <v>602</v>
      </c>
      <c r="H237" s="101" t="s">
        <v>602</v>
      </c>
      <c r="I237" s="101" t="s">
        <v>602</v>
      </c>
      <c r="J237" s="101" t="s">
        <v>602</v>
      </c>
      <c r="K237" s="101" t="s">
        <v>602</v>
      </c>
      <c r="L237" s="101" t="s">
        <v>602</v>
      </c>
      <c r="M237" s="101" t="s">
        <v>602</v>
      </c>
      <c r="N237" s="101" t="s">
        <v>602</v>
      </c>
      <c r="O237" s="101" t="s">
        <v>602</v>
      </c>
      <c r="P237" s="101" t="s">
        <v>602</v>
      </c>
      <c r="Q237" s="101" t="s">
        <v>602</v>
      </c>
      <c r="R237" s="101" t="s">
        <v>602</v>
      </c>
      <c r="S237" s="101" t="s">
        <v>602</v>
      </c>
      <c r="T237" s="101" t="s">
        <v>602</v>
      </c>
      <c r="U237" s="101" t="s">
        <v>602</v>
      </c>
      <c r="V237" s="101" t="s">
        <v>602</v>
      </c>
      <c r="W237" s="101" t="s">
        <v>602</v>
      </c>
      <c r="X237" s="101" t="s">
        <v>602</v>
      </c>
    </row>
    <row r="238" spans="1:24">
      <c r="A238" s="113" t="s">
        <v>374</v>
      </c>
      <c r="B238" s="113">
        <v>118</v>
      </c>
      <c r="C238" s="101" t="s">
        <v>409</v>
      </c>
      <c r="D238" s="101" t="s">
        <v>602</v>
      </c>
      <c r="E238" s="101" t="s">
        <v>602</v>
      </c>
      <c r="F238" s="101" t="s">
        <v>602</v>
      </c>
      <c r="G238" s="101" t="s">
        <v>602</v>
      </c>
      <c r="H238" s="101" t="s">
        <v>602</v>
      </c>
      <c r="I238" s="101" t="s">
        <v>602</v>
      </c>
      <c r="J238" s="101" t="s">
        <v>602</v>
      </c>
      <c r="K238" s="101" t="s">
        <v>602</v>
      </c>
      <c r="L238" s="101" t="s">
        <v>602</v>
      </c>
      <c r="M238" s="101" t="s">
        <v>602</v>
      </c>
      <c r="N238" s="101" t="s">
        <v>602</v>
      </c>
      <c r="O238" s="101" t="s">
        <v>602</v>
      </c>
      <c r="P238" s="101" t="s">
        <v>602</v>
      </c>
      <c r="Q238" s="101" t="s">
        <v>602</v>
      </c>
      <c r="R238" s="101" t="s">
        <v>602</v>
      </c>
      <c r="S238" s="101" t="s">
        <v>602</v>
      </c>
      <c r="T238" s="101" t="s">
        <v>602</v>
      </c>
      <c r="U238" s="101" t="s">
        <v>602</v>
      </c>
      <c r="V238" s="101" t="s">
        <v>602</v>
      </c>
      <c r="W238" s="101" t="s">
        <v>602</v>
      </c>
      <c r="X238" s="101" t="s">
        <v>602</v>
      </c>
    </row>
    <row r="239" spans="1:24">
      <c r="A239" s="113" t="s">
        <v>374</v>
      </c>
      <c r="B239" s="113">
        <v>119</v>
      </c>
      <c r="C239" s="101" t="s">
        <v>411</v>
      </c>
      <c r="D239" s="101" t="s">
        <v>602</v>
      </c>
      <c r="E239" s="101" t="s">
        <v>602</v>
      </c>
      <c r="F239" s="101" t="s">
        <v>602</v>
      </c>
      <c r="G239" s="101" t="s">
        <v>602</v>
      </c>
      <c r="H239" s="101" t="s">
        <v>602</v>
      </c>
      <c r="I239" s="101" t="s">
        <v>602</v>
      </c>
      <c r="J239" s="101" t="s">
        <v>602</v>
      </c>
      <c r="K239" s="101" t="s">
        <v>602</v>
      </c>
      <c r="L239" s="101" t="s">
        <v>602</v>
      </c>
      <c r="M239" s="101" t="s">
        <v>602</v>
      </c>
      <c r="N239" s="101" t="s">
        <v>602</v>
      </c>
      <c r="O239" s="101" t="s">
        <v>602</v>
      </c>
      <c r="P239" s="101" t="s">
        <v>602</v>
      </c>
      <c r="Q239" s="101" t="s">
        <v>602</v>
      </c>
      <c r="R239" s="101" t="s">
        <v>602</v>
      </c>
      <c r="S239" s="101" t="s">
        <v>602</v>
      </c>
      <c r="T239" s="101" t="s">
        <v>602</v>
      </c>
      <c r="U239" s="101" t="s">
        <v>602</v>
      </c>
      <c r="V239" s="101" t="s">
        <v>602</v>
      </c>
      <c r="W239" s="101" t="s">
        <v>602</v>
      </c>
      <c r="X239" s="101" t="s">
        <v>602</v>
      </c>
    </row>
    <row r="240" spans="1:24">
      <c r="A240" s="113" t="s">
        <v>374</v>
      </c>
      <c r="B240" s="113">
        <v>120</v>
      </c>
      <c r="C240" s="101" t="s">
        <v>411</v>
      </c>
      <c r="D240" s="101" t="s">
        <v>602</v>
      </c>
      <c r="E240" s="101" t="s">
        <v>602</v>
      </c>
      <c r="F240" s="101" t="s">
        <v>602</v>
      </c>
      <c r="G240" s="101" t="s">
        <v>602</v>
      </c>
      <c r="H240" s="101" t="s">
        <v>602</v>
      </c>
      <c r="I240" s="101" t="s">
        <v>602</v>
      </c>
      <c r="J240" s="101" t="s">
        <v>602</v>
      </c>
      <c r="K240" s="101" t="s">
        <v>602</v>
      </c>
      <c r="L240" s="101" t="s">
        <v>602</v>
      </c>
      <c r="M240" s="101" t="s">
        <v>602</v>
      </c>
      <c r="N240" s="101" t="s">
        <v>602</v>
      </c>
      <c r="O240" s="101" t="s">
        <v>602</v>
      </c>
      <c r="P240" s="101" t="s">
        <v>602</v>
      </c>
      <c r="Q240" s="101" t="s">
        <v>602</v>
      </c>
      <c r="R240" s="101" t="s">
        <v>602</v>
      </c>
      <c r="S240" s="101" t="s">
        <v>602</v>
      </c>
      <c r="T240" s="101" t="s">
        <v>602</v>
      </c>
      <c r="U240" s="101" t="s">
        <v>602</v>
      </c>
      <c r="V240" s="101" t="s">
        <v>602</v>
      </c>
      <c r="W240" s="101" t="s">
        <v>602</v>
      </c>
      <c r="X240" s="101" t="s">
        <v>602</v>
      </c>
    </row>
    <row r="241" spans="1:24">
      <c r="A241" s="113" t="s">
        <v>374</v>
      </c>
      <c r="B241" s="113">
        <v>121</v>
      </c>
      <c r="C241" s="101" t="s">
        <v>413</v>
      </c>
      <c r="D241" s="101" t="s">
        <v>602</v>
      </c>
      <c r="E241" s="101" t="s">
        <v>602</v>
      </c>
      <c r="F241" s="101" t="s">
        <v>602</v>
      </c>
      <c r="G241" s="101" t="s">
        <v>602</v>
      </c>
      <c r="H241" s="101" t="s">
        <v>602</v>
      </c>
      <c r="I241" s="101" t="s">
        <v>602</v>
      </c>
      <c r="J241" s="101" t="s">
        <v>602</v>
      </c>
      <c r="K241" s="101" t="s">
        <v>602</v>
      </c>
      <c r="L241" s="101" t="s">
        <v>602</v>
      </c>
      <c r="M241" s="101" t="s">
        <v>602</v>
      </c>
      <c r="N241" s="101" t="s">
        <v>602</v>
      </c>
      <c r="O241" s="101" t="s">
        <v>602</v>
      </c>
      <c r="P241" s="101" t="s">
        <v>602</v>
      </c>
      <c r="Q241" s="101" t="s">
        <v>602</v>
      </c>
      <c r="R241" s="101" t="s">
        <v>602</v>
      </c>
      <c r="S241" s="101" t="s">
        <v>602</v>
      </c>
      <c r="T241" s="101" t="s">
        <v>602</v>
      </c>
      <c r="U241" s="101" t="s">
        <v>602</v>
      </c>
      <c r="V241" s="101" t="s">
        <v>602</v>
      </c>
      <c r="W241" s="101" t="s">
        <v>602</v>
      </c>
      <c r="X241" s="101" t="s">
        <v>602</v>
      </c>
    </row>
    <row r="242" spans="1:24">
      <c r="A242" s="113" t="s">
        <v>374</v>
      </c>
      <c r="B242" s="113">
        <v>122</v>
      </c>
      <c r="C242" s="101" t="s">
        <v>817</v>
      </c>
      <c r="D242" s="101" t="s">
        <v>602</v>
      </c>
      <c r="E242" s="101" t="s">
        <v>602</v>
      </c>
      <c r="F242" s="101" t="s">
        <v>602</v>
      </c>
      <c r="G242" s="101" t="s">
        <v>602</v>
      </c>
      <c r="H242" s="101" t="s">
        <v>602</v>
      </c>
      <c r="I242" s="101" t="s">
        <v>602</v>
      </c>
      <c r="J242" s="101" t="s">
        <v>602</v>
      </c>
      <c r="K242" s="101" t="s">
        <v>602</v>
      </c>
      <c r="L242" s="101" t="s">
        <v>602</v>
      </c>
      <c r="M242" s="101" t="s">
        <v>602</v>
      </c>
      <c r="N242" s="101" t="s">
        <v>602</v>
      </c>
      <c r="O242" s="101" t="s">
        <v>602</v>
      </c>
      <c r="P242" s="101" t="s">
        <v>602</v>
      </c>
      <c r="Q242" s="101" t="s">
        <v>602</v>
      </c>
      <c r="R242" s="101" t="s">
        <v>602</v>
      </c>
      <c r="S242" s="101" t="s">
        <v>602</v>
      </c>
      <c r="T242" s="101" t="s">
        <v>602</v>
      </c>
      <c r="U242" s="101" t="s">
        <v>602</v>
      </c>
      <c r="V242" s="101" t="s">
        <v>602</v>
      </c>
      <c r="W242" s="101" t="s">
        <v>602</v>
      </c>
      <c r="X242" s="101" t="s">
        <v>602</v>
      </c>
    </row>
    <row r="243" spans="1:24">
      <c r="A243" s="113" t="s">
        <v>374</v>
      </c>
      <c r="B243" s="113">
        <v>123</v>
      </c>
      <c r="C243" s="101" t="s">
        <v>818</v>
      </c>
      <c r="D243" s="101" t="s">
        <v>602</v>
      </c>
      <c r="E243" s="101" t="s">
        <v>602</v>
      </c>
      <c r="F243" s="101" t="s">
        <v>602</v>
      </c>
      <c r="G243" s="101" t="s">
        <v>602</v>
      </c>
      <c r="H243" s="101" t="s">
        <v>602</v>
      </c>
      <c r="I243" s="101" t="s">
        <v>602</v>
      </c>
      <c r="J243" s="101" t="s">
        <v>602</v>
      </c>
      <c r="K243" s="101" t="s">
        <v>602</v>
      </c>
      <c r="L243" s="101" t="s">
        <v>602</v>
      </c>
      <c r="M243" s="101" t="s">
        <v>602</v>
      </c>
      <c r="N243" s="101" t="s">
        <v>602</v>
      </c>
      <c r="O243" s="101" t="s">
        <v>602</v>
      </c>
      <c r="P243" s="101" t="s">
        <v>602</v>
      </c>
      <c r="Q243" s="101" t="s">
        <v>602</v>
      </c>
      <c r="R243" s="101" t="s">
        <v>602</v>
      </c>
      <c r="S243" s="101" t="s">
        <v>602</v>
      </c>
      <c r="T243" s="101" t="s">
        <v>602</v>
      </c>
      <c r="U243" s="101" t="s">
        <v>602</v>
      </c>
      <c r="V243" s="101" t="s">
        <v>602</v>
      </c>
      <c r="W243" s="101" t="s">
        <v>602</v>
      </c>
      <c r="X243" s="101" t="s">
        <v>602</v>
      </c>
    </row>
    <row r="244" spans="1:24">
      <c r="A244" s="113" t="s">
        <v>374</v>
      </c>
      <c r="B244" s="113">
        <v>124</v>
      </c>
      <c r="C244" s="101" t="s">
        <v>819</v>
      </c>
      <c r="D244" s="101" t="s">
        <v>602</v>
      </c>
      <c r="E244" s="101" t="s">
        <v>602</v>
      </c>
      <c r="F244" s="101" t="s">
        <v>602</v>
      </c>
      <c r="G244" s="101" t="s">
        <v>602</v>
      </c>
      <c r="H244" s="101" t="s">
        <v>602</v>
      </c>
      <c r="I244" s="101" t="s">
        <v>602</v>
      </c>
      <c r="J244" s="101" t="s">
        <v>602</v>
      </c>
      <c r="K244" s="101" t="s">
        <v>602</v>
      </c>
      <c r="L244" s="101" t="s">
        <v>602</v>
      </c>
      <c r="M244" s="101" t="s">
        <v>602</v>
      </c>
      <c r="N244" s="101" t="s">
        <v>602</v>
      </c>
      <c r="O244" s="101" t="s">
        <v>602</v>
      </c>
      <c r="P244" s="101" t="s">
        <v>602</v>
      </c>
      <c r="Q244" s="101" t="s">
        <v>602</v>
      </c>
      <c r="R244" s="101" t="s">
        <v>602</v>
      </c>
      <c r="S244" s="101" t="s">
        <v>602</v>
      </c>
      <c r="T244" s="101" t="s">
        <v>602</v>
      </c>
      <c r="U244" s="101" t="s">
        <v>602</v>
      </c>
      <c r="V244" s="101" t="s">
        <v>602</v>
      </c>
      <c r="W244" s="101" t="s">
        <v>602</v>
      </c>
      <c r="X244" s="101" t="s">
        <v>602</v>
      </c>
    </row>
    <row r="245" spans="1:24">
      <c r="A245" s="113" t="s">
        <v>374</v>
      </c>
      <c r="B245" s="113">
        <v>125</v>
      </c>
      <c r="C245" s="101" t="s">
        <v>594</v>
      </c>
      <c r="D245" s="101" t="s">
        <v>602</v>
      </c>
      <c r="E245" s="101" t="s">
        <v>602</v>
      </c>
      <c r="F245" s="101" t="s">
        <v>602</v>
      </c>
      <c r="G245" s="101" t="s">
        <v>602</v>
      </c>
      <c r="H245" s="101" t="s">
        <v>602</v>
      </c>
      <c r="I245" s="101" t="s">
        <v>602</v>
      </c>
      <c r="J245" s="101" t="s">
        <v>602</v>
      </c>
      <c r="K245" s="101" t="s">
        <v>602</v>
      </c>
      <c r="L245" s="101" t="s">
        <v>602</v>
      </c>
      <c r="M245" s="101" t="s">
        <v>602</v>
      </c>
      <c r="N245" s="101" t="s">
        <v>602</v>
      </c>
      <c r="O245" s="101" t="s">
        <v>602</v>
      </c>
      <c r="P245" s="101" t="s">
        <v>602</v>
      </c>
      <c r="Q245" s="101" t="s">
        <v>602</v>
      </c>
      <c r="R245" s="101" t="s">
        <v>602</v>
      </c>
      <c r="S245" s="101" t="s">
        <v>602</v>
      </c>
      <c r="T245" s="101" t="s">
        <v>602</v>
      </c>
      <c r="U245" s="101" t="s">
        <v>602</v>
      </c>
      <c r="V245" s="101" t="s">
        <v>602</v>
      </c>
      <c r="W245" s="101" t="s">
        <v>602</v>
      </c>
      <c r="X245" s="101" t="s">
        <v>602</v>
      </c>
    </row>
    <row r="246" spans="1:24">
      <c r="A246" s="113" t="s">
        <v>374</v>
      </c>
      <c r="B246" s="113">
        <v>126</v>
      </c>
      <c r="C246" s="101" t="s">
        <v>820</v>
      </c>
      <c r="D246" s="101" t="s">
        <v>602</v>
      </c>
      <c r="E246" s="101" t="s">
        <v>602</v>
      </c>
      <c r="F246" s="101" t="s">
        <v>602</v>
      </c>
      <c r="G246" s="101" t="s">
        <v>602</v>
      </c>
      <c r="H246" s="101" t="s">
        <v>602</v>
      </c>
      <c r="I246" s="101" t="s">
        <v>602</v>
      </c>
      <c r="J246" s="101" t="s">
        <v>602</v>
      </c>
      <c r="K246" s="101" t="s">
        <v>602</v>
      </c>
      <c r="L246" s="101" t="s">
        <v>602</v>
      </c>
      <c r="M246" s="101" t="s">
        <v>602</v>
      </c>
      <c r="N246" s="101" t="s">
        <v>602</v>
      </c>
      <c r="O246" s="101" t="s">
        <v>602</v>
      </c>
      <c r="P246" s="101" t="s">
        <v>602</v>
      </c>
      <c r="Q246" s="101" t="s">
        <v>602</v>
      </c>
      <c r="R246" s="101" t="s">
        <v>602</v>
      </c>
      <c r="S246" s="101" t="s">
        <v>602</v>
      </c>
      <c r="T246" s="101" t="s">
        <v>602</v>
      </c>
      <c r="U246" s="101" t="s">
        <v>602</v>
      </c>
      <c r="V246" s="101" t="s">
        <v>602</v>
      </c>
      <c r="W246" s="101" t="s">
        <v>602</v>
      </c>
      <c r="X246" s="101" t="s">
        <v>602</v>
      </c>
    </row>
    <row r="247" spans="1:24">
      <c r="A247" s="113" t="s">
        <v>374</v>
      </c>
      <c r="B247" s="113">
        <v>127</v>
      </c>
      <c r="C247" s="101" t="s">
        <v>821</v>
      </c>
      <c r="D247" s="101" t="s">
        <v>602</v>
      </c>
      <c r="E247" s="101" t="s">
        <v>602</v>
      </c>
      <c r="F247" s="101" t="s">
        <v>602</v>
      </c>
      <c r="G247" s="101" t="s">
        <v>602</v>
      </c>
      <c r="H247" s="101" t="s">
        <v>602</v>
      </c>
      <c r="I247" s="101" t="s">
        <v>602</v>
      </c>
      <c r="J247" s="101" t="s">
        <v>602</v>
      </c>
      <c r="K247" s="101" t="s">
        <v>602</v>
      </c>
      <c r="L247" s="101" t="s">
        <v>602</v>
      </c>
      <c r="M247" s="101" t="s">
        <v>602</v>
      </c>
      <c r="N247" s="101" t="s">
        <v>602</v>
      </c>
      <c r="O247" s="101" t="s">
        <v>602</v>
      </c>
      <c r="P247" s="101" t="s">
        <v>602</v>
      </c>
      <c r="Q247" s="101" t="s">
        <v>602</v>
      </c>
      <c r="R247" s="101" t="s">
        <v>602</v>
      </c>
      <c r="S247" s="101" t="s">
        <v>602</v>
      </c>
      <c r="T247" s="101" t="s">
        <v>602</v>
      </c>
      <c r="U247" s="101" t="s">
        <v>602</v>
      </c>
      <c r="V247" s="101" t="s">
        <v>602</v>
      </c>
      <c r="W247" s="101" t="s">
        <v>602</v>
      </c>
      <c r="X247" s="101" t="s">
        <v>602</v>
      </c>
    </row>
    <row r="248" spans="1:24">
      <c r="A248" s="113" t="s">
        <v>374</v>
      </c>
      <c r="B248" s="113">
        <v>128</v>
      </c>
      <c r="C248" s="101" t="s">
        <v>822</v>
      </c>
      <c r="D248" s="101" t="s">
        <v>602</v>
      </c>
      <c r="E248" s="101" t="s">
        <v>602</v>
      </c>
      <c r="F248" s="101" t="s">
        <v>602</v>
      </c>
      <c r="G248" s="101" t="s">
        <v>602</v>
      </c>
      <c r="H248" s="101" t="s">
        <v>602</v>
      </c>
      <c r="I248" s="101" t="s">
        <v>602</v>
      </c>
      <c r="J248" s="101" t="s">
        <v>602</v>
      </c>
      <c r="K248" s="101" t="s">
        <v>602</v>
      </c>
      <c r="L248" s="101" t="s">
        <v>602</v>
      </c>
      <c r="M248" s="101" t="s">
        <v>602</v>
      </c>
      <c r="N248" s="101" t="s">
        <v>602</v>
      </c>
      <c r="O248" s="101" t="s">
        <v>602</v>
      </c>
      <c r="P248" s="101" t="s">
        <v>602</v>
      </c>
      <c r="Q248" s="101" t="s">
        <v>602</v>
      </c>
      <c r="R248" s="101" t="s">
        <v>602</v>
      </c>
      <c r="S248" s="101" t="s">
        <v>602</v>
      </c>
      <c r="T248" s="101" t="s">
        <v>602</v>
      </c>
      <c r="U248" s="101" t="s">
        <v>602</v>
      </c>
      <c r="V248" s="101" t="s">
        <v>602</v>
      </c>
      <c r="W248" s="101" t="s">
        <v>602</v>
      </c>
      <c r="X248" s="101" t="s">
        <v>602</v>
      </c>
    </row>
    <row r="249" spans="1:24">
      <c r="A249" s="113" t="s">
        <v>374</v>
      </c>
      <c r="B249" s="113">
        <v>129</v>
      </c>
      <c r="C249" s="101" t="s">
        <v>433</v>
      </c>
      <c r="D249" s="101" t="s">
        <v>602</v>
      </c>
      <c r="E249" s="101" t="s">
        <v>602</v>
      </c>
      <c r="F249" s="101" t="s">
        <v>602</v>
      </c>
      <c r="G249" s="101" t="s">
        <v>602</v>
      </c>
      <c r="H249" s="101" t="s">
        <v>602</v>
      </c>
      <c r="I249" s="101" t="s">
        <v>602</v>
      </c>
      <c r="J249" s="101" t="s">
        <v>602</v>
      </c>
      <c r="K249" s="101" t="s">
        <v>602</v>
      </c>
      <c r="L249" s="101" t="s">
        <v>602</v>
      </c>
      <c r="M249" s="101" t="s">
        <v>602</v>
      </c>
      <c r="N249" s="101" t="s">
        <v>602</v>
      </c>
      <c r="O249" s="101" t="s">
        <v>602</v>
      </c>
      <c r="P249" s="101" t="s">
        <v>602</v>
      </c>
      <c r="Q249" s="101" t="s">
        <v>602</v>
      </c>
      <c r="R249" s="101" t="s">
        <v>602</v>
      </c>
      <c r="S249" s="101" t="s">
        <v>602</v>
      </c>
      <c r="T249" s="101" t="s">
        <v>602</v>
      </c>
      <c r="U249" s="101" t="s">
        <v>602</v>
      </c>
      <c r="V249" s="101" t="s">
        <v>602</v>
      </c>
      <c r="W249" s="101" t="s">
        <v>602</v>
      </c>
      <c r="X249" s="101" t="s">
        <v>602</v>
      </c>
    </row>
    <row r="250" spans="1:24">
      <c r="A250" s="113" t="s">
        <v>374</v>
      </c>
      <c r="B250" s="101">
        <v>107.1</v>
      </c>
      <c r="C250" s="101" t="s">
        <v>264</v>
      </c>
      <c r="D250" s="101" t="s">
        <v>602</v>
      </c>
      <c r="E250" s="101" t="s">
        <v>602</v>
      </c>
      <c r="F250" s="101" t="s">
        <v>602</v>
      </c>
      <c r="G250" s="101" t="s">
        <v>602</v>
      </c>
      <c r="H250" s="101" t="s">
        <v>602</v>
      </c>
      <c r="I250" s="101" t="s">
        <v>602</v>
      </c>
      <c r="J250" s="101" t="s">
        <v>602</v>
      </c>
      <c r="K250" s="101" t="s">
        <v>602</v>
      </c>
      <c r="L250" s="101" t="s">
        <v>602</v>
      </c>
      <c r="M250" s="101" t="s">
        <v>602</v>
      </c>
      <c r="N250" s="101" t="s">
        <v>602</v>
      </c>
      <c r="O250" s="101" t="s">
        <v>602</v>
      </c>
      <c r="P250" s="101" t="s">
        <v>602</v>
      </c>
      <c r="Q250" s="101" t="s">
        <v>602</v>
      </c>
      <c r="R250" s="101" t="s">
        <v>602</v>
      </c>
      <c r="S250" s="101" t="s">
        <v>602</v>
      </c>
      <c r="T250" s="101" t="s">
        <v>602</v>
      </c>
      <c r="U250" s="101" t="s">
        <v>602</v>
      </c>
      <c r="V250" s="101" t="s">
        <v>602</v>
      </c>
      <c r="W250" s="101" t="s">
        <v>602</v>
      </c>
      <c r="X250" s="101" t="s">
        <v>602</v>
      </c>
    </row>
    <row r="251" spans="1:24">
      <c r="A251" s="113" t="s">
        <v>374</v>
      </c>
      <c r="B251" s="101">
        <v>127.1</v>
      </c>
      <c r="C251" s="101" t="s">
        <v>823</v>
      </c>
      <c r="D251" s="101" t="s">
        <v>602</v>
      </c>
      <c r="E251" s="101" t="s">
        <v>602</v>
      </c>
      <c r="F251" s="101" t="s">
        <v>602</v>
      </c>
      <c r="G251" s="101" t="s">
        <v>602</v>
      </c>
      <c r="H251" s="101" t="s">
        <v>602</v>
      </c>
      <c r="I251" s="101" t="s">
        <v>602</v>
      </c>
      <c r="J251" s="101" t="s">
        <v>602</v>
      </c>
      <c r="K251" s="101" t="s">
        <v>602</v>
      </c>
      <c r="L251" s="101" t="s">
        <v>602</v>
      </c>
      <c r="M251" s="101" t="s">
        <v>602</v>
      </c>
      <c r="N251" s="101" t="s">
        <v>602</v>
      </c>
      <c r="O251" s="101" t="s">
        <v>602</v>
      </c>
      <c r="P251" s="101" t="s">
        <v>602</v>
      </c>
      <c r="Q251" s="101" t="s">
        <v>602</v>
      </c>
      <c r="R251" s="101" t="s">
        <v>602</v>
      </c>
      <c r="S251" s="101" t="s">
        <v>602</v>
      </c>
      <c r="T251" s="101" t="s">
        <v>602</v>
      </c>
      <c r="U251" s="101" t="s">
        <v>602</v>
      </c>
      <c r="V251" s="101" t="s">
        <v>602</v>
      </c>
      <c r="W251" s="101" t="s">
        <v>602</v>
      </c>
      <c r="X251" s="101" t="s">
        <v>602</v>
      </c>
    </row>
    <row r="252" spans="1:24">
      <c r="A252" s="113" t="s">
        <v>374</v>
      </c>
      <c r="B252" s="101" t="s">
        <v>824</v>
      </c>
      <c r="C252" s="101" t="s">
        <v>812</v>
      </c>
      <c r="D252" s="101" t="s">
        <v>602</v>
      </c>
      <c r="E252" s="101" t="s">
        <v>602</v>
      </c>
      <c r="F252" s="101" t="s">
        <v>602</v>
      </c>
      <c r="G252" s="101" t="s">
        <v>602</v>
      </c>
      <c r="H252" s="101" t="s">
        <v>602</v>
      </c>
      <c r="I252" s="101" t="s">
        <v>602</v>
      </c>
      <c r="J252" s="101" t="s">
        <v>602</v>
      </c>
      <c r="K252" s="101" t="s">
        <v>602</v>
      </c>
      <c r="L252" s="101" t="s">
        <v>602</v>
      </c>
      <c r="M252" s="101" t="s">
        <v>602</v>
      </c>
      <c r="N252" s="101" t="s">
        <v>602</v>
      </c>
      <c r="O252" s="101" t="s">
        <v>602</v>
      </c>
      <c r="P252" s="101" t="s">
        <v>602</v>
      </c>
      <c r="Q252" s="101" t="s">
        <v>602</v>
      </c>
      <c r="R252" s="101" t="s">
        <v>602</v>
      </c>
      <c r="S252" s="101" t="s">
        <v>602</v>
      </c>
      <c r="T252" s="101" t="s">
        <v>602</v>
      </c>
      <c r="U252" s="101" t="s">
        <v>602</v>
      </c>
      <c r="V252" s="101" t="s">
        <v>602</v>
      </c>
      <c r="W252" s="101" t="s">
        <v>602</v>
      </c>
      <c r="X252" s="101" t="s">
        <v>602</v>
      </c>
    </row>
    <row r="253" spans="1:24">
      <c r="A253" s="113" t="s">
        <v>374</v>
      </c>
      <c r="B253" s="101" t="s">
        <v>824</v>
      </c>
      <c r="C253" s="101" t="s">
        <v>825</v>
      </c>
      <c r="D253" s="101" t="s">
        <v>602</v>
      </c>
      <c r="E253" s="101" t="s">
        <v>602</v>
      </c>
      <c r="F253" s="101" t="s">
        <v>602</v>
      </c>
      <c r="G253" s="101" t="s">
        <v>602</v>
      </c>
      <c r="H253" s="101" t="s">
        <v>602</v>
      </c>
      <c r="I253" s="101" t="s">
        <v>602</v>
      </c>
      <c r="J253" s="101" t="s">
        <v>602</v>
      </c>
      <c r="K253" s="101" t="s">
        <v>602</v>
      </c>
      <c r="L253" s="101" t="s">
        <v>602</v>
      </c>
      <c r="M253" s="101" t="s">
        <v>602</v>
      </c>
      <c r="N253" s="101" t="s">
        <v>602</v>
      </c>
      <c r="O253" s="101" t="s">
        <v>602</v>
      </c>
      <c r="P253" s="101" t="s">
        <v>602</v>
      </c>
      <c r="Q253" s="101" t="s">
        <v>602</v>
      </c>
      <c r="R253" s="101" t="s">
        <v>602</v>
      </c>
      <c r="S253" s="101" t="s">
        <v>602</v>
      </c>
      <c r="T253" s="101" t="s">
        <v>602</v>
      </c>
      <c r="U253" s="101" t="s">
        <v>602</v>
      </c>
      <c r="V253" s="101" t="s">
        <v>602</v>
      </c>
      <c r="W253" s="101" t="s">
        <v>602</v>
      </c>
      <c r="X253" s="101" t="s">
        <v>602</v>
      </c>
    </row>
    <row r="254" spans="1:24">
      <c r="A254" s="113" t="s">
        <v>374</v>
      </c>
      <c r="B254" s="101" t="s">
        <v>824</v>
      </c>
      <c r="C254" s="101" t="s">
        <v>826</v>
      </c>
      <c r="D254" s="101" t="s">
        <v>602</v>
      </c>
      <c r="E254" s="101" t="s">
        <v>602</v>
      </c>
      <c r="F254" s="101" t="s">
        <v>602</v>
      </c>
      <c r="G254" s="101" t="s">
        <v>602</v>
      </c>
      <c r="H254" s="101" t="s">
        <v>602</v>
      </c>
      <c r="I254" s="101" t="s">
        <v>602</v>
      </c>
      <c r="J254" s="101" t="s">
        <v>602</v>
      </c>
      <c r="K254" s="101" t="s">
        <v>602</v>
      </c>
      <c r="L254" s="101" t="s">
        <v>602</v>
      </c>
      <c r="M254" s="101" t="s">
        <v>602</v>
      </c>
      <c r="N254" s="101" t="s">
        <v>602</v>
      </c>
      <c r="O254" s="101" t="s">
        <v>602</v>
      </c>
      <c r="P254" s="101" t="s">
        <v>602</v>
      </c>
      <c r="Q254" s="101" t="s">
        <v>602</v>
      </c>
      <c r="R254" s="101" t="s">
        <v>602</v>
      </c>
      <c r="S254" s="101" t="s">
        <v>602</v>
      </c>
      <c r="T254" s="101" t="s">
        <v>602</v>
      </c>
      <c r="U254" s="101" t="s">
        <v>602</v>
      </c>
      <c r="V254" s="101" t="s">
        <v>602</v>
      </c>
      <c r="W254" s="101" t="s">
        <v>602</v>
      </c>
      <c r="X254" s="101" t="s">
        <v>602</v>
      </c>
    </row>
    <row r="255" spans="1:24">
      <c r="A255" s="113" t="s">
        <v>374</v>
      </c>
      <c r="B255" s="101" t="s">
        <v>827</v>
      </c>
      <c r="C255" s="101" t="s">
        <v>386</v>
      </c>
      <c r="D255" s="101" t="s">
        <v>602</v>
      </c>
      <c r="E255" s="101" t="s">
        <v>602</v>
      </c>
      <c r="F255" s="101" t="s">
        <v>602</v>
      </c>
      <c r="G255" s="101" t="s">
        <v>602</v>
      </c>
      <c r="H255" s="101" t="s">
        <v>602</v>
      </c>
      <c r="I255" s="101" t="s">
        <v>602</v>
      </c>
      <c r="J255" s="101" t="s">
        <v>602</v>
      </c>
      <c r="K255" s="101" t="s">
        <v>602</v>
      </c>
      <c r="L255" s="101" t="s">
        <v>602</v>
      </c>
      <c r="M255" s="101" t="s">
        <v>602</v>
      </c>
      <c r="N255" s="101" t="s">
        <v>602</v>
      </c>
      <c r="O255" s="101" t="s">
        <v>602</v>
      </c>
      <c r="P255" s="101" t="s">
        <v>602</v>
      </c>
      <c r="Q255" s="101" t="s">
        <v>602</v>
      </c>
      <c r="R255" s="101" t="s">
        <v>602</v>
      </c>
      <c r="S255" s="101" t="s">
        <v>602</v>
      </c>
      <c r="T255" s="101" t="s">
        <v>602</v>
      </c>
      <c r="U255" s="101" t="s">
        <v>602</v>
      </c>
      <c r="V255" s="101" t="s">
        <v>602</v>
      </c>
      <c r="W255" s="101" t="s">
        <v>602</v>
      </c>
      <c r="X255" s="101" t="s">
        <v>602</v>
      </c>
    </row>
    <row r="256" spans="1:24">
      <c r="A256" s="113" t="s">
        <v>374</v>
      </c>
      <c r="B256" s="101" t="s">
        <v>828</v>
      </c>
      <c r="C256" s="101" t="s">
        <v>390</v>
      </c>
      <c r="D256" s="101" t="s">
        <v>602</v>
      </c>
      <c r="E256" s="101" t="s">
        <v>602</v>
      </c>
      <c r="F256" s="101" t="s">
        <v>602</v>
      </c>
      <c r="G256" s="101" t="s">
        <v>602</v>
      </c>
      <c r="H256" s="101" t="s">
        <v>602</v>
      </c>
      <c r="I256" s="101" t="s">
        <v>602</v>
      </c>
      <c r="J256" s="101" t="s">
        <v>602</v>
      </c>
      <c r="K256" s="101" t="s">
        <v>602</v>
      </c>
      <c r="L256" s="101" t="s">
        <v>602</v>
      </c>
      <c r="M256" s="101" t="s">
        <v>602</v>
      </c>
      <c r="N256" s="101" t="s">
        <v>602</v>
      </c>
      <c r="O256" s="101" t="s">
        <v>602</v>
      </c>
      <c r="P256" s="101" t="s">
        <v>602</v>
      </c>
      <c r="Q256" s="101" t="s">
        <v>602</v>
      </c>
      <c r="R256" s="101" t="s">
        <v>602</v>
      </c>
      <c r="S256" s="101" t="s">
        <v>602</v>
      </c>
      <c r="T256" s="101" t="s">
        <v>602</v>
      </c>
      <c r="U256" s="101" t="s">
        <v>602</v>
      </c>
      <c r="V256" s="101" t="s">
        <v>602</v>
      </c>
      <c r="W256" s="101" t="s">
        <v>602</v>
      </c>
      <c r="X256" s="101" t="s">
        <v>602</v>
      </c>
    </row>
    <row r="257" spans="1:24">
      <c r="A257" s="113" t="s">
        <v>374</v>
      </c>
      <c r="B257" s="101" t="s">
        <v>829</v>
      </c>
      <c r="C257" s="101" t="s">
        <v>392</v>
      </c>
      <c r="D257" s="101" t="s">
        <v>602</v>
      </c>
      <c r="E257" s="101" t="s">
        <v>602</v>
      </c>
      <c r="F257" s="101" t="s">
        <v>602</v>
      </c>
      <c r="G257" s="101" t="s">
        <v>602</v>
      </c>
      <c r="H257" s="101" t="s">
        <v>602</v>
      </c>
      <c r="I257" s="101" t="s">
        <v>602</v>
      </c>
      <c r="J257" s="101" t="s">
        <v>602</v>
      </c>
      <c r="K257" s="101" t="s">
        <v>602</v>
      </c>
      <c r="L257" s="101" t="s">
        <v>602</v>
      </c>
      <c r="M257" s="101" t="s">
        <v>602</v>
      </c>
      <c r="N257" s="101" t="s">
        <v>602</v>
      </c>
      <c r="O257" s="101" t="s">
        <v>602</v>
      </c>
      <c r="P257" s="101" t="s">
        <v>602</v>
      </c>
      <c r="Q257" s="101" t="s">
        <v>602</v>
      </c>
      <c r="R257" s="101" t="s">
        <v>602</v>
      </c>
      <c r="S257" s="101" t="s">
        <v>602</v>
      </c>
      <c r="T257" s="101" t="s">
        <v>602</v>
      </c>
      <c r="U257" s="101" t="s">
        <v>602</v>
      </c>
      <c r="V257" s="101" t="s">
        <v>602</v>
      </c>
      <c r="W257" s="101" t="s">
        <v>602</v>
      </c>
      <c r="X257" s="101" t="s">
        <v>602</v>
      </c>
    </row>
    <row r="258" spans="1:24">
      <c r="A258" s="113" t="s">
        <v>374</v>
      </c>
      <c r="B258" s="101" t="s">
        <v>830</v>
      </c>
      <c r="C258" s="101" t="s">
        <v>395</v>
      </c>
      <c r="D258" s="101" t="s">
        <v>602</v>
      </c>
      <c r="E258" s="101" t="s">
        <v>602</v>
      </c>
      <c r="F258" s="101" t="s">
        <v>602</v>
      </c>
      <c r="G258" s="101" t="s">
        <v>602</v>
      </c>
      <c r="H258" s="101" t="s">
        <v>602</v>
      </c>
      <c r="I258" s="101" t="s">
        <v>602</v>
      </c>
      <c r="J258" s="101" t="s">
        <v>602</v>
      </c>
      <c r="K258" s="101" t="s">
        <v>602</v>
      </c>
      <c r="L258" s="101" t="s">
        <v>602</v>
      </c>
      <c r="M258" s="101" t="s">
        <v>602</v>
      </c>
      <c r="N258" s="101" t="s">
        <v>602</v>
      </c>
      <c r="O258" s="101" t="s">
        <v>602</v>
      </c>
      <c r="P258" s="101" t="s">
        <v>602</v>
      </c>
      <c r="Q258" s="101" t="s">
        <v>602</v>
      </c>
      <c r="R258" s="101" t="s">
        <v>602</v>
      </c>
      <c r="S258" s="101" t="s">
        <v>602</v>
      </c>
      <c r="T258" s="101" t="s">
        <v>602</v>
      </c>
      <c r="U258" s="101" t="s">
        <v>602</v>
      </c>
      <c r="V258" s="101" t="s">
        <v>602</v>
      </c>
      <c r="W258" s="101" t="s">
        <v>602</v>
      </c>
      <c r="X258" s="101" t="s">
        <v>602</v>
      </c>
    </row>
    <row r="259" spans="1:24">
      <c r="A259" s="113" t="s">
        <v>374</v>
      </c>
      <c r="B259" s="101" t="s">
        <v>831</v>
      </c>
      <c r="C259" s="101" t="s">
        <v>424</v>
      </c>
      <c r="D259" s="101" t="s">
        <v>602</v>
      </c>
      <c r="E259" s="101" t="s">
        <v>602</v>
      </c>
      <c r="F259" s="101" t="s">
        <v>602</v>
      </c>
      <c r="G259" s="101" t="s">
        <v>602</v>
      </c>
      <c r="H259" s="101" t="s">
        <v>602</v>
      </c>
      <c r="I259" s="101" t="s">
        <v>602</v>
      </c>
      <c r="J259" s="101" t="s">
        <v>602</v>
      </c>
      <c r="K259" s="101" t="s">
        <v>602</v>
      </c>
      <c r="L259" s="101" t="s">
        <v>602</v>
      </c>
      <c r="M259" s="101" t="s">
        <v>602</v>
      </c>
      <c r="N259" s="101" t="s">
        <v>602</v>
      </c>
      <c r="O259" s="101" t="s">
        <v>602</v>
      </c>
      <c r="P259" s="101" t="s">
        <v>602</v>
      </c>
      <c r="Q259" s="101" t="s">
        <v>602</v>
      </c>
      <c r="R259" s="101" t="s">
        <v>602</v>
      </c>
      <c r="S259" s="101" t="s">
        <v>602</v>
      </c>
      <c r="T259" s="101" t="s">
        <v>602</v>
      </c>
      <c r="U259" s="101" t="s">
        <v>602</v>
      </c>
      <c r="V259" s="101" t="s">
        <v>602</v>
      </c>
      <c r="W259" s="101" t="s">
        <v>602</v>
      </c>
      <c r="X259" s="101" t="s">
        <v>602</v>
      </c>
    </row>
    <row r="260" spans="1:24">
      <c r="A260" s="113" t="s">
        <v>374</v>
      </c>
      <c r="B260" s="101" t="s">
        <v>832</v>
      </c>
      <c r="C260" s="101" t="s">
        <v>436</v>
      </c>
      <c r="D260" s="101" t="s">
        <v>602</v>
      </c>
      <c r="E260" s="101" t="s">
        <v>602</v>
      </c>
      <c r="F260" s="101" t="s">
        <v>602</v>
      </c>
      <c r="G260" s="101" t="s">
        <v>602</v>
      </c>
      <c r="H260" s="101" t="s">
        <v>602</v>
      </c>
      <c r="I260" s="101" t="s">
        <v>602</v>
      </c>
      <c r="J260" s="101" t="s">
        <v>602</v>
      </c>
      <c r="K260" s="101" t="s">
        <v>602</v>
      </c>
      <c r="L260" s="101" t="s">
        <v>602</v>
      </c>
      <c r="M260" s="101" t="s">
        <v>602</v>
      </c>
      <c r="N260" s="101" t="s">
        <v>602</v>
      </c>
      <c r="O260" s="101" t="s">
        <v>602</v>
      </c>
      <c r="P260" s="101" t="s">
        <v>602</v>
      </c>
      <c r="Q260" s="101" t="s">
        <v>602</v>
      </c>
      <c r="R260" s="101" t="s">
        <v>602</v>
      </c>
      <c r="S260" s="101" t="s">
        <v>602</v>
      </c>
      <c r="T260" s="101" t="s">
        <v>602</v>
      </c>
      <c r="U260" s="101" t="s">
        <v>602</v>
      </c>
      <c r="V260" s="101" t="s">
        <v>602</v>
      </c>
      <c r="W260" s="101" t="s">
        <v>602</v>
      </c>
      <c r="X260" s="101" t="s">
        <v>602</v>
      </c>
    </row>
    <row r="261" spans="1:24">
      <c r="A261" s="113" t="s">
        <v>374</v>
      </c>
      <c r="B261" s="101" t="s">
        <v>833</v>
      </c>
      <c r="C261" s="101" t="s">
        <v>438</v>
      </c>
      <c r="D261" s="101" t="s">
        <v>602</v>
      </c>
      <c r="E261" s="101" t="s">
        <v>602</v>
      </c>
      <c r="F261" s="101" t="s">
        <v>602</v>
      </c>
      <c r="G261" s="101" t="s">
        <v>602</v>
      </c>
      <c r="H261" s="101" t="s">
        <v>602</v>
      </c>
      <c r="I261" s="101" t="s">
        <v>602</v>
      </c>
      <c r="J261" s="101" t="s">
        <v>602</v>
      </c>
      <c r="K261" s="101" t="s">
        <v>602</v>
      </c>
      <c r="L261" s="101" t="s">
        <v>602</v>
      </c>
      <c r="M261" s="101" t="s">
        <v>602</v>
      </c>
      <c r="N261" s="101" t="s">
        <v>602</v>
      </c>
      <c r="O261" s="101" t="s">
        <v>602</v>
      </c>
      <c r="P261" s="101" t="s">
        <v>602</v>
      </c>
      <c r="Q261" s="101" t="s">
        <v>602</v>
      </c>
      <c r="R261" s="101" t="s">
        <v>602</v>
      </c>
      <c r="S261" s="101" t="s">
        <v>602</v>
      </c>
      <c r="T261" s="101" t="s">
        <v>602</v>
      </c>
      <c r="U261" s="101" t="s">
        <v>602</v>
      </c>
      <c r="V261" s="101" t="s">
        <v>602</v>
      </c>
      <c r="W261" s="101" t="s">
        <v>602</v>
      </c>
      <c r="X261" s="101" t="s">
        <v>602</v>
      </c>
    </row>
    <row r="262" spans="1:24">
      <c r="A262" s="113" t="s">
        <v>374</v>
      </c>
      <c r="B262" s="101" t="s">
        <v>834</v>
      </c>
      <c r="C262" s="101" t="s">
        <v>835</v>
      </c>
      <c r="D262" s="101" t="s">
        <v>602</v>
      </c>
      <c r="E262" s="101" t="s">
        <v>602</v>
      </c>
      <c r="F262" s="101" t="s">
        <v>602</v>
      </c>
      <c r="G262" s="101" t="s">
        <v>602</v>
      </c>
      <c r="H262" s="101" t="s">
        <v>602</v>
      </c>
      <c r="I262" s="101" t="s">
        <v>602</v>
      </c>
      <c r="J262" s="101" t="s">
        <v>602</v>
      </c>
      <c r="K262" s="101" t="s">
        <v>602</v>
      </c>
      <c r="L262" s="101" t="s">
        <v>602</v>
      </c>
      <c r="M262" s="101" t="s">
        <v>602</v>
      </c>
      <c r="N262" s="101" t="s">
        <v>602</v>
      </c>
      <c r="O262" s="101" t="s">
        <v>602</v>
      </c>
      <c r="P262" s="101" t="s">
        <v>602</v>
      </c>
      <c r="Q262" s="101" t="s">
        <v>602</v>
      </c>
      <c r="R262" s="101" t="s">
        <v>602</v>
      </c>
      <c r="S262" s="101" t="s">
        <v>602</v>
      </c>
      <c r="T262" s="101" t="s">
        <v>602</v>
      </c>
      <c r="U262" s="101" t="s">
        <v>602</v>
      </c>
      <c r="V262" s="101" t="s">
        <v>602</v>
      </c>
      <c r="W262" s="101" t="s">
        <v>602</v>
      </c>
      <c r="X262" s="101" t="s">
        <v>602</v>
      </c>
    </row>
    <row r="263" spans="1:24">
      <c r="A263" s="113" t="s">
        <v>374</v>
      </c>
      <c r="B263" s="101" t="s">
        <v>836</v>
      </c>
      <c r="C263" s="101" t="s">
        <v>837</v>
      </c>
      <c r="D263" s="101" t="s">
        <v>602</v>
      </c>
      <c r="E263" s="101" t="s">
        <v>602</v>
      </c>
      <c r="F263" s="101" t="s">
        <v>602</v>
      </c>
      <c r="G263" s="101" t="s">
        <v>602</v>
      </c>
      <c r="H263" s="101" t="s">
        <v>602</v>
      </c>
      <c r="I263" s="101" t="s">
        <v>602</v>
      </c>
      <c r="J263" s="101" t="s">
        <v>602</v>
      </c>
      <c r="K263" s="101" t="s">
        <v>602</v>
      </c>
      <c r="L263" s="101" t="s">
        <v>602</v>
      </c>
      <c r="M263" s="101" t="s">
        <v>602</v>
      </c>
      <c r="N263" s="101" t="s">
        <v>602</v>
      </c>
      <c r="O263" s="101" t="s">
        <v>602</v>
      </c>
      <c r="P263" s="101" t="s">
        <v>602</v>
      </c>
      <c r="Q263" s="101" t="s">
        <v>602</v>
      </c>
      <c r="R263" s="101" t="s">
        <v>602</v>
      </c>
      <c r="S263" s="101" t="s">
        <v>602</v>
      </c>
      <c r="T263" s="101" t="s">
        <v>602</v>
      </c>
      <c r="U263" s="101" t="s">
        <v>602</v>
      </c>
      <c r="V263" s="101" t="s">
        <v>602</v>
      </c>
      <c r="W263" s="101" t="s">
        <v>602</v>
      </c>
      <c r="X263" s="101" t="s">
        <v>602</v>
      </c>
    </row>
    <row r="264" spans="1:24">
      <c r="A264" s="113" t="s">
        <v>441</v>
      </c>
      <c r="B264" s="113">
        <v>130</v>
      </c>
      <c r="C264" s="101" t="s">
        <v>838</v>
      </c>
      <c r="D264" s="101" t="s">
        <v>602</v>
      </c>
      <c r="E264" s="101" t="s">
        <v>602</v>
      </c>
      <c r="F264" s="101" t="s">
        <v>602</v>
      </c>
      <c r="G264" s="101" t="s">
        <v>602</v>
      </c>
      <c r="H264" s="101" t="s">
        <v>602</v>
      </c>
      <c r="I264" s="101" t="s">
        <v>602</v>
      </c>
      <c r="J264" s="101" t="s">
        <v>602</v>
      </c>
      <c r="K264" s="101" t="s">
        <v>602</v>
      </c>
      <c r="L264" s="101" t="s">
        <v>602</v>
      </c>
      <c r="M264" s="101" t="s">
        <v>602</v>
      </c>
      <c r="N264" s="101" t="s">
        <v>602</v>
      </c>
      <c r="O264" s="101" t="s">
        <v>602</v>
      </c>
      <c r="P264" s="101" t="s">
        <v>602</v>
      </c>
      <c r="Q264" s="101" t="s">
        <v>602</v>
      </c>
      <c r="R264" s="101" t="s">
        <v>602</v>
      </c>
      <c r="S264" s="101" t="s">
        <v>602</v>
      </c>
      <c r="T264" s="101" t="s">
        <v>602</v>
      </c>
      <c r="U264" s="101" t="s">
        <v>602</v>
      </c>
      <c r="V264" s="101" t="s">
        <v>602</v>
      </c>
      <c r="W264" s="101" t="s">
        <v>602</v>
      </c>
      <c r="X264" s="101" t="s">
        <v>602</v>
      </c>
    </row>
    <row r="265" spans="1:24">
      <c r="A265" s="113" t="s">
        <v>441</v>
      </c>
      <c r="B265" s="113">
        <v>131</v>
      </c>
      <c r="C265" s="101" t="s">
        <v>839</v>
      </c>
      <c r="D265" s="101" t="s">
        <v>602</v>
      </c>
      <c r="E265" s="101" t="s">
        <v>602</v>
      </c>
      <c r="F265" s="101" t="s">
        <v>602</v>
      </c>
      <c r="G265" s="101" t="s">
        <v>602</v>
      </c>
      <c r="H265" s="101" t="s">
        <v>602</v>
      </c>
      <c r="I265" s="101" t="s">
        <v>602</v>
      </c>
      <c r="J265" s="101" t="s">
        <v>602</v>
      </c>
      <c r="K265" s="101" t="s">
        <v>602</v>
      </c>
      <c r="L265" s="101" t="s">
        <v>602</v>
      </c>
      <c r="M265" s="101" t="s">
        <v>602</v>
      </c>
      <c r="N265" s="101" t="s">
        <v>602</v>
      </c>
      <c r="O265" s="101" t="s">
        <v>602</v>
      </c>
      <c r="P265" s="101" t="s">
        <v>602</v>
      </c>
      <c r="Q265" s="101" t="s">
        <v>602</v>
      </c>
      <c r="R265" s="101" t="s">
        <v>602</v>
      </c>
      <c r="S265" s="101" t="s">
        <v>602</v>
      </c>
      <c r="T265" s="101" t="s">
        <v>602</v>
      </c>
      <c r="U265" s="101" t="s">
        <v>602</v>
      </c>
      <c r="V265" s="101" t="s">
        <v>602</v>
      </c>
      <c r="W265" s="101" t="s">
        <v>602</v>
      </c>
      <c r="X265" s="101" t="s">
        <v>602</v>
      </c>
    </row>
    <row r="266" spans="1:24">
      <c r="A266" s="113" t="s">
        <v>441</v>
      </c>
      <c r="B266" s="113">
        <v>132</v>
      </c>
      <c r="C266" s="101" t="s">
        <v>840</v>
      </c>
      <c r="D266" s="101" t="s">
        <v>602</v>
      </c>
      <c r="E266" s="101" t="s">
        <v>602</v>
      </c>
      <c r="F266" s="101" t="s">
        <v>602</v>
      </c>
      <c r="G266" s="101" t="s">
        <v>602</v>
      </c>
      <c r="H266" s="101" t="s">
        <v>602</v>
      </c>
      <c r="I266" s="101" t="s">
        <v>602</v>
      </c>
      <c r="J266" s="101" t="s">
        <v>602</v>
      </c>
      <c r="K266" s="101" t="s">
        <v>602</v>
      </c>
      <c r="L266" s="101" t="s">
        <v>602</v>
      </c>
      <c r="M266" s="101" t="s">
        <v>602</v>
      </c>
      <c r="N266" s="101" t="s">
        <v>602</v>
      </c>
      <c r="O266" s="101" t="s">
        <v>602</v>
      </c>
      <c r="P266" s="101" t="s">
        <v>602</v>
      </c>
      <c r="Q266" s="101" t="s">
        <v>602</v>
      </c>
      <c r="R266" s="101" t="s">
        <v>602</v>
      </c>
      <c r="S266" s="101" t="s">
        <v>602</v>
      </c>
      <c r="T266" s="101" t="s">
        <v>602</v>
      </c>
      <c r="U266" s="101" t="s">
        <v>602</v>
      </c>
      <c r="V266" s="101" t="s">
        <v>602</v>
      </c>
      <c r="W266" s="101" t="s">
        <v>602</v>
      </c>
      <c r="X266" s="101" t="s">
        <v>602</v>
      </c>
    </row>
    <row r="267" spans="1:24">
      <c r="A267" s="113" t="s">
        <v>441</v>
      </c>
      <c r="B267" s="113">
        <v>133</v>
      </c>
      <c r="C267" s="101" t="s">
        <v>822</v>
      </c>
      <c r="D267" s="101" t="s">
        <v>602</v>
      </c>
      <c r="E267" s="101" t="s">
        <v>602</v>
      </c>
      <c r="F267" s="101" t="s">
        <v>602</v>
      </c>
      <c r="G267" s="101" t="s">
        <v>602</v>
      </c>
      <c r="H267" s="101" t="s">
        <v>602</v>
      </c>
      <c r="I267" s="101" t="s">
        <v>602</v>
      </c>
      <c r="J267" s="101" t="s">
        <v>602</v>
      </c>
      <c r="K267" s="101" t="s">
        <v>602</v>
      </c>
      <c r="L267" s="101" t="s">
        <v>602</v>
      </c>
      <c r="M267" s="101" t="s">
        <v>602</v>
      </c>
      <c r="N267" s="101" t="s">
        <v>602</v>
      </c>
      <c r="O267" s="101" t="s">
        <v>602</v>
      </c>
      <c r="P267" s="101" t="s">
        <v>602</v>
      </c>
      <c r="Q267" s="101" t="s">
        <v>602</v>
      </c>
      <c r="R267" s="101" t="s">
        <v>602</v>
      </c>
      <c r="S267" s="101" t="s">
        <v>602</v>
      </c>
      <c r="T267" s="101" t="s">
        <v>602</v>
      </c>
      <c r="U267" s="101" t="s">
        <v>602</v>
      </c>
      <c r="V267" s="101" t="s">
        <v>602</v>
      </c>
      <c r="W267" s="101" t="s">
        <v>602</v>
      </c>
      <c r="X267" s="101" t="s">
        <v>602</v>
      </c>
    </row>
    <row r="268" spans="1:24">
      <c r="A268" s="113" t="s">
        <v>441</v>
      </c>
      <c r="B268" s="101" t="s">
        <v>841</v>
      </c>
      <c r="C268" s="101" t="s">
        <v>842</v>
      </c>
      <c r="D268" s="101" t="s">
        <v>602</v>
      </c>
      <c r="E268" s="101" t="s">
        <v>602</v>
      </c>
      <c r="F268" s="101" t="s">
        <v>602</v>
      </c>
      <c r="G268" s="101" t="s">
        <v>602</v>
      </c>
      <c r="H268" s="101" t="s">
        <v>602</v>
      </c>
      <c r="I268" s="101" t="s">
        <v>602</v>
      </c>
      <c r="J268" s="101" t="s">
        <v>602</v>
      </c>
      <c r="K268" s="101" t="s">
        <v>602</v>
      </c>
      <c r="L268" s="101" t="s">
        <v>602</v>
      </c>
      <c r="M268" s="101" t="s">
        <v>602</v>
      </c>
      <c r="N268" s="101" t="s">
        <v>602</v>
      </c>
      <c r="O268" s="101" t="s">
        <v>602</v>
      </c>
      <c r="P268" s="101" t="s">
        <v>602</v>
      </c>
      <c r="Q268" s="101" t="s">
        <v>602</v>
      </c>
      <c r="R268" s="101" t="s">
        <v>602</v>
      </c>
      <c r="S268" s="101" t="s">
        <v>602</v>
      </c>
      <c r="T268" s="101" t="s">
        <v>602</v>
      </c>
      <c r="U268" s="101" t="s">
        <v>602</v>
      </c>
      <c r="V268" s="101" t="s">
        <v>602</v>
      </c>
      <c r="W268" s="101" t="s">
        <v>602</v>
      </c>
      <c r="X268" s="101" t="s">
        <v>602</v>
      </c>
    </row>
    <row r="269" spans="1:24">
      <c r="A269" s="113" t="s">
        <v>441</v>
      </c>
      <c r="B269" s="101" t="s">
        <v>843</v>
      </c>
      <c r="C269" s="101" t="s">
        <v>844</v>
      </c>
      <c r="D269" s="101" t="s">
        <v>602</v>
      </c>
      <c r="E269" s="101" t="s">
        <v>602</v>
      </c>
      <c r="F269" s="101" t="s">
        <v>602</v>
      </c>
      <c r="G269" s="101" t="s">
        <v>602</v>
      </c>
      <c r="H269" s="101" t="s">
        <v>602</v>
      </c>
      <c r="I269" s="101" t="s">
        <v>602</v>
      </c>
      <c r="J269" s="101" t="s">
        <v>602</v>
      </c>
      <c r="K269" s="101" t="s">
        <v>602</v>
      </c>
      <c r="L269" s="101" t="s">
        <v>602</v>
      </c>
      <c r="M269" s="101" t="s">
        <v>602</v>
      </c>
      <c r="N269" s="101" t="s">
        <v>602</v>
      </c>
      <c r="O269" s="101" t="s">
        <v>602</v>
      </c>
      <c r="P269" s="101" t="s">
        <v>602</v>
      </c>
      <c r="Q269" s="101" t="s">
        <v>602</v>
      </c>
      <c r="R269" s="101" t="s">
        <v>602</v>
      </c>
      <c r="S269" s="101" t="s">
        <v>602</v>
      </c>
      <c r="T269" s="101" t="s">
        <v>602</v>
      </c>
      <c r="U269" s="101" t="s">
        <v>602</v>
      </c>
      <c r="V269" s="101" t="s">
        <v>602</v>
      </c>
      <c r="W269" s="101" t="s">
        <v>602</v>
      </c>
      <c r="X269" s="101" t="s">
        <v>602</v>
      </c>
    </row>
    <row r="270" spans="1:24">
      <c r="A270" s="113" t="s">
        <v>441</v>
      </c>
      <c r="B270" s="101" t="s">
        <v>845</v>
      </c>
      <c r="C270" s="101" t="s">
        <v>846</v>
      </c>
      <c r="D270" s="101" t="s">
        <v>602</v>
      </c>
      <c r="E270" s="101" t="s">
        <v>602</v>
      </c>
      <c r="F270" s="101" t="s">
        <v>602</v>
      </c>
      <c r="G270" s="101" t="s">
        <v>602</v>
      </c>
      <c r="H270" s="101" t="s">
        <v>602</v>
      </c>
      <c r="I270" s="101" t="s">
        <v>602</v>
      </c>
      <c r="J270" s="101" t="s">
        <v>602</v>
      </c>
      <c r="K270" s="101" t="s">
        <v>602</v>
      </c>
      <c r="L270" s="101" t="s">
        <v>602</v>
      </c>
      <c r="M270" s="101" t="s">
        <v>602</v>
      </c>
      <c r="N270" s="101" t="s">
        <v>602</v>
      </c>
      <c r="O270" s="101" t="s">
        <v>602</v>
      </c>
      <c r="P270" s="101" t="s">
        <v>602</v>
      </c>
      <c r="Q270" s="101" t="s">
        <v>602</v>
      </c>
      <c r="R270" s="101" t="s">
        <v>602</v>
      </c>
      <c r="S270" s="101" t="s">
        <v>602</v>
      </c>
      <c r="T270" s="101" t="s">
        <v>602</v>
      </c>
      <c r="U270" s="101" t="s">
        <v>602</v>
      </c>
      <c r="V270" s="101" t="s">
        <v>602</v>
      </c>
      <c r="W270" s="101" t="s">
        <v>602</v>
      </c>
      <c r="X270" s="101" t="s">
        <v>602</v>
      </c>
    </row>
    <row r="271" spans="1:24">
      <c r="A271" s="113" t="s">
        <v>441</v>
      </c>
      <c r="B271" s="101" t="s">
        <v>847</v>
      </c>
      <c r="C271" s="101" t="s">
        <v>848</v>
      </c>
      <c r="D271" s="101" t="s">
        <v>602</v>
      </c>
      <c r="E271" s="101" t="s">
        <v>602</v>
      </c>
      <c r="F271" s="101" t="s">
        <v>602</v>
      </c>
      <c r="G271" s="101" t="s">
        <v>602</v>
      </c>
      <c r="H271" s="101" t="s">
        <v>602</v>
      </c>
      <c r="I271" s="101" t="s">
        <v>602</v>
      </c>
      <c r="J271" s="101" t="s">
        <v>602</v>
      </c>
      <c r="K271" s="101" t="s">
        <v>602</v>
      </c>
      <c r="L271" s="101" t="s">
        <v>602</v>
      </c>
      <c r="M271" s="101" t="s">
        <v>602</v>
      </c>
      <c r="N271" s="101" t="s">
        <v>602</v>
      </c>
      <c r="O271" s="101" t="s">
        <v>602</v>
      </c>
      <c r="P271" s="101" t="s">
        <v>602</v>
      </c>
      <c r="Q271" s="101" t="s">
        <v>602</v>
      </c>
      <c r="R271" s="101" t="s">
        <v>602</v>
      </c>
      <c r="S271" s="101" t="s">
        <v>602</v>
      </c>
      <c r="T271" s="101" t="s">
        <v>602</v>
      </c>
      <c r="U271" s="101" t="s">
        <v>602</v>
      </c>
      <c r="V271" s="101" t="s">
        <v>602</v>
      </c>
      <c r="W271" s="101" t="s">
        <v>602</v>
      </c>
      <c r="X271" s="101" t="s">
        <v>602</v>
      </c>
    </row>
    <row r="272" spans="1:24">
      <c r="A272" s="113" t="s">
        <v>441</v>
      </c>
      <c r="B272" s="101" t="s">
        <v>849</v>
      </c>
      <c r="C272" s="101" t="s">
        <v>850</v>
      </c>
      <c r="D272" s="101" t="s">
        <v>602</v>
      </c>
      <c r="E272" s="101" t="s">
        <v>602</v>
      </c>
      <c r="F272" s="101" t="s">
        <v>602</v>
      </c>
      <c r="G272" s="101" t="s">
        <v>602</v>
      </c>
      <c r="H272" s="101" t="s">
        <v>602</v>
      </c>
      <c r="I272" s="101" t="s">
        <v>602</v>
      </c>
      <c r="J272" s="101" t="s">
        <v>602</v>
      </c>
      <c r="K272" s="101" t="s">
        <v>602</v>
      </c>
      <c r="L272" s="101" t="s">
        <v>602</v>
      </c>
      <c r="M272" s="101" t="s">
        <v>602</v>
      </c>
      <c r="N272" s="101" t="s">
        <v>602</v>
      </c>
      <c r="O272" s="101" t="s">
        <v>602</v>
      </c>
      <c r="P272" s="101" t="s">
        <v>602</v>
      </c>
      <c r="Q272" s="101" t="s">
        <v>602</v>
      </c>
      <c r="R272" s="101" t="s">
        <v>602</v>
      </c>
      <c r="S272" s="101" t="s">
        <v>602</v>
      </c>
      <c r="T272" s="101" t="s">
        <v>602</v>
      </c>
      <c r="U272" s="101" t="s">
        <v>602</v>
      </c>
      <c r="V272" s="101" t="s">
        <v>602</v>
      </c>
      <c r="W272" s="101" t="s">
        <v>602</v>
      </c>
      <c r="X272" s="101" t="s">
        <v>602</v>
      </c>
    </row>
    <row r="273" spans="1:24">
      <c r="A273" s="113" t="s">
        <v>441</v>
      </c>
      <c r="B273" s="101" t="s">
        <v>851</v>
      </c>
      <c r="C273" s="101" t="s">
        <v>852</v>
      </c>
      <c r="D273" s="101" t="s">
        <v>602</v>
      </c>
      <c r="E273" s="101" t="s">
        <v>602</v>
      </c>
      <c r="F273" s="101" t="s">
        <v>602</v>
      </c>
      <c r="G273" s="101" t="s">
        <v>602</v>
      </c>
      <c r="H273" s="101" t="s">
        <v>602</v>
      </c>
      <c r="I273" s="101" t="s">
        <v>602</v>
      </c>
      <c r="J273" s="101" t="s">
        <v>602</v>
      </c>
      <c r="K273" s="101" t="s">
        <v>602</v>
      </c>
      <c r="L273" s="101" t="s">
        <v>602</v>
      </c>
      <c r="M273" s="101" t="s">
        <v>602</v>
      </c>
      <c r="N273" s="101" t="s">
        <v>602</v>
      </c>
      <c r="O273" s="101" t="s">
        <v>602</v>
      </c>
      <c r="P273" s="101" t="s">
        <v>602</v>
      </c>
      <c r="Q273" s="101" t="s">
        <v>602</v>
      </c>
      <c r="R273" s="101" t="s">
        <v>602</v>
      </c>
      <c r="S273" s="101" t="s">
        <v>602</v>
      </c>
      <c r="T273" s="101" t="s">
        <v>602</v>
      </c>
      <c r="U273" s="101" t="s">
        <v>602</v>
      </c>
      <c r="V273" s="101" t="s">
        <v>602</v>
      </c>
      <c r="W273" s="101" t="s">
        <v>602</v>
      </c>
      <c r="X273" s="101" t="s">
        <v>602</v>
      </c>
    </row>
    <row r="274" spans="1:24">
      <c r="A274" s="113" t="s">
        <v>441</v>
      </c>
      <c r="B274" s="101" t="s">
        <v>853</v>
      </c>
      <c r="C274" s="101" t="s">
        <v>854</v>
      </c>
      <c r="D274" s="101" t="s">
        <v>602</v>
      </c>
      <c r="E274" s="101" t="s">
        <v>602</v>
      </c>
      <c r="F274" s="101" t="s">
        <v>602</v>
      </c>
      <c r="G274" s="101" t="s">
        <v>602</v>
      </c>
      <c r="H274" s="101" t="s">
        <v>602</v>
      </c>
      <c r="I274" s="101" t="s">
        <v>602</v>
      </c>
      <c r="J274" s="101" t="s">
        <v>602</v>
      </c>
      <c r="K274" s="101" t="s">
        <v>602</v>
      </c>
      <c r="L274" s="101" t="s">
        <v>602</v>
      </c>
      <c r="M274" s="101" t="s">
        <v>602</v>
      </c>
      <c r="N274" s="101" t="s">
        <v>602</v>
      </c>
      <c r="O274" s="101" t="s">
        <v>602</v>
      </c>
      <c r="P274" s="101" t="s">
        <v>602</v>
      </c>
      <c r="Q274" s="101" t="s">
        <v>602</v>
      </c>
      <c r="R274" s="101" t="s">
        <v>602</v>
      </c>
      <c r="S274" s="101" t="s">
        <v>602</v>
      </c>
      <c r="T274" s="101" t="s">
        <v>602</v>
      </c>
      <c r="U274" s="101" t="s">
        <v>602</v>
      </c>
      <c r="V274" s="101" t="s">
        <v>602</v>
      </c>
      <c r="W274" s="101" t="s">
        <v>602</v>
      </c>
      <c r="X274" s="101" t="s">
        <v>602</v>
      </c>
    </row>
    <row r="275" spans="1:24">
      <c r="A275" s="113" t="s">
        <v>441</v>
      </c>
      <c r="B275" s="101" t="s">
        <v>855</v>
      </c>
      <c r="C275" s="101" t="s">
        <v>856</v>
      </c>
      <c r="D275" s="101" t="s">
        <v>602</v>
      </c>
      <c r="E275" s="101" t="s">
        <v>602</v>
      </c>
      <c r="F275" s="101" t="s">
        <v>602</v>
      </c>
      <c r="G275" s="101" t="s">
        <v>602</v>
      </c>
      <c r="H275" s="101" t="s">
        <v>602</v>
      </c>
      <c r="I275" s="101" t="s">
        <v>602</v>
      </c>
      <c r="J275" s="101" t="s">
        <v>602</v>
      </c>
      <c r="K275" s="101" t="s">
        <v>602</v>
      </c>
      <c r="L275" s="101" t="s">
        <v>602</v>
      </c>
      <c r="M275" s="101" t="s">
        <v>602</v>
      </c>
      <c r="N275" s="101" t="s">
        <v>602</v>
      </c>
      <c r="O275" s="101" t="s">
        <v>602</v>
      </c>
      <c r="P275" s="101" t="s">
        <v>602</v>
      </c>
      <c r="Q275" s="101" t="s">
        <v>602</v>
      </c>
      <c r="R275" s="101" t="s">
        <v>602</v>
      </c>
      <c r="S275" s="101" t="s">
        <v>602</v>
      </c>
      <c r="T275" s="101" t="s">
        <v>602</v>
      </c>
      <c r="U275" s="101" t="s">
        <v>602</v>
      </c>
      <c r="V275" s="101" t="s">
        <v>602</v>
      </c>
      <c r="W275" s="101" t="s">
        <v>602</v>
      </c>
      <c r="X275" s="101" t="s">
        <v>602</v>
      </c>
    </row>
    <row r="276" spans="1:24">
      <c r="A276" s="113" t="s">
        <v>441</v>
      </c>
      <c r="B276" s="101" t="s">
        <v>857</v>
      </c>
      <c r="C276" s="101" t="s">
        <v>858</v>
      </c>
      <c r="D276" s="101" t="s">
        <v>602</v>
      </c>
      <c r="E276" s="101" t="s">
        <v>602</v>
      </c>
      <c r="F276" s="101" t="s">
        <v>602</v>
      </c>
      <c r="G276" s="101" t="s">
        <v>602</v>
      </c>
      <c r="H276" s="101" t="s">
        <v>602</v>
      </c>
      <c r="I276" s="101" t="s">
        <v>602</v>
      </c>
      <c r="J276" s="101" t="s">
        <v>602</v>
      </c>
      <c r="K276" s="101" t="s">
        <v>602</v>
      </c>
      <c r="L276" s="101" t="s">
        <v>602</v>
      </c>
      <c r="M276" s="101" t="s">
        <v>602</v>
      </c>
      <c r="N276" s="101" t="s">
        <v>602</v>
      </c>
      <c r="O276" s="101" t="s">
        <v>602</v>
      </c>
      <c r="P276" s="101" t="s">
        <v>602</v>
      </c>
      <c r="Q276" s="101" t="s">
        <v>602</v>
      </c>
      <c r="R276" s="101" t="s">
        <v>602</v>
      </c>
      <c r="S276" s="101" t="s">
        <v>602</v>
      </c>
      <c r="T276" s="101" t="s">
        <v>602</v>
      </c>
      <c r="U276" s="101" t="s">
        <v>602</v>
      </c>
      <c r="V276" s="101" t="s">
        <v>602</v>
      </c>
      <c r="W276" s="101" t="s">
        <v>602</v>
      </c>
      <c r="X276" s="101" t="s">
        <v>602</v>
      </c>
    </row>
    <row r="277" spans="1:24">
      <c r="A277" s="113" t="s">
        <v>441</v>
      </c>
      <c r="B277" s="101" t="s">
        <v>859</v>
      </c>
      <c r="C277" s="101" t="s">
        <v>860</v>
      </c>
      <c r="D277" s="101" t="s">
        <v>602</v>
      </c>
      <c r="E277" s="101" t="s">
        <v>602</v>
      </c>
      <c r="F277" s="101" t="s">
        <v>602</v>
      </c>
      <c r="G277" s="101" t="s">
        <v>602</v>
      </c>
      <c r="H277" s="101" t="s">
        <v>602</v>
      </c>
      <c r="I277" s="101" t="s">
        <v>602</v>
      </c>
      <c r="J277" s="101" t="s">
        <v>602</v>
      </c>
      <c r="K277" s="101" t="s">
        <v>602</v>
      </c>
      <c r="L277" s="101" t="s">
        <v>602</v>
      </c>
      <c r="M277" s="101" t="s">
        <v>602</v>
      </c>
      <c r="N277" s="101" t="s">
        <v>602</v>
      </c>
      <c r="O277" s="101" t="s">
        <v>602</v>
      </c>
      <c r="P277" s="101" t="s">
        <v>602</v>
      </c>
      <c r="Q277" s="101" t="s">
        <v>602</v>
      </c>
      <c r="R277" s="101" t="s">
        <v>602</v>
      </c>
      <c r="S277" s="101" t="s">
        <v>602</v>
      </c>
      <c r="T277" s="101" t="s">
        <v>602</v>
      </c>
      <c r="U277" s="101" t="s">
        <v>602</v>
      </c>
      <c r="V277" s="101" t="s">
        <v>602</v>
      </c>
      <c r="W277" s="101" t="s">
        <v>602</v>
      </c>
      <c r="X277" s="101" t="s">
        <v>602</v>
      </c>
    </row>
    <row r="278" spans="1:24">
      <c r="A278" s="113" t="s">
        <v>441</v>
      </c>
      <c r="B278" s="101" t="s">
        <v>861</v>
      </c>
      <c r="C278" s="101" t="s">
        <v>862</v>
      </c>
      <c r="D278" s="101" t="s">
        <v>602</v>
      </c>
      <c r="E278" s="101" t="s">
        <v>602</v>
      </c>
      <c r="F278" s="101" t="s">
        <v>602</v>
      </c>
      <c r="G278" s="101" t="s">
        <v>602</v>
      </c>
      <c r="H278" s="101" t="s">
        <v>602</v>
      </c>
      <c r="I278" s="101" t="s">
        <v>602</v>
      </c>
      <c r="J278" s="101" t="s">
        <v>602</v>
      </c>
      <c r="K278" s="101" t="s">
        <v>602</v>
      </c>
      <c r="L278" s="101" t="s">
        <v>602</v>
      </c>
      <c r="M278" s="101" t="s">
        <v>602</v>
      </c>
      <c r="N278" s="101" t="s">
        <v>602</v>
      </c>
      <c r="O278" s="101" t="s">
        <v>602</v>
      </c>
      <c r="P278" s="101" t="s">
        <v>602</v>
      </c>
      <c r="Q278" s="101" t="s">
        <v>602</v>
      </c>
      <c r="R278" s="101" t="s">
        <v>602</v>
      </c>
      <c r="S278" s="101" t="s">
        <v>602</v>
      </c>
      <c r="T278" s="101" t="s">
        <v>602</v>
      </c>
      <c r="U278" s="101" t="s">
        <v>602</v>
      </c>
      <c r="V278" s="101" t="s">
        <v>602</v>
      </c>
      <c r="W278" s="101" t="s">
        <v>602</v>
      </c>
      <c r="X278" s="101" t="s">
        <v>602</v>
      </c>
    </row>
    <row r="279" spans="1:24">
      <c r="A279" s="113" t="s">
        <v>441</v>
      </c>
      <c r="B279" s="101" t="s">
        <v>863</v>
      </c>
      <c r="C279" s="101" t="s">
        <v>864</v>
      </c>
      <c r="D279" s="101" t="s">
        <v>602</v>
      </c>
      <c r="E279" s="101" t="s">
        <v>602</v>
      </c>
      <c r="F279" s="101" t="s">
        <v>602</v>
      </c>
      <c r="G279" s="101" t="s">
        <v>602</v>
      </c>
      <c r="H279" s="101" t="s">
        <v>602</v>
      </c>
      <c r="I279" s="101" t="s">
        <v>602</v>
      </c>
      <c r="J279" s="101" t="s">
        <v>602</v>
      </c>
      <c r="K279" s="101" t="s">
        <v>602</v>
      </c>
      <c r="L279" s="101" t="s">
        <v>602</v>
      </c>
      <c r="M279" s="101" t="s">
        <v>602</v>
      </c>
      <c r="N279" s="101" t="s">
        <v>602</v>
      </c>
      <c r="O279" s="101" t="s">
        <v>602</v>
      </c>
      <c r="P279" s="101" t="s">
        <v>602</v>
      </c>
      <c r="Q279" s="101" t="s">
        <v>602</v>
      </c>
      <c r="R279" s="101" t="s">
        <v>602</v>
      </c>
      <c r="S279" s="101" t="s">
        <v>602</v>
      </c>
      <c r="T279" s="101" t="s">
        <v>602</v>
      </c>
      <c r="U279" s="101" t="s">
        <v>602</v>
      </c>
      <c r="V279" s="101" t="s">
        <v>602</v>
      </c>
      <c r="W279" s="101" t="s">
        <v>602</v>
      </c>
      <c r="X279" s="101" t="s">
        <v>602</v>
      </c>
    </row>
    <row r="280" spans="1:24">
      <c r="A280" s="113" t="s">
        <v>824</v>
      </c>
      <c r="B280" s="113">
        <v>8</v>
      </c>
      <c r="C280" s="101" t="s">
        <v>865</v>
      </c>
      <c r="D280" s="101" t="s">
        <v>602</v>
      </c>
      <c r="E280" s="101" t="s">
        <v>602</v>
      </c>
      <c r="F280" s="101" t="s">
        <v>602</v>
      </c>
      <c r="G280" s="101" t="s">
        <v>602</v>
      </c>
      <c r="H280" s="101" t="s">
        <v>602</v>
      </c>
      <c r="I280" s="101" t="s">
        <v>602</v>
      </c>
      <c r="J280" s="101" t="s">
        <v>602</v>
      </c>
      <c r="K280" s="101" t="s">
        <v>602</v>
      </c>
      <c r="L280" s="101" t="s">
        <v>602</v>
      </c>
      <c r="M280" s="101" t="s">
        <v>602</v>
      </c>
      <c r="N280" s="101" t="s">
        <v>602</v>
      </c>
      <c r="O280" s="101" t="s">
        <v>602</v>
      </c>
      <c r="P280" s="101" t="s">
        <v>602</v>
      </c>
      <c r="Q280" s="101" t="s">
        <v>602</v>
      </c>
      <c r="R280" s="101" t="s">
        <v>602</v>
      </c>
      <c r="S280" s="101" t="s">
        <v>602</v>
      </c>
      <c r="T280" s="101" t="s">
        <v>602</v>
      </c>
      <c r="U280" s="101" t="s">
        <v>602</v>
      </c>
      <c r="V280" s="101" t="s">
        <v>602</v>
      </c>
      <c r="W280" s="101" t="s">
        <v>602</v>
      </c>
      <c r="X280" s="101" t="s">
        <v>602</v>
      </c>
    </row>
    <row r="281" spans="1:24">
      <c r="A281" s="113" t="s">
        <v>824</v>
      </c>
      <c r="B281" s="101" t="s">
        <v>824</v>
      </c>
      <c r="C281" s="101" t="s">
        <v>866</v>
      </c>
      <c r="D281" s="101" t="s">
        <v>602</v>
      </c>
      <c r="E281" s="101" t="s">
        <v>602</v>
      </c>
      <c r="F281" s="101" t="s">
        <v>602</v>
      </c>
      <c r="G281" s="101" t="s">
        <v>602</v>
      </c>
      <c r="H281" s="101" t="s">
        <v>602</v>
      </c>
      <c r="I281" s="101" t="s">
        <v>602</v>
      </c>
      <c r="J281" s="101" t="s">
        <v>602</v>
      </c>
      <c r="K281" s="101" t="s">
        <v>602</v>
      </c>
      <c r="L281" s="101" t="s">
        <v>602</v>
      </c>
      <c r="M281" s="101" t="s">
        <v>602</v>
      </c>
      <c r="N281" s="101" t="s">
        <v>602</v>
      </c>
      <c r="O281" s="101" t="s">
        <v>602</v>
      </c>
      <c r="P281" s="101" t="s">
        <v>602</v>
      </c>
      <c r="Q281" s="101" t="s">
        <v>602</v>
      </c>
      <c r="R281" s="101" t="s">
        <v>602</v>
      </c>
      <c r="S281" s="101" t="s">
        <v>602</v>
      </c>
      <c r="T281" s="101" t="s">
        <v>602</v>
      </c>
      <c r="U281" s="101" t="s">
        <v>602</v>
      </c>
      <c r="V281" s="101" t="s">
        <v>602</v>
      </c>
      <c r="W281" s="101" t="s">
        <v>602</v>
      </c>
      <c r="X281" s="101" t="s">
        <v>602</v>
      </c>
    </row>
    <row r="282" spans="1:24">
      <c r="A282" s="113" t="s">
        <v>824</v>
      </c>
      <c r="B282" s="101" t="s">
        <v>824</v>
      </c>
      <c r="C282" s="101" t="s">
        <v>120</v>
      </c>
      <c r="D282" s="101" t="s">
        <v>602</v>
      </c>
      <c r="E282" s="101" t="s">
        <v>602</v>
      </c>
      <c r="F282" s="101" t="s">
        <v>602</v>
      </c>
      <c r="G282" s="101" t="s">
        <v>602</v>
      </c>
      <c r="H282" s="101" t="s">
        <v>602</v>
      </c>
      <c r="I282" s="101" t="s">
        <v>602</v>
      </c>
      <c r="J282" s="101" t="s">
        <v>602</v>
      </c>
      <c r="K282" s="101" t="s">
        <v>602</v>
      </c>
      <c r="L282" s="101" t="s">
        <v>602</v>
      </c>
      <c r="M282" s="101" t="s">
        <v>602</v>
      </c>
      <c r="N282" s="101" t="s">
        <v>602</v>
      </c>
      <c r="O282" s="101" t="s">
        <v>602</v>
      </c>
      <c r="P282" s="101" t="s">
        <v>602</v>
      </c>
      <c r="Q282" s="101" t="s">
        <v>602</v>
      </c>
      <c r="R282" s="101" t="s">
        <v>602</v>
      </c>
      <c r="S282" s="101" t="s">
        <v>602</v>
      </c>
      <c r="T282" s="101" t="s">
        <v>602</v>
      </c>
      <c r="U282" s="101" t="s">
        <v>602</v>
      </c>
      <c r="V282" s="101" t="s">
        <v>602</v>
      </c>
      <c r="W282" s="101" t="s">
        <v>602</v>
      </c>
      <c r="X282" s="101" t="s">
        <v>602</v>
      </c>
    </row>
    <row r="283" spans="1:24">
      <c r="A283" s="113" t="s">
        <v>824</v>
      </c>
      <c r="B283" s="101" t="s">
        <v>867</v>
      </c>
      <c r="C283" s="101" t="s">
        <v>868</v>
      </c>
      <c r="D283" s="101" t="s">
        <v>602</v>
      </c>
      <c r="E283" s="101" t="s">
        <v>602</v>
      </c>
      <c r="F283" s="101" t="s">
        <v>602</v>
      </c>
      <c r="G283" s="101" t="s">
        <v>602</v>
      </c>
      <c r="H283" s="101" t="s">
        <v>602</v>
      </c>
      <c r="I283" s="101" t="s">
        <v>602</v>
      </c>
      <c r="J283" s="101" t="s">
        <v>602</v>
      </c>
      <c r="K283" s="101" t="s">
        <v>602</v>
      </c>
      <c r="L283" s="101" t="s">
        <v>602</v>
      </c>
      <c r="M283" s="101" t="s">
        <v>602</v>
      </c>
      <c r="N283" s="101" t="s">
        <v>602</v>
      </c>
      <c r="O283" s="101" t="s">
        <v>602</v>
      </c>
      <c r="P283" s="101" t="s">
        <v>602</v>
      </c>
      <c r="Q283" s="101" t="s">
        <v>602</v>
      </c>
      <c r="R283" s="101" t="s">
        <v>602</v>
      </c>
      <c r="S283" s="101" t="s">
        <v>602</v>
      </c>
      <c r="T283" s="101" t="s">
        <v>602</v>
      </c>
      <c r="U283" s="101" t="s">
        <v>602</v>
      </c>
      <c r="V283" s="101" t="s">
        <v>602</v>
      </c>
      <c r="W283" s="101" t="s">
        <v>602</v>
      </c>
      <c r="X283" s="101" t="s">
        <v>602</v>
      </c>
    </row>
    <row r="284" spans="1:24">
      <c r="A284" s="113" t="s">
        <v>869</v>
      </c>
      <c r="B284" s="101" t="s">
        <v>870</v>
      </c>
      <c r="C284" s="101" t="s">
        <v>709</v>
      </c>
      <c r="D284" s="101" t="s">
        <v>602</v>
      </c>
      <c r="E284" s="101" t="s">
        <v>602</v>
      </c>
      <c r="F284" s="101" t="s">
        <v>602</v>
      </c>
      <c r="G284" s="101" t="s">
        <v>602</v>
      </c>
      <c r="H284" s="101" t="s">
        <v>602</v>
      </c>
      <c r="I284" s="101" t="s">
        <v>602</v>
      </c>
      <c r="J284" s="101" t="s">
        <v>602</v>
      </c>
      <c r="K284" s="101" t="s">
        <v>602</v>
      </c>
      <c r="L284" s="101" t="s">
        <v>602</v>
      </c>
      <c r="M284" s="101" t="s">
        <v>602</v>
      </c>
      <c r="N284" s="101" t="s">
        <v>602</v>
      </c>
      <c r="O284" s="101" t="s">
        <v>602</v>
      </c>
      <c r="P284" s="101" t="s">
        <v>602</v>
      </c>
      <c r="Q284" s="101" t="s">
        <v>602</v>
      </c>
      <c r="R284" s="101" t="s">
        <v>602</v>
      </c>
      <c r="S284" s="101" t="s">
        <v>602</v>
      </c>
      <c r="T284" s="101" t="s">
        <v>602</v>
      </c>
      <c r="U284" s="101" t="s">
        <v>602</v>
      </c>
      <c r="V284" s="101" t="s">
        <v>602</v>
      </c>
      <c r="W284" s="101" t="s">
        <v>602</v>
      </c>
      <c r="X284" s="101" t="s">
        <v>602</v>
      </c>
    </row>
    <row r="285" spans="1:24">
      <c r="A285" s="113" t="s">
        <v>869</v>
      </c>
      <c r="B285" s="101" t="s">
        <v>871</v>
      </c>
      <c r="C285" s="101" t="s">
        <v>711</v>
      </c>
      <c r="D285" s="101" t="s">
        <v>602</v>
      </c>
      <c r="E285" s="101" t="s">
        <v>602</v>
      </c>
      <c r="F285" s="101" t="s">
        <v>602</v>
      </c>
      <c r="G285" s="101" t="s">
        <v>602</v>
      </c>
      <c r="H285" s="101" t="s">
        <v>602</v>
      </c>
      <c r="I285" s="101" t="s">
        <v>602</v>
      </c>
      <c r="J285" s="101" t="s">
        <v>602</v>
      </c>
      <c r="K285" s="101" t="s">
        <v>602</v>
      </c>
      <c r="L285" s="101" t="s">
        <v>602</v>
      </c>
      <c r="M285" s="101" t="s">
        <v>602</v>
      </c>
      <c r="N285" s="101" t="s">
        <v>602</v>
      </c>
      <c r="O285" s="101" t="s">
        <v>602</v>
      </c>
      <c r="P285" s="101" t="s">
        <v>602</v>
      </c>
      <c r="Q285" s="101" t="s">
        <v>602</v>
      </c>
      <c r="R285" s="101" t="s">
        <v>602</v>
      </c>
      <c r="S285" s="101" t="s">
        <v>602</v>
      </c>
      <c r="T285" s="101" t="s">
        <v>602</v>
      </c>
      <c r="U285" s="101" t="s">
        <v>602</v>
      </c>
      <c r="V285" s="101" t="s">
        <v>602</v>
      </c>
      <c r="W285" s="101" t="s">
        <v>602</v>
      </c>
      <c r="X285" s="101" t="s">
        <v>602</v>
      </c>
    </row>
    <row r="286" spans="1:24">
      <c r="A286" s="113" t="s">
        <v>869</v>
      </c>
      <c r="B286" s="101" t="s">
        <v>872</v>
      </c>
      <c r="C286" s="101" t="s">
        <v>325</v>
      </c>
      <c r="D286" s="101" t="s">
        <v>602</v>
      </c>
      <c r="E286" s="101" t="s">
        <v>602</v>
      </c>
      <c r="F286" s="101" t="s">
        <v>602</v>
      </c>
      <c r="G286" s="101" t="s">
        <v>602</v>
      </c>
      <c r="H286" s="101" t="s">
        <v>602</v>
      </c>
      <c r="I286" s="101" t="s">
        <v>602</v>
      </c>
      <c r="J286" s="101" t="s">
        <v>602</v>
      </c>
      <c r="K286" s="101" t="s">
        <v>602</v>
      </c>
      <c r="L286" s="101" t="s">
        <v>602</v>
      </c>
      <c r="M286" s="101" t="s">
        <v>602</v>
      </c>
      <c r="N286" s="101" t="s">
        <v>602</v>
      </c>
      <c r="O286" s="101" t="s">
        <v>602</v>
      </c>
      <c r="P286" s="101" t="s">
        <v>602</v>
      </c>
      <c r="Q286" s="101" t="s">
        <v>602</v>
      </c>
      <c r="R286" s="101" t="s">
        <v>602</v>
      </c>
      <c r="S286" s="101" t="s">
        <v>602</v>
      </c>
      <c r="T286" s="101" t="s">
        <v>602</v>
      </c>
      <c r="U286" s="101" t="s">
        <v>602</v>
      </c>
      <c r="V286" s="101" t="s">
        <v>602</v>
      </c>
      <c r="W286" s="101" t="s">
        <v>602</v>
      </c>
      <c r="X286" s="101" t="s">
        <v>602</v>
      </c>
    </row>
    <row r="287" spans="1:24">
      <c r="A287" s="113" t="s">
        <v>869</v>
      </c>
      <c r="B287" s="101" t="s">
        <v>873</v>
      </c>
      <c r="C287" s="101" t="s">
        <v>101</v>
      </c>
      <c r="D287" s="101" t="s">
        <v>602</v>
      </c>
      <c r="E287" s="101" t="s">
        <v>602</v>
      </c>
      <c r="F287" s="101" t="s">
        <v>602</v>
      </c>
      <c r="G287" s="101" t="s">
        <v>602</v>
      </c>
      <c r="H287" s="101" t="s">
        <v>602</v>
      </c>
      <c r="I287" s="101" t="s">
        <v>602</v>
      </c>
      <c r="J287" s="101" t="s">
        <v>602</v>
      </c>
      <c r="K287" s="101" t="s">
        <v>602</v>
      </c>
      <c r="L287" s="101" t="s">
        <v>602</v>
      </c>
      <c r="M287" s="101" t="s">
        <v>602</v>
      </c>
      <c r="N287" s="101" t="s">
        <v>602</v>
      </c>
      <c r="O287" s="101" t="s">
        <v>602</v>
      </c>
      <c r="P287" s="101" t="s">
        <v>602</v>
      </c>
      <c r="Q287" s="101" t="s">
        <v>602</v>
      </c>
      <c r="R287" s="101" t="s">
        <v>602</v>
      </c>
      <c r="S287" s="101" t="s">
        <v>602</v>
      </c>
      <c r="T287" s="101" t="s">
        <v>602</v>
      </c>
      <c r="U287" s="101" t="s">
        <v>602</v>
      </c>
      <c r="V287" s="101" t="s">
        <v>602</v>
      </c>
      <c r="W287" s="101" t="s">
        <v>602</v>
      </c>
      <c r="X287" s="101" t="s">
        <v>602</v>
      </c>
    </row>
    <row r="288" spans="1:24">
      <c r="A288" s="113" t="s">
        <v>869</v>
      </c>
      <c r="B288" s="101" t="s">
        <v>874</v>
      </c>
      <c r="C288" s="101" t="s">
        <v>237</v>
      </c>
      <c r="D288" s="101" t="s">
        <v>602</v>
      </c>
      <c r="E288" s="101" t="s">
        <v>602</v>
      </c>
      <c r="F288" s="101" t="s">
        <v>602</v>
      </c>
      <c r="G288" s="101" t="s">
        <v>602</v>
      </c>
      <c r="H288" s="101" t="s">
        <v>602</v>
      </c>
      <c r="I288" s="101" t="s">
        <v>602</v>
      </c>
      <c r="J288" s="101" t="s">
        <v>602</v>
      </c>
      <c r="K288" s="101" t="s">
        <v>602</v>
      </c>
      <c r="L288" s="101" t="s">
        <v>602</v>
      </c>
      <c r="M288" s="101" t="s">
        <v>602</v>
      </c>
      <c r="N288" s="101" t="s">
        <v>602</v>
      </c>
      <c r="O288" s="101" t="s">
        <v>602</v>
      </c>
      <c r="P288" s="101" t="s">
        <v>602</v>
      </c>
      <c r="Q288" s="101" t="s">
        <v>602</v>
      </c>
      <c r="R288" s="101" t="s">
        <v>602</v>
      </c>
      <c r="S288" s="101" t="s">
        <v>602</v>
      </c>
      <c r="T288" s="101" t="s">
        <v>602</v>
      </c>
      <c r="U288" s="101" t="s">
        <v>602</v>
      </c>
      <c r="V288" s="101" t="s">
        <v>602</v>
      </c>
      <c r="W288" s="101" t="s">
        <v>602</v>
      </c>
      <c r="X288" s="101" t="s">
        <v>602</v>
      </c>
    </row>
    <row r="289" spans="1:24">
      <c r="A289" s="113" t="s">
        <v>869</v>
      </c>
      <c r="B289" s="101" t="s">
        <v>875</v>
      </c>
      <c r="C289" s="101" t="s">
        <v>334</v>
      </c>
      <c r="D289" s="101" t="s">
        <v>602</v>
      </c>
      <c r="E289" s="101" t="s">
        <v>602</v>
      </c>
      <c r="F289" s="101" t="s">
        <v>602</v>
      </c>
      <c r="G289" s="101" t="s">
        <v>602</v>
      </c>
      <c r="H289" s="101" t="s">
        <v>602</v>
      </c>
      <c r="I289" s="101" t="s">
        <v>602</v>
      </c>
      <c r="J289" s="101" t="s">
        <v>602</v>
      </c>
      <c r="K289" s="101" t="s">
        <v>602</v>
      </c>
      <c r="L289" s="101" t="s">
        <v>602</v>
      </c>
      <c r="M289" s="101" t="s">
        <v>602</v>
      </c>
      <c r="N289" s="101" t="s">
        <v>602</v>
      </c>
      <c r="O289" s="101" t="s">
        <v>602</v>
      </c>
      <c r="P289" s="101" t="s">
        <v>602</v>
      </c>
      <c r="Q289" s="101" t="s">
        <v>602</v>
      </c>
      <c r="R289" s="101" t="s">
        <v>602</v>
      </c>
      <c r="S289" s="101" t="s">
        <v>602</v>
      </c>
      <c r="T289" s="101" t="s">
        <v>602</v>
      </c>
      <c r="U289" s="101" t="s">
        <v>602</v>
      </c>
      <c r="V289" s="101" t="s">
        <v>602</v>
      </c>
      <c r="W289" s="101" t="s">
        <v>602</v>
      </c>
      <c r="X289" s="101" t="s">
        <v>602</v>
      </c>
    </row>
    <row r="290" spans="1:24">
      <c r="A290" s="113" t="s">
        <v>869</v>
      </c>
      <c r="B290" s="101" t="s">
        <v>876</v>
      </c>
      <c r="C290" s="101" t="s">
        <v>37</v>
      </c>
      <c r="D290" s="101" t="s">
        <v>602</v>
      </c>
      <c r="E290" s="101" t="s">
        <v>602</v>
      </c>
      <c r="F290" s="101" t="s">
        <v>602</v>
      </c>
      <c r="G290" s="101" t="s">
        <v>602</v>
      </c>
      <c r="H290" s="101" t="s">
        <v>602</v>
      </c>
      <c r="I290" s="101" t="s">
        <v>602</v>
      </c>
      <c r="J290" s="101" t="s">
        <v>602</v>
      </c>
      <c r="K290" s="101" t="s">
        <v>602</v>
      </c>
      <c r="L290" s="101" t="s">
        <v>602</v>
      </c>
      <c r="M290" s="101" t="s">
        <v>602</v>
      </c>
      <c r="N290" s="101" t="s">
        <v>602</v>
      </c>
      <c r="O290" s="101" t="s">
        <v>602</v>
      </c>
      <c r="P290" s="101" t="s">
        <v>602</v>
      </c>
      <c r="Q290" s="101" t="s">
        <v>602</v>
      </c>
      <c r="R290" s="101" t="s">
        <v>602</v>
      </c>
      <c r="S290" s="101" t="s">
        <v>602</v>
      </c>
      <c r="T290" s="101" t="s">
        <v>602</v>
      </c>
      <c r="U290" s="101" t="s">
        <v>602</v>
      </c>
      <c r="V290" s="101" t="s">
        <v>602</v>
      </c>
      <c r="W290" s="101" t="s">
        <v>602</v>
      </c>
      <c r="X290" s="101" t="s">
        <v>602</v>
      </c>
    </row>
    <row r="291" spans="1:24">
      <c r="A291" s="113" t="s">
        <v>869</v>
      </c>
      <c r="B291" s="101" t="s">
        <v>877</v>
      </c>
      <c r="C291" s="101" t="s">
        <v>332</v>
      </c>
      <c r="D291" s="101" t="s">
        <v>602</v>
      </c>
      <c r="E291" s="101" t="s">
        <v>602</v>
      </c>
      <c r="F291" s="101" t="s">
        <v>602</v>
      </c>
      <c r="G291" s="101" t="s">
        <v>602</v>
      </c>
      <c r="H291" s="101" t="s">
        <v>602</v>
      </c>
      <c r="I291" s="101" t="s">
        <v>602</v>
      </c>
      <c r="J291" s="101" t="s">
        <v>602</v>
      </c>
      <c r="K291" s="101" t="s">
        <v>602</v>
      </c>
      <c r="L291" s="101" t="s">
        <v>602</v>
      </c>
      <c r="M291" s="101" t="s">
        <v>602</v>
      </c>
      <c r="N291" s="101" t="s">
        <v>602</v>
      </c>
      <c r="O291" s="101" t="s">
        <v>602</v>
      </c>
      <c r="P291" s="101" t="s">
        <v>602</v>
      </c>
      <c r="Q291" s="101" t="s">
        <v>602</v>
      </c>
      <c r="R291" s="101" t="s">
        <v>602</v>
      </c>
      <c r="S291" s="101" t="s">
        <v>602</v>
      </c>
      <c r="T291" s="101" t="s">
        <v>602</v>
      </c>
      <c r="U291" s="101" t="s">
        <v>602</v>
      </c>
      <c r="V291" s="101" t="s">
        <v>602</v>
      </c>
      <c r="W291" s="101" t="s">
        <v>602</v>
      </c>
      <c r="X291" s="101" t="s">
        <v>602</v>
      </c>
    </row>
    <row r="292" spans="1:24">
      <c r="A292" s="113" t="s">
        <v>869</v>
      </c>
      <c r="B292" s="101" t="s">
        <v>878</v>
      </c>
      <c r="C292" s="101" t="s">
        <v>879</v>
      </c>
      <c r="D292" s="101" t="s">
        <v>602</v>
      </c>
      <c r="E292" s="101" t="s">
        <v>602</v>
      </c>
      <c r="F292" s="101" t="s">
        <v>602</v>
      </c>
      <c r="G292" s="101" t="s">
        <v>602</v>
      </c>
      <c r="H292" s="101" t="s">
        <v>602</v>
      </c>
      <c r="I292" s="101" t="s">
        <v>602</v>
      </c>
      <c r="J292" s="101" t="s">
        <v>602</v>
      </c>
      <c r="K292" s="101" t="s">
        <v>602</v>
      </c>
      <c r="L292" s="101" t="s">
        <v>602</v>
      </c>
      <c r="M292" s="101" t="s">
        <v>602</v>
      </c>
      <c r="N292" s="101" t="s">
        <v>602</v>
      </c>
      <c r="O292" s="101" t="s">
        <v>602</v>
      </c>
      <c r="P292" s="101" t="s">
        <v>602</v>
      </c>
      <c r="Q292" s="101" t="s">
        <v>602</v>
      </c>
      <c r="R292" s="101" t="s">
        <v>602</v>
      </c>
      <c r="S292" s="101" t="s">
        <v>602</v>
      </c>
      <c r="T292" s="101" t="s">
        <v>602</v>
      </c>
      <c r="U292" s="101" t="s">
        <v>602</v>
      </c>
      <c r="V292" s="101" t="s">
        <v>602</v>
      </c>
      <c r="W292" s="101" t="s">
        <v>602</v>
      </c>
      <c r="X292" s="101" t="s">
        <v>602</v>
      </c>
    </row>
    <row r="293" spans="1:24">
      <c r="A293" s="113" t="s">
        <v>869</v>
      </c>
      <c r="B293" s="101" t="s">
        <v>880</v>
      </c>
      <c r="C293" s="101" t="s">
        <v>239</v>
      </c>
      <c r="D293" s="101" t="s">
        <v>602</v>
      </c>
      <c r="E293" s="101" t="s">
        <v>602</v>
      </c>
      <c r="F293" s="101" t="s">
        <v>602</v>
      </c>
      <c r="G293" s="101" t="s">
        <v>602</v>
      </c>
      <c r="H293" s="101" t="s">
        <v>602</v>
      </c>
      <c r="I293" s="101" t="s">
        <v>602</v>
      </c>
      <c r="J293" s="101" t="s">
        <v>602</v>
      </c>
      <c r="K293" s="101" t="s">
        <v>602</v>
      </c>
      <c r="L293" s="101" t="s">
        <v>602</v>
      </c>
      <c r="M293" s="101" t="s">
        <v>602</v>
      </c>
      <c r="N293" s="101" t="s">
        <v>602</v>
      </c>
      <c r="O293" s="101" t="s">
        <v>602</v>
      </c>
      <c r="P293" s="101" t="s">
        <v>602</v>
      </c>
      <c r="Q293" s="101" t="s">
        <v>602</v>
      </c>
      <c r="R293" s="101" t="s">
        <v>602</v>
      </c>
      <c r="S293" s="101" t="s">
        <v>602</v>
      </c>
      <c r="T293" s="101" t="s">
        <v>602</v>
      </c>
      <c r="U293" s="101" t="s">
        <v>602</v>
      </c>
      <c r="V293" s="101" t="s">
        <v>602</v>
      </c>
      <c r="W293" s="101" t="s">
        <v>602</v>
      </c>
      <c r="X293" s="101" t="s">
        <v>602</v>
      </c>
    </row>
    <row r="294" spans="1:24">
      <c r="A294" s="113" t="s">
        <v>869</v>
      </c>
      <c r="B294" s="101" t="s">
        <v>881</v>
      </c>
      <c r="C294" s="101" t="s">
        <v>336</v>
      </c>
      <c r="D294" s="101" t="s">
        <v>602</v>
      </c>
      <c r="E294" s="101" t="s">
        <v>602</v>
      </c>
      <c r="F294" s="101" t="s">
        <v>602</v>
      </c>
      <c r="G294" s="101" t="s">
        <v>602</v>
      </c>
      <c r="H294" s="101" t="s">
        <v>602</v>
      </c>
      <c r="I294" s="101" t="s">
        <v>602</v>
      </c>
      <c r="J294" s="101" t="s">
        <v>602</v>
      </c>
      <c r="K294" s="101" t="s">
        <v>602</v>
      </c>
      <c r="L294" s="101" t="s">
        <v>602</v>
      </c>
      <c r="M294" s="101" t="s">
        <v>602</v>
      </c>
      <c r="N294" s="101" t="s">
        <v>602</v>
      </c>
      <c r="O294" s="101" t="s">
        <v>602</v>
      </c>
      <c r="P294" s="101" t="s">
        <v>602</v>
      </c>
      <c r="Q294" s="101" t="s">
        <v>602</v>
      </c>
      <c r="R294" s="101" t="s">
        <v>602</v>
      </c>
      <c r="S294" s="101" t="s">
        <v>602</v>
      </c>
      <c r="T294" s="101" t="s">
        <v>602</v>
      </c>
      <c r="U294" s="101" t="s">
        <v>602</v>
      </c>
      <c r="V294" s="101" t="s">
        <v>602</v>
      </c>
      <c r="W294" s="101" t="s">
        <v>602</v>
      </c>
      <c r="X294" s="101" t="s">
        <v>602</v>
      </c>
    </row>
    <row r="295" spans="1:24">
      <c r="A295" s="113" t="s">
        <v>869</v>
      </c>
      <c r="B295" s="101" t="s">
        <v>882</v>
      </c>
      <c r="C295" s="101" t="s">
        <v>340</v>
      </c>
      <c r="D295" s="101" t="s">
        <v>602</v>
      </c>
      <c r="E295" s="101" t="s">
        <v>602</v>
      </c>
      <c r="F295" s="101" t="s">
        <v>602</v>
      </c>
      <c r="G295" s="101" t="s">
        <v>602</v>
      </c>
      <c r="H295" s="101" t="s">
        <v>602</v>
      </c>
      <c r="I295" s="101" t="s">
        <v>602</v>
      </c>
      <c r="J295" s="101" t="s">
        <v>602</v>
      </c>
      <c r="K295" s="101" t="s">
        <v>602</v>
      </c>
      <c r="L295" s="101" t="s">
        <v>602</v>
      </c>
      <c r="M295" s="101" t="s">
        <v>602</v>
      </c>
      <c r="N295" s="101" t="s">
        <v>602</v>
      </c>
      <c r="O295" s="101" t="s">
        <v>602</v>
      </c>
      <c r="P295" s="101" t="s">
        <v>602</v>
      </c>
      <c r="Q295" s="101" t="s">
        <v>602</v>
      </c>
      <c r="R295" s="101" t="s">
        <v>602</v>
      </c>
      <c r="S295" s="101" t="s">
        <v>602</v>
      </c>
      <c r="T295" s="101" t="s">
        <v>602</v>
      </c>
      <c r="U295" s="101" t="s">
        <v>602</v>
      </c>
      <c r="V295" s="101" t="s">
        <v>602</v>
      </c>
      <c r="W295" s="101" t="s">
        <v>602</v>
      </c>
      <c r="X295" s="101" t="s">
        <v>602</v>
      </c>
    </row>
    <row r="296" spans="1:24">
      <c r="A296" s="113" t="s">
        <v>869</v>
      </c>
      <c r="B296" s="101" t="s">
        <v>883</v>
      </c>
      <c r="C296" s="101" t="s">
        <v>884</v>
      </c>
      <c r="D296" s="101" t="s">
        <v>602</v>
      </c>
      <c r="E296" s="101" t="s">
        <v>602</v>
      </c>
      <c r="F296" s="101" t="s">
        <v>602</v>
      </c>
      <c r="G296" s="101" t="s">
        <v>602</v>
      </c>
      <c r="H296" s="101" t="s">
        <v>602</v>
      </c>
      <c r="I296" s="101" t="s">
        <v>602</v>
      </c>
      <c r="J296" s="101" t="s">
        <v>602</v>
      </c>
      <c r="K296" s="101" t="s">
        <v>602</v>
      </c>
      <c r="L296" s="101" t="s">
        <v>602</v>
      </c>
      <c r="M296" s="101" t="s">
        <v>602</v>
      </c>
      <c r="N296" s="101" t="s">
        <v>602</v>
      </c>
      <c r="O296" s="101" t="s">
        <v>602</v>
      </c>
      <c r="P296" s="101" t="s">
        <v>602</v>
      </c>
      <c r="Q296" s="101" t="s">
        <v>602</v>
      </c>
      <c r="R296" s="101" t="s">
        <v>602</v>
      </c>
      <c r="S296" s="101" t="s">
        <v>602</v>
      </c>
      <c r="T296" s="101" t="s">
        <v>602</v>
      </c>
      <c r="U296" s="101" t="s">
        <v>602</v>
      </c>
      <c r="V296" s="101" t="s">
        <v>602</v>
      </c>
      <c r="W296" s="101" t="s">
        <v>602</v>
      </c>
      <c r="X296" s="101" t="s">
        <v>602</v>
      </c>
    </row>
    <row r="297" spans="1:24">
      <c r="A297" s="113" t="s">
        <v>869</v>
      </c>
      <c r="B297" s="101" t="s">
        <v>885</v>
      </c>
      <c r="C297" s="101" t="s">
        <v>343</v>
      </c>
      <c r="D297" s="101" t="s">
        <v>602</v>
      </c>
      <c r="E297" s="101" t="s">
        <v>602</v>
      </c>
      <c r="F297" s="101" t="s">
        <v>602</v>
      </c>
      <c r="G297" s="101" t="s">
        <v>602</v>
      </c>
      <c r="H297" s="101" t="s">
        <v>602</v>
      </c>
      <c r="I297" s="101" t="s">
        <v>602</v>
      </c>
      <c r="J297" s="101" t="s">
        <v>602</v>
      </c>
      <c r="K297" s="101" t="s">
        <v>602</v>
      </c>
      <c r="L297" s="101" t="s">
        <v>602</v>
      </c>
      <c r="M297" s="101" t="s">
        <v>602</v>
      </c>
      <c r="N297" s="101" t="s">
        <v>602</v>
      </c>
      <c r="O297" s="101" t="s">
        <v>602</v>
      </c>
      <c r="P297" s="101" t="s">
        <v>602</v>
      </c>
      <c r="Q297" s="101" t="s">
        <v>602</v>
      </c>
      <c r="R297" s="101" t="s">
        <v>602</v>
      </c>
      <c r="S297" s="101" t="s">
        <v>602</v>
      </c>
      <c r="T297" s="101" t="s">
        <v>602</v>
      </c>
      <c r="U297" s="101" t="s">
        <v>602</v>
      </c>
      <c r="V297" s="101" t="s">
        <v>602</v>
      </c>
      <c r="W297" s="101" t="s">
        <v>602</v>
      </c>
      <c r="X297" s="101" t="s">
        <v>602</v>
      </c>
    </row>
    <row r="298" spans="1:24">
      <c r="A298" s="113" t="s">
        <v>869</v>
      </c>
      <c r="B298" s="101" t="s">
        <v>886</v>
      </c>
      <c r="C298" s="101" t="s">
        <v>345</v>
      </c>
      <c r="D298" s="101" t="s">
        <v>602</v>
      </c>
      <c r="E298" s="101" t="s">
        <v>602</v>
      </c>
      <c r="F298" s="101" t="s">
        <v>602</v>
      </c>
      <c r="G298" s="101" t="s">
        <v>602</v>
      </c>
      <c r="H298" s="101" t="s">
        <v>602</v>
      </c>
      <c r="I298" s="101" t="s">
        <v>602</v>
      </c>
      <c r="J298" s="101" t="s">
        <v>602</v>
      </c>
      <c r="K298" s="101" t="s">
        <v>602</v>
      </c>
      <c r="L298" s="101" t="s">
        <v>602</v>
      </c>
      <c r="M298" s="101" t="s">
        <v>602</v>
      </c>
      <c r="N298" s="101" t="s">
        <v>602</v>
      </c>
      <c r="O298" s="101" t="s">
        <v>602</v>
      </c>
      <c r="P298" s="101" t="s">
        <v>602</v>
      </c>
      <c r="Q298" s="101" t="s">
        <v>602</v>
      </c>
      <c r="R298" s="101" t="s">
        <v>602</v>
      </c>
      <c r="S298" s="101" t="s">
        <v>602</v>
      </c>
      <c r="T298" s="101" t="s">
        <v>602</v>
      </c>
      <c r="U298" s="101" t="s">
        <v>602</v>
      </c>
      <c r="V298" s="101" t="s">
        <v>602</v>
      </c>
      <c r="W298" s="101" t="s">
        <v>602</v>
      </c>
      <c r="X298" s="101" t="s">
        <v>602</v>
      </c>
    </row>
    <row r="299" spans="1:24">
      <c r="A299" s="113" t="s">
        <v>869</v>
      </c>
      <c r="B299" s="101" t="s">
        <v>887</v>
      </c>
      <c r="C299" s="101" t="s">
        <v>327</v>
      </c>
      <c r="D299" s="101" t="s">
        <v>602</v>
      </c>
      <c r="E299" s="101" t="s">
        <v>602</v>
      </c>
      <c r="F299" s="101" t="s">
        <v>602</v>
      </c>
      <c r="G299" s="101" t="s">
        <v>602</v>
      </c>
      <c r="H299" s="101" t="s">
        <v>602</v>
      </c>
      <c r="I299" s="101" t="s">
        <v>602</v>
      </c>
      <c r="J299" s="101" t="s">
        <v>602</v>
      </c>
      <c r="K299" s="101" t="s">
        <v>602</v>
      </c>
      <c r="L299" s="101" t="s">
        <v>602</v>
      </c>
      <c r="M299" s="101" t="s">
        <v>602</v>
      </c>
      <c r="N299" s="101" t="s">
        <v>602</v>
      </c>
      <c r="O299" s="101" t="s">
        <v>602</v>
      </c>
      <c r="P299" s="101" t="s">
        <v>602</v>
      </c>
      <c r="Q299" s="101" t="s">
        <v>602</v>
      </c>
      <c r="R299" s="101" t="s">
        <v>602</v>
      </c>
      <c r="S299" s="101" t="s">
        <v>602</v>
      </c>
      <c r="T299" s="101" t="s">
        <v>602</v>
      </c>
      <c r="U299" s="101" t="s">
        <v>602</v>
      </c>
      <c r="V299" s="101" t="s">
        <v>602</v>
      </c>
      <c r="W299" s="101" t="s">
        <v>602</v>
      </c>
      <c r="X299" s="101" t="s">
        <v>602</v>
      </c>
    </row>
    <row r="300" spans="1:24">
      <c r="A300" s="113" t="s">
        <v>869</v>
      </c>
      <c r="B300" s="101" t="s">
        <v>888</v>
      </c>
      <c r="C300" s="101" t="s">
        <v>338</v>
      </c>
      <c r="D300" s="101" t="s">
        <v>602</v>
      </c>
      <c r="E300" s="101" t="s">
        <v>602</v>
      </c>
      <c r="F300" s="101" t="s">
        <v>602</v>
      </c>
      <c r="G300" s="101" t="s">
        <v>602</v>
      </c>
      <c r="H300" s="101" t="s">
        <v>602</v>
      </c>
      <c r="I300" s="101" t="s">
        <v>602</v>
      </c>
      <c r="J300" s="101" t="s">
        <v>602</v>
      </c>
      <c r="K300" s="101" t="s">
        <v>602</v>
      </c>
      <c r="L300" s="101" t="s">
        <v>602</v>
      </c>
      <c r="M300" s="101" t="s">
        <v>602</v>
      </c>
      <c r="N300" s="101" t="s">
        <v>602</v>
      </c>
      <c r="O300" s="101" t="s">
        <v>602</v>
      </c>
      <c r="P300" s="101" t="s">
        <v>602</v>
      </c>
      <c r="Q300" s="101" t="s">
        <v>602</v>
      </c>
      <c r="R300" s="101" t="s">
        <v>602</v>
      </c>
      <c r="S300" s="101" t="s">
        <v>602</v>
      </c>
      <c r="T300" s="101" t="s">
        <v>602</v>
      </c>
      <c r="U300" s="101" t="s">
        <v>602</v>
      </c>
      <c r="V300" s="101" t="s">
        <v>602</v>
      </c>
      <c r="W300" s="101" t="s">
        <v>602</v>
      </c>
      <c r="X300" s="101" t="s">
        <v>602</v>
      </c>
    </row>
    <row r="301" spans="1:24">
      <c r="A301" s="113" t="s">
        <v>869</v>
      </c>
      <c r="B301" s="101" t="s">
        <v>889</v>
      </c>
      <c r="C301" s="101" t="s">
        <v>84</v>
      </c>
      <c r="D301" s="101" t="s">
        <v>602</v>
      </c>
      <c r="E301" s="101" t="s">
        <v>602</v>
      </c>
      <c r="F301" s="101" t="s">
        <v>602</v>
      </c>
      <c r="G301" s="101" t="s">
        <v>602</v>
      </c>
      <c r="H301" s="101" t="s">
        <v>602</v>
      </c>
      <c r="I301" s="101" t="s">
        <v>602</v>
      </c>
      <c r="J301" s="101" t="s">
        <v>602</v>
      </c>
      <c r="K301" s="101" t="s">
        <v>602</v>
      </c>
      <c r="L301" s="101" t="s">
        <v>602</v>
      </c>
      <c r="M301" s="101" t="s">
        <v>602</v>
      </c>
      <c r="N301" s="101" t="s">
        <v>602</v>
      </c>
      <c r="O301" s="101" t="s">
        <v>602</v>
      </c>
      <c r="P301" s="101" t="s">
        <v>602</v>
      </c>
      <c r="Q301" s="101" t="s">
        <v>602</v>
      </c>
      <c r="R301" s="101" t="s">
        <v>602</v>
      </c>
      <c r="S301" s="101" t="s">
        <v>602</v>
      </c>
      <c r="T301" s="101" t="s">
        <v>602</v>
      </c>
      <c r="U301" s="101" t="s">
        <v>602</v>
      </c>
      <c r="V301" s="101" t="s">
        <v>602</v>
      </c>
      <c r="W301" s="101" t="s">
        <v>602</v>
      </c>
      <c r="X301" s="101" t="s">
        <v>602</v>
      </c>
    </row>
    <row r="302" spans="1:24">
      <c r="A302"/>
      <c r="B302"/>
      <c r="E302"/>
      <c r="F302"/>
      <c r="G302"/>
      <c r="H302"/>
      <c r="I302"/>
      <c r="J302"/>
      <c r="K302"/>
      <c r="L302"/>
      <c r="M302"/>
      <c r="N302"/>
      <c r="O302"/>
      <c r="P302"/>
      <c r="Q302"/>
      <c r="R302"/>
      <c r="S302"/>
      <c r="T302"/>
      <c r="U302"/>
      <c r="V302"/>
      <c r="W302"/>
      <c r="X30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5F27-DD28-498E-AA84-BE9F76EBE153}">
  <sheetPr>
    <tabColor rgb="FF92D050"/>
  </sheetPr>
  <dimension ref="A1:E43"/>
  <sheetViews>
    <sheetView workbookViewId="0">
      <selection activeCell="A10" sqref="A10"/>
    </sheetView>
  </sheetViews>
  <sheetFormatPr defaultRowHeight="14.45"/>
  <cols>
    <col min="1" max="1" width="11.42578125" bestFit="1" customWidth="1"/>
    <col min="2" max="2" width="45.140625" bestFit="1" customWidth="1"/>
    <col min="3" max="3" width="32.42578125" customWidth="1"/>
    <col min="4" max="4" width="38" customWidth="1"/>
    <col min="5" max="5" width="21.85546875" bestFit="1" customWidth="1"/>
  </cols>
  <sheetData>
    <row r="1" spans="1:5">
      <c r="A1" s="116" t="s">
        <v>90</v>
      </c>
      <c r="B1" t="s">
        <v>890</v>
      </c>
    </row>
    <row r="3" spans="1:5">
      <c r="A3" s="116" t="s">
        <v>579</v>
      </c>
      <c r="B3" s="116" t="s">
        <v>91</v>
      </c>
      <c r="C3" s="116" t="s">
        <v>891</v>
      </c>
      <c r="D3" s="116" t="s">
        <v>892</v>
      </c>
      <c r="E3" s="116" t="s">
        <v>893</v>
      </c>
    </row>
    <row r="4" spans="1:5">
      <c r="A4">
        <v>95</v>
      </c>
      <c r="B4" t="s">
        <v>101</v>
      </c>
      <c r="C4" t="s">
        <v>207</v>
      </c>
      <c r="D4" t="s">
        <v>894</v>
      </c>
      <c r="E4" t="s">
        <v>824</v>
      </c>
    </row>
    <row r="5" spans="1:5">
      <c r="A5" t="s">
        <v>870</v>
      </c>
      <c r="B5" t="s">
        <v>709</v>
      </c>
      <c r="C5" t="s">
        <v>326</v>
      </c>
      <c r="D5" t="s">
        <v>325</v>
      </c>
      <c r="E5" t="s">
        <v>824</v>
      </c>
    </row>
    <row r="6" spans="1:5">
      <c r="A6" t="s">
        <v>871</v>
      </c>
      <c r="B6" t="s">
        <v>711</v>
      </c>
      <c r="C6" t="s">
        <v>895</v>
      </c>
      <c r="D6" t="s">
        <v>601</v>
      </c>
      <c r="E6" t="s">
        <v>824</v>
      </c>
    </row>
    <row r="7" spans="1:5">
      <c r="A7" t="s">
        <v>872</v>
      </c>
      <c r="B7" t="s">
        <v>325</v>
      </c>
      <c r="C7" t="s">
        <v>326</v>
      </c>
      <c r="D7" t="s">
        <v>325</v>
      </c>
      <c r="E7" t="s">
        <v>824</v>
      </c>
    </row>
    <row r="8" spans="1:5">
      <c r="A8" t="s">
        <v>873</v>
      </c>
      <c r="B8" t="s">
        <v>101</v>
      </c>
      <c r="C8" t="s">
        <v>896</v>
      </c>
      <c r="D8" t="s">
        <v>897</v>
      </c>
      <c r="E8" t="s">
        <v>824</v>
      </c>
    </row>
    <row r="9" spans="1:5">
      <c r="A9" t="s">
        <v>874</v>
      </c>
      <c r="B9" t="s">
        <v>237</v>
      </c>
      <c r="C9" t="s">
        <v>238</v>
      </c>
      <c r="D9" t="s">
        <v>898</v>
      </c>
      <c r="E9" t="s">
        <v>824</v>
      </c>
    </row>
    <row r="10" spans="1:5">
      <c r="A10" t="s">
        <v>875</v>
      </c>
      <c r="B10" t="s">
        <v>334</v>
      </c>
      <c r="C10" t="s">
        <v>899</v>
      </c>
      <c r="D10" t="s">
        <v>900</v>
      </c>
      <c r="E10" t="s">
        <v>824</v>
      </c>
    </row>
    <row r="11" spans="1:5">
      <c r="A11" t="s">
        <v>876</v>
      </c>
      <c r="B11" t="s">
        <v>37</v>
      </c>
      <c r="C11" t="s">
        <v>372</v>
      </c>
      <c r="D11" t="s">
        <v>37</v>
      </c>
      <c r="E11" t="s">
        <v>824</v>
      </c>
    </row>
    <row r="12" spans="1:5">
      <c r="A12" t="s">
        <v>877</v>
      </c>
      <c r="B12" t="s">
        <v>332</v>
      </c>
      <c r="C12" t="s">
        <v>333</v>
      </c>
      <c r="D12" t="s">
        <v>332</v>
      </c>
      <c r="E12" t="s">
        <v>824</v>
      </c>
    </row>
    <row r="13" spans="1:5">
      <c r="A13" t="s">
        <v>878</v>
      </c>
      <c r="B13" t="s">
        <v>879</v>
      </c>
      <c r="C13" t="s">
        <v>901</v>
      </c>
      <c r="D13" t="s">
        <v>879</v>
      </c>
      <c r="E13" t="s">
        <v>824</v>
      </c>
    </row>
    <row r="14" spans="1:5">
      <c r="A14" t="s">
        <v>880</v>
      </c>
      <c r="B14" t="s">
        <v>239</v>
      </c>
      <c r="C14" t="s">
        <v>240</v>
      </c>
      <c r="D14" t="s">
        <v>239</v>
      </c>
      <c r="E14" t="s">
        <v>824</v>
      </c>
    </row>
    <row r="15" spans="1:5">
      <c r="A15" t="s">
        <v>881</v>
      </c>
      <c r="B15" t="s">
        <v>336</v>
      </c>
      <c r="C15" t="s">
        <v>337</v>
      </c>
      <c r="D15" t="s">
        <v>336</v>
      </c>
      <c r="E15" t="s">
        <v>824</v>
      </c>
    </row>
    <row r="16" spans="1:5">
      <c r="A16" t="s">
        <v>882</v>
      </c>
      <c r="B16" t="s">
        <v>340</v>
      </c>
      <c r="C16" t="s">
        <v>341</v>
      </c>
      <c r="D16" t="s">
        <v>340</v>
      </c>
      <c r="E16" t="s">
        <v>824</v>
      </c>
    </row>
    <row r="17" spans="1:5">
      <c r="A17" t="s">
        <v>867</v>
      </c>
      <c r="B17" t="s">
        <v>868</v>
      </c>
      <c r="C17" t="s">
        <v>902</v>
      </c>
      <c r="D17" t="s">
        <v>868</v>
      </c>
      <c r="E17" t="s">
        <v>824</v>
      </c>
    </row>
    <row r="18" spans="1:5">
      <c r="A18" t="s">
        <v>883</v>
      </c>
      <c r="B18" t="s">
        <v>884</v>
      </c>
      <c r="C18" t="s">
        <v>903</v>
      </c>
      <c r="D18" t="s">
        <v>884</v>
      </c>
      <c r="E18" t="s">
        <v>824</v>
      </c>
    </row>
    <row r="19" spans="1:5">
      <c r="A19" t="s">
        <v>885</v>
      </c>
      <c r="B19" t="s">
        <v>343</v>
      </c>
      <c r="C19" t="s">
        <v>344</v>
      </c>
      <c r="D19" t="s">
        <v>343</v>
      </c>
      <c r="E19" t="s">
        <v>824</v>
      </c>
    </row>
    <row r="20" spans="1:5">
      <c r="A20" t="s">
        <v>886</v>
      </c>
      <c r="B20" t="s">
        <v>345</v>
      </c>
      <c r="C20" t="s">
        <v>346</v>
      </c>
      <c r="D20" t="s">
        <v>345</v>
      </c>
      <c r="E20" t="s">
        <v>824</v>
      </c>
    </row>
    <row r="21" spans="1:5">
      <c r="A21" t="s">
        <v>887</v>
      </c>
      <c r="B21" t="s">
        <v>327</v>
      </c>
      <c r="C21" t="s">
        <v>328</v>
      </c>
      <c r="D21" t="s">
        <v>327</v>
      </c>
      <c r="E21" t="s">
        <v>824</v>
      </c>
    </row>
    <row r="22" spans="1:5">
      <c r="A22" t="s">
        <v>888</v>
      </c>
      <c r="B22" t="s">
        <v>338</v>
      </c>
      <c r="C22" t="s">
        <v>339</v>
      </c>
      <c r="D22" t="s">
        <v>338</v>
      </c>
      <c r="E22" t="s">
        <v>824</v>
      </c>
    </row>
    <row r="23" spans="1:5">
      <c r="A23" t="s">
        <v>889</v>
      </c>
      <c r="B23" t="s">
        <v>84</v>
      </c>
      <c r="C23" t="s">
        <v>342</v>
      </c>
      <c r="D23" t="s">
        <v>84</v>
      </c>
      <c r="E23" t="s">
        <v>824</v>
      </c>
    </row>
    <row r="28" spans="1:5">
      <c r="A28" s="116" t="s">
        <v>90</v>
      </c>
      <c r="B28" t="s">
        <v>904</v>
      </c>
    </row>
    <row r="30" spans="1:5">
      <c r="A30" s="116" t="s">
        <v>579</v>
      </c>
      <c r="B30" s="116" t="s">
        <v>91</v>
      </c>
      <c r="C30" s="116" t="s">
        <v>891</v>
      </c>
      <c r="D30" s="116" t="s">
        <v>892</v>
      </c>
      <c r="E30" s="116" t="s">
        <v>893</v>
      </c>
    </row>
    <row r="31" spans="1:5">
      <c r="A31" t="s">
        <v>708</v>
      </c>
      <c r="B31" t="s">
        <v>709</v>
      </c>
      <c r="C31" t="s">
        <v>326</v>
      </c>
      <c r="D31" t="s">
        <v>325</v>
      </c>
      <c r="E31" t="s">
        <v>824</v>
      </c>
    </row>
    <row r="32" spans="1:5">
      <c r="A32" t="s">
        <v>710</v>
      </c>
      <c r="B32" t="s">
        <v>711</v>
      </c>
      <c r="C32" t="s">
        <v>895</v>
      </c>
      <c r="D32" t="s">
        <v>601</v>
      </c>
      <c r="E32" t="s">
        <v>824</v>
      </c>
    </row>
    <row r="33" spans="1:5">
      <c r="A33" t="s">
        <v>693</v>
      </c>
      <c r="B33" t="s">
        <v>101</v>
      </c>
      <c r="C33" t="s">
        <v>824</v>
      </c>
      <c r="D33" t="s">
        <v>897</v>
      </c>
      <c r="E33" t="s">
        <v>824</v>
      </c>
    </row>
    <row r="34" spans="1:5">
      <c r="A34" t="s">
        <v>694</v>
      </c>
      <c r="B34" t="s">
        <v>237</v>
      </c>
      <c r="C34" t="s">
        <v>824</v>
      </c>
      <c r="D34" t="s">
        <v>897</v>
      </c>
      <c r="E34" t="s">
        <v>824</v>
      </c>
    </row>
    <row r="35" spans="1:5">
      <c r="A35" t="s">
        <v>695</v>
      </c>
      <c r="B35" t="s">
        <v>306</v>
      </c>
      <c r="C35" t="s">
        <v>905</v>
      </c>
      <c r="D35" t="s">
        <v>306</v>
      </c>
      <c r="E35" t="s">
        <v>824</v>
      </c>
    </row>
    <row r="36" spans="1:5">
      <c r="A36" t="s">
        <v>696</v>
      </c>
      <c r="B36" t="s">
        <v>697</v>
      </c>
      <c r="C36" t="s">
        <v>906</v>
      </c>
      <c r="D36" t="s">
        <v>907</v>
      </c>
      <c r="E36" t="s">
        <v>824</v>
      </c>
    </row>
    <row r="37" spans="1:5">
      <c r="A37" t="s">
        <v>698</v>
      </c>
      <c r="B37" t="s">
        <v>699</v>
      </c>
      <c r="C37" t="s">
        <v>908</v>
      </c>
      <c r="D37" t="s">
        <v>897</v>
      </c>
      <c r="E37" t="s">
        <v>824</v>
      </c>
    </row>
    <row r="38" spans="1:5">
      <c r="A38" t="s">
        <v>700</v>
      </c>
      <c r="B38" t="s">
        <v>309</v>
      </c>
      <c r="C38" t="s">
        <v>909</v>
      </c>
      <c r="D38" t="s">
        <v>309</v>
      </c>
      <c r="E38" t="s">
        <v>824</v>
      </c>
    </row>
    <row r="39" spans="1:5">
      <c r="A39" t="s">
        <v>701</v>
      </c>
      <c r="B39" t="s">
        <v>702</v>
      </c>
      <c r="C39" t="s">
        <v>910</v>
      </c>
      <c r="D39" t="s">
        <v>310</v>
      </c>
      <c r="E39" t="s">
        <v>824</v>
      </c>
    </row>
    <row r="40" spans="1:5">
      <c r="A40" t="s">
        <v>703</v>
      </c>
      <c r="B40" t="s">
        <v>704</v>
      </c>
      <c r="C40" t="s">
        <v>911</v>
      </c>
      <c r="D40" t="s">
        <v>311</v>
      </c>
      <c r="E40" t="s">
        <v>824</v>
      </c>
    </row>
    <row r="41" spans="1:5">
      <c r="A41" t="s">
        <v>705</v>
      </c>
      <c r="B41" t="s">
        <v>312</v>
      </c>
      <c r="C41" t="s">
        <v>912</v>
      </c>
      <c r="D41" t="s">
        <v>913</v>
      </c>
      <c r="E41" t="s">
        <v>824</v>
      </c>
    </row>
    <row r="42" spans="1:5">
      <c r="A42" t="s">
        <v>706</v>
      </c>
      <c r="B42" t="s">
        <v>313</v>
      </c>
      <c r="C42" t="s">
        <v>824</v>
      </c>
      <c r="D42" t="s">
        <v>897</v>
      </c>
      <c r="E42" t="s">
        <v>824</v>
      </c>
    </row>
    <row r="43" spans="1:5">
      <c r="A43" t="s">
        <v>707</v>
      </c>
      <c r="B43" t="s">
        <v>314</v>
      </c>
      <c r="C43" t="s">
        <v>824</v>
      </c>
      <c r="D43" t="s">
        <v>897</v>
      </c>
      <c r="E43" t="s">
        <v>824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6B67-172C-4FB6-873A-E4EE66761281}">
  <sheetPr>
    <tabColor theme="9" tint="0.39997558519241921"/>
  </sheetPr>
  <dimension ref="A1:AR231"/>
  <sheetViews>
    <sheetView workbookViewId="0">
      <pane xSplit="13" ySplit="1" topLeftCell="AL218" activePane="bottomRight" state="frozen"/>
      <selection pane="bottomRight" activeCell="D265" sqref="D265"/>
      <selection pane="bottomLeft" activeCell="A2" sqref="A2"/>
      <selection pane="topRight" activeCell="N1" sqref="N1"/>
    </sheetView>
  </sheetViews>
  <sheetFormatPr defaultRowHeight="14.45" outlineLevelCol="1"/>
  <cols>
    <col min="1" max="1" width="19.42578125" customWidth="1"/>
    <col min="2" max="2" width="17.42578125" customWidth="1" outlineLevel="1"/>
    <col min="3" max="3" width="15.42578125" customWidth="1" outlineLevel="1"/>
    <col min="4" max="4" width="22.42578125" customWidth="1" outlineLevel="1"/>
    <col min="5" max="5" width="14.42578125" customWidth="1" outlineLevel="1"/>
    <col min="6" max="6" width="24.140625" customWidth="1" outlineLevel="1"/>
    <col min="7" max="7" width="14.5703125" customWidth="1"/>
    <col min="9" max="10" width="20.42578125" customWidth="1" outlineLevel="1"/>
    <col min="11" max="11" width="20.85546875" customWidth="1" outlineLevel="1"/>
    <col min="12" max="12" width="21.42578125" customWidth="1" outlineLevel="1"/>
    <col min="13" max="13" width="61.42578125" customWidth="1"/>
    <col min="14" max="14" width="20" customWidth="1" outlineLevel="1"/>
    <col min="15" max="15" width="25.42578125" customWidth="1" outlineLevel="1"/>
    <col min="16" max="16" width="32.5703125" customWidth="1" outlineLevel="1"/>
    <col min="17" max="17" width="28.85546875" customWidth="1"/>
    <col min="18" max="18" width="33.42578125" customWidth="1"/>
    <col min="19" max="19" width="24.85546875" customWidth="1"/>
    <col min="20" max="20" width="17.5703125" customWidth="1"/>
    <col min="21" max="21" width="25.42578125" customWidth="1"/>
    <col min="22" max="22" width="25" customWidth="1" outlineLevel="1"/>
    <col min="23" max="23" width="23.42578125" customWidth="1" outlineLevel="1"/>
    <col min="24" max="24" width="22.42578125" customWidth="1" outlineLevel="1"/>
    <col min="25" max="25" width="20.85546875" customWidth="1" outlineLevel="1"/>
    <col min="26" max="26" width="29.140625" customWidth="1" outlineLevel="1"/>
    <col min="27" max="27" width="31.42578125" customWidth="1" outlineLevel="1"/>
    <col min="28" max="28" width="39.5703125" customWidth="1" outlineLevel="1"/>
    <col min="29" max="29" width="8.5703125" customWidth="1" outlineLevel="1"/>
    <col min="30" max="30" width="12" customWidth="1" outlineLevel="1"/>
    <col min="31" max="31" width="14.5703125" customWidth="1" outlineLevel="1"/>
    <col min="32" max="32" width="15.42578125" customWidth="1" outlineLevel="1"/>
    <col min="33" max="33" width="8.5703125" customWidth="1" outlineLevel="1"/>
    <col min="34" max="34" width="23.5703125" customWidth="1" outlineLevel="1"/>
    <col min="35" max="35" width="22.5703125" customWidth="1" outlineLevel="1"/>
    <col min="36" max="36" width="24.42578125" customWidth="1" outlineLevel="1"/>
    <col min="37" max="37" width="19.140625" customWidth="1" outlineLevel="1"/>
    <col min="38" max="38" width="29.5703125" customWidth="1" outlineLevel="1"/>
    <col min="39" max="39" width="21.42578125" customWidth="1" outlineLevel="1"/>
    <col min="40" max="40" width="21.42578125" style="181" customWidth="1"/>
    <col min="41" max="41" width="19.42578125" customWidth="1"/>
    <col min="42" max="42" width="25.140625" customWidth="1"/>
    <col min="43" max="43" width="22.5703125" customWidth="1"/>
    <col min="44" max="44" width="21.5703125" customWidth="1"/>
  </cols>
  <sheetData>
    <row r="1" spans="1:44">
      <c r="A1" t="s">
        <v>86</v>
      </c>
      <c r="B1" t="s">
        <v>914</v>
      </c>
      <c r="C1" t="s">
        <v>915</v>
      </c>
      <c r="D1" t="s">
        <v>916</v>
      </c>
      <c r="E1" t="s">
        <v>917</v>
      </c>
      <c r="F1" t="s">
        <v>918</v>
      </c>
      <c r="G1" t="s">
        <v>87</v>
      </c>
      <c r="H1" t="s">
        <v>579</v>
      </c>
      <c r="I1" t="s">
        <v>88</v>
      </c>
      <c r="J1" t="s">
        <v>89</v>
      </c>
      <c r="K1" t="s">
        <v>90</v>
      </c>
      <c r="L1" t="s">
        <v>919</v>
      </c>
      <c r="M1" t="s">
        <v>91</v>
      </c>
      <c r="N1" t="s">
        <v>920</v>
      </c>
      <c r="O1" t="s">
        <v>921</v>
      </c>
      <c r="P1" t="s">
        <v>922</v>
      </c>
      <c r="Q1" t="s">
        <v>923</v>
      </c>
      <c r="R1" t="s">
        <v>924</v>
      </c>
      <c r="S1" t="s">
        <v>925</v>
      </c>
      <c r="T1" t="s">
        <v>926</v>
      </c>
      <c r="U1" t="s">
        <v>927</v>
      </c>
      <c r="V1" t="s">
        <v>928</v>
      </c>
      <c r="W1" t="s">
        <v>929</v>
      </c>
      <c r="X1" t="s">
        <v>892</v>
      </c>
      <c r="Y1" t="s">
        <v>893</v>
      </c>
      <c r="Z1" t="s">
        <v>930</v>
      </c>
      <c r="AA1" t="s">
        <v>931</v>
      </c>
      <c r="AB1" t="s">
        <v>932</v>
      </c>
      <c r="AC1" t="s">
        <v>95</v>
      </c>
      <c r="AD1" t="s">
        <v>933</v>
      </c>
      <c r="AE1" t="s">
        <v>96</v>
      </c>
      <c r="AF1" t="s">
        <v>97</v>
      </c>
      <c r="AG1" t="s">
        <v>934</v>
      </c>
      <c r="AH1" t="s">
        <v>935</v>
      </c>
      <c r="AI1" t="s">
        <v>936</v>
      </c>
      <c r="AJ1" t="s">
        <v>937</v>
      </c>
      <c r="AK1" t="s">
        <v>938</v>
      </c>
      <c r="AL1" t="s">
        <v>939</v>
      </c>
      <c r="AM1" t="s">
        <v>940</v>
      </c>
      <c r="AN1" s="181" t="s">
        <v>479</v>
      </c>
      <c r="AO1" t="s">
        <v>941</v>
      </c>
      <c r="AP1" t="s">
        <v>942</v>
      </c>
      <c r="AQ1" t="s">
        <v>943</v>
      </c>
      <c r="AR1" t="s">
        <v>944</v>
      </c>
    </row>
    <row r="2" spans="1:44" hidden="1">
      <c r="A2" t="s">
        <v>99</v>
      </c>
      <c r="B2" t="s">
        <v>46</v>
      </c>
      <c r="C2" t="s">
        <v>945</v>
      </c>
      <c r="D2" t="s">
        <v>946</v>
      </c>
      <c r="F2" t="s">
        <v>121</v>
      </c>
      <c r="G2" t="s">
        <v>100</v>
      </c>
      <c r="H2" t="s">
        <v>646</v>
      </c>
      <c r="M2" t="s">
        <v>101</v>
      </c>
      <c r="N2" t="s">
        <v>470</v>
      </c>
      <c r="O2" t="s">
        <v>470</v>
      </c>
      <c r="Q2" t="s">
        <v>20</v>
      </c>
      <c r="R2" t="s">
        <v>20</v>
      </c>
      <c r="S2" t="s">
        <v>102</v>
      </c>
      <c r="T2" t="s">
        <v>102</v>
      </c>
      <c r="U2" t="s">
        <v>102</v>
      </c>
      <c r="V2" t="s">
        <v>470</v>
      </c>
      <c r="W2" t="s">
        <v>470</v>
      </c>
      <c r="X2" t="s">
        <v>470</v>
      </c>
      <c r="Y2" t="s">
        <v>470</v>
      </c>
      <c r="Z2" t="s">
        <v>470</v>
      </c>
      <c r="AA2" t="s">
        <v>470</v>
      </c>
      <c r="AB2" t="s">
        <v>470</v>
      </c>
      <c r="AC2" t="s">
        <v>103</v>
      </c>
      <c r="AD2" t="s">
        <v>947</v>
      </c>
      <c r="AF2" t="s">
        <v>470</v>
      </c>
      <c r="AH2" t="s">
        <v>948</v>
      </c>
      <c r="AI2" t="s">
        <v>949</v>
      </c>
      <c r="AJ2" t="s">
        <v>950</v>
      </c>
      <c r="AM2" t="s">
        <v>20</v>
      </c>
      <c r="AO2" t="str">
        <f>IF(ISNUMBER(_xlfn.XMATCH(Table182[[#This Row],[DEV SB ID]],Platinum_Config[Target DEV SB ID],0))=FALSE,"No Match","Match")</f>
        <v>Match</v>
      </c>
      <c r="AP2" t="str">
        <f>IF(ISNUMBER(_xlfn.XMATCH(Table182[[#This Row],[Target Field Name]],Platinum_Config[Target Field Name],0))=FALSE,"No Match","Match")</f>
        <v>Match</v>
      </c>
      <c r="AQ2" t="str">
        <f>IF(AND(Table182[[#This Row],[Exists already? (ID)]]="No Match",Table182[[#This Row],[Exists already (Name)]]="No Match"),"No Match",IF(AND(Table182[[#This Row],[Exists already? (ID)]]="Match",Table182[[#This Row],[Exists already (Name)]]="Match"),"Double Match","One Match"))</f>
        <v>Double Match</v>
      </c>
      <c r="AR2" t="s">
        <v>951</v>
      </c>
    </row>
    <row r="3" spans="1:44" hidden="1">
      <c r="A3" t="s">
        <v>99</v>
      </c>
      <c r="B3" t="s">
        <v>46</v>
      </c>
      <c r="C3" t="s">
        <v>945</v>
      </c>
      <c r="D3" t="s">
        <v>946</v>
      </c>
      <c r="F3" t="s">
        <v>121</v>
      </c>
      <c r="G3" t="s">
        <v>100</v>
      </c>
      <c r="H3" t="s">
        <v>647</v>
      </c>
      <c r="M3" t="s">
        <v>106</v>
      </c>
      <c r="N3" t="s">
        <v>470</v>
      </c>
      <c r="O3" t="s">
        <v>470</v>
      </c>
      <c r="Q3" t="s">
        <v>20</v>
      </c>
      <c r="R3" t="s">
        <v>20</v>
      </c>
      <c r="S3" t="s">
        <v>107</v>
      </c>
      <c r="T3" t="s">
        <v>107</v>
      </c>
      <c r="U3" t="s">
        <v>107</v>
      </c>
      <c r="V3" t="s">
        <v>470</v>
      </c>
      <c r="W3" t="s">
        <v>470</v>
      </c>
      <c r="X3" t="s">
        <v>470</v>
      </c>
      <c r="Y3" t="s">
        <v>470</v>
      </c>
      <c r="Z3" t="s">
        <v>470</v>
      </c>
      <c r="AA3" t="s">
        <v>470</v>
      </c>
      <c r="AB3" t="s">
        <v>470</v>
      </c>
      <c r="AC3" t="s">
        <v>108</v>
      </c>
      <c r="AD3" t="s">
        <v>441</v>
      </c>
      <c r="AF3" t="s">
        <v>470</v>
      </c>
      <c r="AH3" t="s">
        <v>952</v>
      </c>
      <c r="AI3" t="s">
        <v>949</v>
      </c>
      <c r="AJ3" t="s">
        <v>953</v>
      </c>
      <c r="AO3" t="str">
        <f>IF(ISNUMBER(_xlfn.XMATCH(Table182[[#This Row],[DEV SB ID]],Platinum_Config[Target DEV SB ID],0))=FALSE,"No Match","Match")</f>
        <v>Match</v>
      </c>
      <c r="AP3" t="str">
        <f>IF(ISNUMBER(_xlfn.XMATCH(Table182[[#This Row],[Target Field Name]],Platinum_Config[Target Field Name],0))=FALSE,"No Match","Match")</f>
        <v>Match</v>
      </c>
      <c r="AQ3" t="str">
        <f>IF(AND(Table182[[#This Row],[Exists already? (ID)]]="No Match",Table182[[#This Row],[Exists already (Name)]]="No Match"),"No Match",IF(AND(Table182[[#This Row],[Exists already? (ID)]]="Match",Table182[[#This Row],[Exists already (Name)]]="Match"),"Double Match","One Match"))</f>
        <v>Double Match</v>
      </c>
      <c r="AR3" t="s">
        <v>951</v>
      </c>
    </row>
    <row r="4" spans="1:44" hidden="1">
      <c r="A4" t="s">
        <v>99</v>
      </c>
      <c r="B4" t="s">
        <v>46</v>
      </c>
      <c r="C4" t="s">
        <v>945</v>
      </c>
      <c r="D4" t="s">
        <v>946</v>
      </c>
      <c r="F4" t="s">
        <v>121</v>
      </c>
      <c r="G4" t="s">
        <v>100</v>
      </c>
      <c r="H4" t="s">
        <v>648</v>
      </c>
      <c r="M4" t="s">
        <v>109</v>
      </c>
      <c r="N4" t="s">
        <v>470</v>
      </c>
      <c r="O4" t="s">
        <v>470</v>
      </c>
      <c r="Q4" t="s">
        <v>20</v>
      </c>
      <c r="R4" t="s">
        <v>20</v>
      </c>
      <c r="S4" t="s">
        <v>110</v>
      </c>
      <c r="T4" t="s">
        <v>110</v>
      </c>
      <c r="U4" t="s">
        <v>110</v>
      </c>
      <c r="V4" t="s">
        <v>470</v>
      </c>
      <c r="W4" t="s">
        <v>470</v>
      </c>
      <c r="X4" t="s">
        <v>470</v>
      </c>
      <c r="Y4" t="s">
        <v>470</v>
      </c>
      <c r="Z4" t="s">
        <v>470</v>
      </c>
      <c r="AA4" t="s">
        <v>470</v>
      </c>
      <c r="AB4" t="s">
        <v>470</v>
      </c>
      <c r="AC4" t="s">
        <v>103</v>
      </c>
      <c r="AD4" t="s">
        <v>947</v>
      </c>
      <c r="AF4" t="s">
        <v>470</v>
      </c>
      <c r="AH4" t="s">
        <v>954</v>
      </c>
      <c r="AI4" t="s">
        <v>949</v>
      </c>
      <c r="AJ4" t="s">
        <v>950</v>
      </c>
      <c r="AM4" t="s">
        <v>20</v>
      </c>
      <c r="AO4" t="str">
        <f>IF(ISNUMBER(_xlfn.XMATCH(Table182[[#This Row],[DEV SB ID]],Platinum_Config[Target DEV SB ID],0))=FALSE,"No Match","Match")</f>
        <v>Match</v>
      </c>
      <c r="AP4" t="str">
        <f>IF(ISNUMBER(_xlfn.XMATCH(Table182[[#This Row],[Target Field Name]],Platinum_Config[Target Field Name],0))=FALSE,"No Match","Match")</f>
        <v>Match</v>
      </c>
      <c r="AQ4" t="str">
        <f>IF(AND(Table182[[#This Row],[Exists already? (ID)]]="No Match",Table182[[#This Row],[Exists already (Name)]]="No Match"),"No Match",IF(AND(Table182[[#This Row],[Exists already? (ID)]]="Match",Table182[[#This Row],[Exists already (Name)]]="Match"),"Double Match","One Match"))</f>
        <v>Double Match</v>
      </c>
      <c r="AR4" t="s">
        <v>951</v>
      </c>
    </row>
    <row r="5" spans="1:44" hidden="1">
      <c r="A5" t="s">
        <v>99</v>
      </c>
      <c r="B5" t="s">
        <v>46</v>
      </c>
      <c r="C5" t="s">
        <v>945</v>
      </c>
      <c r="D5" t="s">
        <v>946</v>
      </c>
      <c r="F5" t="s">
        <v>121</v>
      </c>
      <c r="G5" t="s">
        <v>100</v>
      </c>
      <c r="H5" t="s">
        <v>649</v>
      </c>
      <c r="M5" t="s">
        <v>111</v>
      </c>
      <c r="N5" t="s">
        <v>470</v>
      </c>
      <c r="O5" t="s">
        <v>470</v>
      </c>
      <c r="Q5" t="s">
        <v>20</v>
      </c>
      <c r="R5" t="s">
        <v>20</v>
      </c>
      <c r="S5" t="s">
        <v>113</v>
      </c>
      <c r="T5" t="s">
        <v>113</v>
      </c>
      <c r="U5" t="s">
        <v>113</v>
      </c>
      <c r="V5" t="s">
        <v>470</v>
      </c>
      <c r="W5" t="s">
        <v>470</v>
      </c>
      <c r="X5" t="s">
        <v>470</v>
      </c>
      <c r="Y5" t="s">
        <v>470</v>
      </c>
      <c r="Z5" t="s">
        <v>470</v>
      </c>
      <c r="AA5" t="s">
        <v>470</v>
      </c>
      <c r="AB5" t="s">
        <v>470</v>
      </c>
      <c r="AC5" t="s">
        <v>103</v>
      </c>
      <c r="AD5" t="s">
        <v>955</v>
      </c>
      <c r="AF5" t="s">
        <v>470</v>
      </c>
      <c r="AH5" t="s">
        <v>956</v>
      </c>
      <c r="AI5" t="s">
        <v>399</v>
      </c>
      <c r="AJ5" t="s">
        <v>957</v>
      </c>
      <c r="AM5" t="s">
        <v>20</v>
      </c>
      <c r="AO5" t="str">
        <f>IF(ISNUMBER(_xlfn.XMATCH(Table182[[#This Row],[DEV SB ID]],Platinum_Config[Target DEV SB ID],0))=FALSE,"No Match","Match")</f>
        <v>Match</v>
      </c>
      <c r="AP5" t="str">
        <f>IF(ISNUMBER(_xlfn.XMATCH(Table182[[#This Row],[Target Field Name]],Platinum_Config[Target Field Name],0))=FALSE,"No Match","Match")</f>
        <v>Match</v>
      </c>
      <c r="AQ5" t="str">
        <f>IF(AND(Table182[[#This Row],[Exists already? (ID)]]="No Match",Table182[[#This Row],[Exists already (Name)]]="No Match"),"No Match",IF(AND(Table182[[#This Row],[Exists already? (ID)]]="Match",Table182[[#This Row],[Exists already (Name)]]="Match"),"Double Match","One Match"))</f>
        <v>Double Match</v>
      </c>
      <c r="AR5" t="s">
        <v>951</v>
      </c>
    </row>
    <row r="6" spans="1:44" hidden="1">
      <c r="A6" t="s">
        <v>99</v>
      </c>
      <c r="B6" t="s">
        <v>46</v>
      </c>
      <c r="C6" t="s">
        <v>945</v>
      </c>
      <c r="D6" t="s">
        <v>946</v>
      </c>
      <c r="F6" t="s">
        <v>121</v>
      </c>
      <c r="G6" t="s">
        <v>100</v>
      </c>
      <c r="H6" t="s">
        <v>650</v>
      </c>
      <c r="M6" t="s">
        <v>114</v>
      </c>
      <c r="N6" t="s">
        <v>470</v>
      </c>
      <c r="O6" t="s">
        <v>470</v>
      </c>
      <c r="Q6" t="s">
        <v>20</v>
      </c>
      <c r="R6" t="s">
        <v>20</v>
      </c>
      <c r="S6" t="s">
        <v>115</v>
      </c>
      <c r="T6" t="s">
        <v>115</v>
      </c>
      <c r="U6" t="s">
        <v>115</v>
      </c>
      <c r="V6" t="s">
        <v>470</v>
      </c>
      <c r="W6" t="s">
        <v>470</v>
      </c>
      <c r="X6" t="s">
        <v>470</v>
      </c>
      <c r="Y6" t="s">
        <v>470</v>
      </c>
      <c r="Z6" t="s">
        <v>470</v>
      </c>
      <c r="AA6" t="s">
        <v>470</v>
      </c>
      <c r="AB6" t="s">
        <v>470</v>
      </c>
      <c r="AC6" t="s">
        <v>103</v>
      </c>
      <c r="AD6" t="s">
        <v>955</v>
      </c>
      <c r="AF6" t="s">
        <v>470</v>
      </c>
      <c r="AH6" t="s">
        <v>958</v>
      </c>
      <c r="AI6" t="s">
        <v>399</v>
      </c>
      <c r="AJ6" t="s">
        <v>957</v>
      </c>
      <c r="AM6" t="s">
        <v>20</v>
      </c>
      <c r="AO6" t="str">
        <f>IF(ISNUMBER(_xlfn.XMATCH(Table182[[#This Row],[DEV SB ID]],Platinum_Config[Target DEV SB ID],0))=FALSE,"No Match","Match")</f>
        <v>Match</v>
      </c>
      <c r="AP6" t="str">
        <f>IF(ISNUMBER(_xlfn.XMATCH(Table182[[#This Row],[Target Field Name]],Platinum_Config[Target Field Name],0))=FALSE,"No Match","Match")</f>
        <v>Match</v>
      </c>
      <c r="AQ6" t="str">
        <f>IF(AND(Table182[[#This Row],[Exists already? (ID)]]="No Match",Table182[[#This Row],[Exists already (Name)]]="No Match"),"No Match",IF(AND(Table182[[#This Row],[Exists already? (ID)]]="Match",Table182[[#This Row],[Exists already (Name)]]="Match"),"Double Match","One Match"))</f>
        <v>Double Match</v>
      </c>
      <c r="AR6" t="s">
        <v>951</v>
      </c>
    </row>
    <row r="7" spans="1:44" hidden="1">
      <c r="A7" t="s">
        <v>99</v>
      </c>
      <c r="B7" t="s">
        <v>46</v>
      </c>
      <c r="C7" t="s">
        <v>945</v>
      </c>
      <c r="D7" t="s">
        <v>959</v>
      </c>
      <c r="F7" t="s">
        <v>121</v>
      </c>
      <c r="G7" t="s">
        <v>100</v>
      </c>
      <c r="H7" t="s">
        <v>651</v>
      </c>
      <c r="M7" t="s">
        <v>116</v>
      </c>
      <c r="N7" t="s">
        <v>470</v>
      </c>
      <c r="O7" t="s">
        <v>470</v>
      </c>
      <c r="P7" t="s">
        <v>960</v>
      </c>
      <c r="Q7" t="s">
        <v>104</v>
      </c>
      <c r="R7" t="s">
        <v>20</v>
      </c>
      <c r="T7">
        <v>178308</v>
      </c>
      <c r="U7" t="s">
        <v>961</v>
      </c>
      <c r="V7" t="s">
        <v>470</v>
      </c>
      <c r="W7" t="s">
        <v>470</v>
      </c>
      <c r="X7" t="s">
        <v>470</v>
      </c>
      <c r="Y7" t="s">
        <v>470</v>
      </c>
      <c r="Z7" t="s">
        <v>470</v>
      </c>
      <c r="AA7" t="s">
        <v>470</v>
      </c>
      <c r="AB7" t="s">
        <v>470</v>
      </c>
      <c r="AC7" t="s">
        <v>103</v>
      </c>
      <c r="AD7" t="s">
        <v>947</v>
      </c>
      <c r="AE7" t="s">
        <v>117</v>
      </c>
      <c r="AF7" t="s">
        <v>470</v>
      </c>
      <c r="AG7" t="s">
        <v>962</v>
      </c>
      <c r="AH7" t="s">
        <v>963</v>
      </c>
      <c r="AI7" t="s">
        <v>949</v>
      </c>
      <c r="AJ7" t="s">
        <v>950</v>
      </c>
      <c r="AK7" t="s">
        <v>620</v>
      </c>
      <c r="AL7" t="s">
        <v>20</v>
      </c>
      <c r="AO7" t="str">
        <f>IF(ISNUMBER(_xlfn.XMATCH(Table182[[#This Row],[DEV SB ID]],Platinum_Config[Target DEV SB ID],0))=FALSE,"No Match","Match")</f>
        <v>Match</v>
      </c>
      <c r="AP7" t="str">
        <f>IF(ISNUMBER(_xlfn.XMATCH(Table182[[#This Row],[Target Field Name]],Platinum_Config[Target Field Name],0))=FALSE,"No Match","Match")</f>
        <v>Match</v>
      </c>
      <c r="AQ7" t="str">
        <f>IF(AND(Table182[[#This Row],[Exists already? (ID)]]="No Match",Table182[[#This Row],[Exists already (Name)]]="No Match"),"No Match",IF(AND(Table182[[#This Row],[Exists already? (ID)]]="Match",Table182[[#This Row],[Exists already (Name)]]="Match"),"Double Match","One Match"))</f>
        <v>Double Match</v>
      </c>
      <c r="AR7" t="s">
        <v>951</v>
      </c>
    </row>
    <row r="8" spans="1:44" hidden="1">
      <c r="A8" t="s">
        <v>99</v>
      </c>
      <c r="B8" t="s">
        <v>46</v>
      </c>
      <c r="C8" t="s">
        <v>945</v>
      </c>
      <c r="D8" t="s">
        <v>959</v>
      </c>
      <c r="F8" t="s">
        <v>121</v>
      </c>
      <c r="G8" t="s">
        <v>100</v>
      </c>
      <c r="H8" t="s">
        <v>652</v>
      </c>
      <c r="M8" t="s">
        <v>118</v>
      </c>
      <c r="N8" t="s">
        <v>470</v>
      </c>
      <c r="O8" t="s">
        <v>470</v>
      </c>
      <c r="P8" t="s">
        <v>960</v>
      </c>
      <c r="Q8" t="s">
        <v>104</v>
      </c>
      <c r="R8" t="s">
        <v>20</v>
      </c>
      <c r="T8">
        <v>178309</v>
      </c>
      <c r="U8" t="s">
        <v>964</v>
      </c>
      <c r="V8" t="s">
        <v>470</v>
      </c>
      <c r="W8" t="s">
        <v>470</v>
      </c>
      <c r="X8" t="s">
        <v>470</v>
      </c>
      <c r="Y8" t="s">
        <v>470</v>
      </c>
      <c r="Z8" t="s">
        <v>470</v>
      </c>
      <c r="AA8" t="s">
        <v>470</v>
      </c>
      <c r="AB8" t="s">
        <v>470</v>
      </c>
      <c r="AC8" t="s">
        <v>103</v>
      </c>
      <c r="AD8" t="s">
        <v>947</v>
      </c>
      <c r="AE8" t="s">
        <v>119</v>
      </c>
      <c r="AF8" t="s">
        <v>470</v>
      </c>
      <c r="AG8" t="s">
        <v>962</v>
      </c>
      <c r="AH8" t="s">
        <v>965</v>
      </c>
      <c r="AI8" t="s">
        <v>949</v>
      </c>
      <c r="AJ8" t="s">
        <v>950</v>
      </c>
      <c r="AK8" t="s">
        <v>620</v>
      </c>
      <c r="AL8" t="s">
        <v>20</v>
      </c>
      <c r="AO8" t="str">
        <f>IF(ISNUMBER(_xlfn.XMATCH(Table182[[#This Row],[DEV SB ID]],Platinum_Config[Target DEV SB ID],0))=FALSE,"No Match","Match")</f>
        <v>Match</v>
      </c>
      <c r="AP8" t="str">
        <f>IF(ISNUMBER(_xlfn.XMATCH(Table182[[#This Row],[Target Field Name]],Platinum_Config[Target Field Name],0))=FALSE,"No Match","Match")</f>
        <v>Match</v>
      </c>
      <c r="AQ8" t="str">
        <f>IF(AND(Table182[[#This Row],[Exists already? (ID)]]="No Match",Table182[[#This Row],[Exists already (Name)]]="No Match"),"No Match",IF(AND(Table182[[#This Row],[Exists already? (ID)]]="Match",Table182[[#This Row],[Exists already (Name)]]="Match"),"Double Match","One Match"))</f>
        <v>Double Match</v>
      </c>
      <c r="AR8" t="s">
        <v>951</v>
      </c>
    </row>
    <row r="9" spans="1:44" hidden="1">
      <c r="A9" t="s">
        <v>99</v>
      </c>
      <c r="B9" t="s">
        <v>46</v>
      </c>
      <c r="C9" t="s">
        <v>945</v>
      </c>
      <c r="D9" t="s">
        <v>959</v>
      </c>
      <c r="F9" t="s">
        <v>121</v>
      </c>
      <c r="G9" t="s">
        <v>100</v>
      </c>
      <c r="H9" t="s">
        <v>966</v>
      </c>
      <c r="M9" t="s">
        <v>120</v>
      </c>
      <c r="N9" t="s">
        <v>470</v>
      </c>
      <c r="O9" t="s">
        <v>470</v>
      </c>
      <c r="P9" t="s">
        <v>960</v>
      </c>
      <c r="Q9" t="s">
        <v>104</v>
      </c>
      <c r="R9" t="s">
        <v>20</v>
      </c>
      <c r="T9">
        <v>178311</v>
      </c>
      <c r="U9" t="s">
        <v>967</v>
      </c>
      <c r="V9" t="s">
        <v>470</v>
      </c>
      <c r="W9" t="s">
        <v>470</v>
      </c>
      <c r="X9" t="s">
        <v>470</v>
      </c>
      <c r="Y9" t="s">
        <v>470</v>
      </c>
      <c r="Z9" t="s">
        <v>470</v>
      </c>
      <c r="AA9" t="s">
        <v>470</v>
      </c>
      <c r="AB9" t="s">
        <v>470</v>
      </c>
      <c r="AC9" t="s">
        <v>103</v>
      </c>
      <c r="AD9" t="s">
        <v>947</v>
      </c>
      <c r="AE9" t="s">
        <v>117</v>
      </c>
      <c r="AF9" t="s">
        <v>470</v>
      </c>
      <c r="AG9" t="s">
        <v>962</v>
      </c>
      <c r="AH9" t="s">
        <v>968</v>
      </c>
      <c r="AI9" t="s">
        <v>949</v>
      </c>
      <c r="AJ9" t="s">
        <v>950</v>
      </c>
      <c r="AK9" t="s">
        <v>620</v>
      </c>
      <c r="AL9" t="s">
        <v>20</v>
      </c>
      <c r="AO9" t="str">
        <f>IF(ISNUMBER(_xlfn.XMATCH(Table182[[#This Row],[DEV SB ID]],Platinum_Config[Target DEV SB ID],0))=FALSE,"No Match","Match")</f>
        <v>No Match</v>
      </c>
      <c r="AP9" t="str">
        <f>IF(ISNUMBER(_xlfn.XMATCH(Table182[[#This Row],[Target Field Name]],Platinum_Config[Target Field Name],0))=FALSE,"No Match","Match")</f>
        <v>Match</v>
      </c>
      <c r="AQ9" t="str">
        <f>IF(AND(Table182[[#This Row],[Exists already? (ID)]]="No Match",Table182[[#This Row],[Exists already (Name)]]="No Match"),"No Match",IF(AND(Table182[[#This Row],[Exists already? (ID)]]="Match",Table182[[#This Row],[Exists already (Name)]]="Match"),"Double Match","One Match"))</f>
        <v>One Match</v>
      </c>
      <c r="AR9" t="s">
        <v>969</v>
      </c>
    </row>
    <row r="10" spans="1:44" hidden="1">
      <c r="A10" t="s">
        <v>99</v>
      </c>
      <c r="B10" t="s">
        <v>46</v>
      </c>
      <c r="C10" t="s">
        <v>945</v>
      </c>
      <c r="D10" t="s">
        <v>959</v>
      </c>
      <c r="F10" t="s">
        <v>121</v>
      </c>
      <c r="G10" t="s">
        <v>100</v>
      </c>
      <c r="H10" t="s">
        <v>653</v>
      </c>
      <c r="M10" t="s">
        <v>121</v>
      </c>
      <c r="N10" t="s">
        <v>470</v>
      </c>
      <c r="O10" t="s">
        <v>470</v>
      </c>
      <c r="P10" t="s">
        <v>960</v>
      </c>
      <c r="Q10" t="s">
        <v>104</v>
      </c>
      <c r="R10" t="s">
        <v>20</v>
      </c>
      <c r="T10">
        <v>178312</v>
      </c>
      <c r="U10" t="s">
        <v>970</v>
      </c>
      <c r="V10" t="s">
        <v>470</v>
      </c>
      <c r="W10" t="s">
        <v>470</v>
      </c>
      <c r="X10" t="s">
        <v>470</v>
      </c>
      <c r="Y10" t="s">
        <v>470</v>
      </c>
      <c r="Z10" t="s">
        <v>470</v>
      </c>
      <c r="AA10" t="s">
        <v>470</v>
      </c>
      <c r="AB10" t="s">
        <v>470</v>
      </c>
      <c r="AC10" t="s">
        <v>103</v>
      </c>
      <c r="AD10" t="s">
        <v>947</v>
      </c>
      <c r="AE10" t="s">
        <v>119</v>
      </c>
      <c r="AF10" t="s">
        <v>470</v>
      </c>
      <c r="AG10" t="s">
        <v>962</v>
      </c>
      <c r="AH10" t="s">
        <v>971</v>
      </c>
      <c r="AI10" t="s">
        <v>949</v>
      </c>
      <c r="AJ10" t="s">
        <v>950</v>
      </c>
      <c r="AK10" t="s">
        <v>620</v>
      </c>
      <c r="AL10" t="s">
        <v>20</v>
      </c>
      <c r="AO10" t="str">
        <f>IF(ISNUMBER(_xlfn.XMATCH(Table182[[#This Row],[DEV SB ID]],Platinum_Config[Target DEV SB ID],0))=FALSE,"No Match","Match")</f>
        <v>Match</v>
      </c>
      <c r="AP10" t="str">
        <f>IF(ISNUMBER(_xlfn.XMATCH(Table182[[#This Row],[Target Field Name]],Platinum_Config[Target Field Name],0))=FALSE,"No Match","Match")</f>
        <v>Match</v>
      </c>
      <c r="AQ10" t="str">
        <f>IF(AND(Table182[[#This Row],[Exists already? (ID)]]="No Match",Table182[[#This Row],[Exists already (Name)]]="No Match"),"No Match",IF(AND(Table182[[#This Row],[Exists already? (ID)]]="Match",Table182[[#This Row],[Exists already (Name)]]="Match"),"Double Match","One Match"))</f>
        <v>Double Match</v>
      </c>
      <c r="AR10" t="s">
        <v>951</v>
      </c>
    </row>
    <row r="11" spans="1:44" hidden="1">
      <c r="A11" t="s">
        <v>99</v>
      </c>
      <c r="B11" t="s">
        <v>46</v>
      </c>
      <c r="C11" t="s">
        <v>945</v>
      </c>
      <c r="D11" t="s">
        <v>959</v>
      </c>
      <c r="F11" t="s">
        <v>121</v>
      </c>
      <c r="G11" t="s">
        <v>100</v>
      </c>
      <c r="H11" t="s">
        <v>972</v>
      </c>
      <c r="M11" t="s">
        <v>122</v>
      </c>
      <c r="N11" t="s">
        <v>470</v>
      </c>
      <c r="O11" t="s">
        <v>470</v>
      </c>
      <c r="P11" t="s">
        <v>973</v>
      </c>
      <c r="Q11" t="s">
        <v>104</v>
      </c>
      <c r="R11" t="s">
        <v>20</v>
      </c>
      <c r="T11">
        <v>178340</v>
      </c>
      <c r="U11" t="s">
        <v>974</v>
      </c>
      <c r="V11" t="s">
        <v>470</v>
      </c>
      <c r="W11" t="s">
        <v>470</v>
      </c>
      <c r="X11" t="s">
        <v>470</v>
      </c>
      <c r="Y11" t="s">
        <v>470</v>
      </c>
      <c r="Z11" t="s">
        <v>470</v>
      </c>
      <c r="AA11" t="s">
        <v>470</v>
      </c>
      <c r="AB11" t="s">
        <v>470</v>
      </c>
      <c r="AC11" t="s">
        <v>103</v>
      </c>
      <c r="AD11" t="s">
        <v>947</v>
      </c>
      <c r="AE11" t="s">
        <v>119</v>
      </c>
      <c r="AF11" t="s">
        <v>470</v>
      </c>
      <c r="AG11" t="s">
        <v>962</v>
      </c>
      <c r="AI11" t="s">
        <v>949</v>
      </c>
      <c r="AJ11" t="s">
        <v>950</v>
      </c>
      <c r="AK11" t="s">
        <v>620</v>
      </c>
      <c r="AL11" t="s">
        <v>20</v>
      </c>
      <c r="AO11" t="str">
        <f>IF(ISNUMBER(_xlfn.XMATCH(Table182[[#This Row],[DEV SB ID]],Platinum_Config[Target DEV SB ID],0))=FALSE,"No Match","Match")</f>
        <v>No Match</v>
      </c>
      <c r="AP11" t="str">
        <f>IF(ISNUMBER(_xlfn.XMATCH(Table182[[#This Row],[Target Field Name]],Platinum_Config[Target Field Name],0))=FALSE,"No Match","Match")</f>
        <v>Match</v>
      </c>
      <c r="AQ11" t="str">
        <f>IF(AND(Table182[[#This Row],[Exists already? (ID)]]="No Match",Table182[[#This Row],[Exists already (Name)]]="No Match"),"No Match",IF(AND(Table182[[#This Row],[Exists already? (ID)]]="Match",Table182[[#This Row],[Exists already (Name)]]="Match"),"Double Match","One Match"))</f>
        <v>One Match</v>
      </c>
      <c r="AR11" t="s">
        <v>969</v>
      </c>
    </row>
    <row r="12" spans="1:44" hidden="1">
      <c r="A12" t="s">
        <v>99</v>
      </c>
      <c r="B12" t="s">
        <v>46</v>
      </c>
      <c r="C12" t="s">
        <v>945</v>
      </c>
      <c r="D12" t="s">
        <v>959</v>
      </c>
      <c r="F12" t="s">
        <v>121</v>
      </c>
      <c r="G12" t="s">
        <v>100</v>
      </c>
      <c r="H12" t="s">
        <v>654</v>
      </c>
      <c r="M12" t="s">
        <v>123</v>
      </c>
      <c r="N12" t="s">
        <v>470</v>
      </c>
      <c r="O12" t="s">
        <v>470</v>
      </c>
      <c r="P12" t="s">
        <v>975</v>
      </c>
      <c r="Q12" t="s">
        <v>104</v>
      </c>
      <c r="R12" t="s">
        <v>20</v>
      </c>
      <c r="T12">
        <v>178310</v>
      </c>
      <c r="U12" t="s">
        <v>976</v>
      </c>
      <c r="V12" t="s">
        <v>470</v>
      </c>
      <c r="W12" t="s">
        <v>470</v>
      </c>
      <c r="X12" t="s">
        <v>470</v>
      </c>
      <c r="Y12" t="s">
        <v>470</v>
      </c>
      <c r="Z12" t="s">
        <v>470</v>
      </c>
      <c r="AA12" t="s">
        <v>470</v>
      </c>
      <c r="AB12" t="s">
        <v>470</v>
      </c>
      <c r="AC12" t="s">
        <v>103</v>
      </c>
      <c r="AD12" t="s">
        <v>947</v>
      </c>
      <c r="AE12" t="s">
        <v>117</v>
      </c>
      <c r="AF12" t="s">
        <v>470</v>
      </c>
      <c r="AG12" t="s">
        <v>962</v>
      </c>
      <c r="AH12" t="s">
        <v>977</v>
      </c>
      <c r="AI12" t="s">
        <v>399</v>
      </c>
      <c r="AJ12" t="s">
        <v>950</v>
      </c>
      <c r="AK12" t="s">
        <v>620</v>
      </c>
      <c r="AL12" t="s">
        <v>20</v>
      </c>
      <c r="AO12" t="str">
        <f>IF(ISNUMBER(_xlfn.XMATCH(Table182[[#This Row],[DEV SB ID]],Platinum_Config[Target DEV SB ID],0))=FALSE,"No Match","Match")</f>
        <v>Match</v>
      </c>
      <c r="AP12" t="str">
        <f>IF(ISNUMBER(_xlfn.XMATCH(Table182[[#This Row],[Target Field Name]],Platinum_Config[Target Field Name],0))=FALSE,"No Match","Match")</f>
        <v>Match</v>
      </c>
      <c r="AQ12" t="str">
        <f>IF(AND(Table182[[#This Row],[Exists already? (ID)]]="No Match",Table182[[#This Row],[Exists already (Name)]]="No Match"),"No Match",IF(AND(Table182[[#This Row],[Exists already? (ID)]]="Match",Table182[[#This Row],[Exists already (Name)]]="Match"),"Double Match","One Match"))</f>
        <v>Double Match</v>
      </c>
      <c r="AR12" t="s">
        <v>951</v>
      </c>
    </row>
    <row r="13" spans="1:44" hidden="1">
      <c r="A13" t="s">
        <v>99</v>
      </c>
      <c r="B13" t="s">
        <v>46</v>
      </c>
      <c r="C13" t="s">
        <v>945</v>
      </c>
      <c r="D13" t="s">
        <v>959</v>
      </c>
      <c r="F13" t="s">
        <v>121</v>
      </c>
      <c r="G13" t="s">
        <v>100</v>
      </c>
      <c r="H13" t="s">
        <v>655</v>
      </c>
      <c r="M13" t="s">
        <v>124</v>
      </c>
      <c r="N13" t="s">
        <v>470</v>
      </c>
      <c r="O13" t="s">
        <v>470</v>
      </c>
      <c r="P13" t="s">
        <v>973</v>
      </c>
      <c r="Q13" t="s">
        <v>20</v>
      </c>
      <c r="R13" t="s">
        <v>20</v>
      </c>
      <c r="S13">
        <v>3399</v>
      </c>
      <c r="T13">
        <v>3399</v>
      </c>
      <c r="U13" t="s">
        <v>978</v>
      </c>
      <c r="V13" t="s">
        <v>470</v>
      </c>
      <c r="W13" t="s">
        <v>470</v>
      </c>
      <c r="X13" t="s">
        <v>470</v>
      </c>
      <c r="Y13" t="s">
        <v>470</v>
      </c>
      <c r="Z13" t="s">
        <v>470</v>
      </c>
      <c r="AA13" t="s">
        <v>470</v>
      </c>
      <c r="AB13" t="s">
        <v>470</v>
      </c>
      <c r="AC13" t="s">
        <v>103</v>
      </c>
      <c r="AD13" t="s">
        <v>947</v>
      </c>
      <c r="AE13" t="s">
        <v>117</v>
      </c>
      <c r="AF13" t="s">
        <v>470</v>
      </c>
      <c r="AG13" t="s">
        <v>962</v>
      </c>
      <c r="AH13" t="s">
        <v>979</v>
      </c>
      <c r="AI13" t="s">
        <v>949</v>
      </c>
      <c r="AJ13" t="s">
        <v>950</v>
      </c>
      <c r="AK13" t="s">
        <v>620</v>
      </c>
      <c r="AL13" t="s">
        <v>20</v>
      </c>
      <c r="AO13" t="str">
        <f>IF(ISNUMBER(_xlfn.XMATCH(Table182[[#This Row],[DEV SB ID]],Platinum_Config[Target DEV SB ID],0))=FALSE,"No Match","Match")</f>
        <v>Match</v>
      </c>
      <c r="AP13" t="str">
        <f>IF(ISNUMBER(_xlfn.XMATCH(Table182[[#This Row],[Target Field Name]],Platinum_Config[Target Field Name],0))=FALSE,"No Match","Match")</f>
        <v>Match</v>
      </c>
      <c r="AQ13" t="str">
        <f>IF(AND(Table182[[#This Row],[Exists already? (ID)]]="No Match",Table182[[#This Row],[Exists already (Name)]]="No Match"),"No Match",IF(AND(Table182[[#This Row],[Exists already? (ID)]]="Match",Table182[[#This Row],[Exists already (Name)]]="Match"),"Double Match","One Match"))</f>
        <v>Double Match</v>
      </c>
      <c r="AR13" t="s">
        <v>951</v>
      </c>
    </row>
    <row r="14" spans="1:44" hidden="1">
      <c r="A14" t="s">
        <v>99</v>
      </c>
      <c r="B14" t="s">
        <v>46</v>
      </c>
      <c r="C14" t="s">
        <v>945</v>
      </c>
      <c r="D14" t="s">
        <v>959</v>
      </c>
      <c r="F14" t="s">
        <v>121</v>
      </c>
      <c r="G14" t="s">
        <v>100</v>
      </c>
      <c r="H14" t="s">
        <v>656</v>
      </c>
      <c r="M14" t="s">
        <v>125</v>
      </c>
      <c r="N14" t="s">
        <v>470</v>
      </c>
      <c r="O14" t="s">
        <v>470</v>
      </c>
      <c r="P14" t="s">
        <v>960</v>
      </c>
      <c r="Q14" t="s">
        <v>104</v>
      </c>
      <c r="R14" t="s">
        <v>20</v>
      </c>
      <c r="T14">
        <v>178339</v>
      </c>
      <c r="U14" t="s">
        <v>980</v>
      </c>
      <c r="V14" t="s">
        <v>470</v>
      </c>
      <c r="W14" t="s">
        <v>470</v>
      </c>
      <c r="X14" t="s">
        <v>470</v>
      </c>
      <c r="Y14" t="s">
        <v>470</v>
      </c>
      <c r="Z14" t="s">
        <v>470</v>
      </c>
      <c r="AA14" t="s">
        <v>470</v>
      </c>
      <c r="AB14" t="s">
        <v>470</v>
      </c>
      <c r="AC14" t="s">
        <v>103</v>
      </c>
      <c r="AD14" t="s">
        <v>947</v>
      </c>
      <c r="AE14" t="s">
        <v>119</v>
      </c>
      <c r="AF14" t="s">
        <v>470</v>
      </c>
      <c r="AG14" t="s">
        <v>962</v>
      </c>
      <c r="AH14" t="s">
        <v>981</v>
      </c>
      <c r="AI14" t="s">
        <v>949</v>
      </c>
      <c r="AJ14" t="s">
        <v>950</v>
      </c>
      <c r="AK14" t="s">
        <v>620</v>
      </c>
      <c r="AL14" t="s">
        <v>20</v>
      </c>
      <c r="AO14" t="str">
        <f>IF(ISNUMBER(_xlfn.XMATCH(Table182[[#This Row],[DEV SB ID]],Platinum_Config[Target DEV SB ID],0))=FALSE,"No Match","Match")</f>
        <v>Match</v>
      </c>
      <c r="AP14" t="str">
        <f>IF(ISNUMBER(_xlfn.XMATCH(Table182[[#This Row],[Target Field Name]],Platinum_Config[Target Field Name],0))=FALSE,"No Match","Match")</f>
        <v>Match</v>
      </c>
      <c r="AQ14" t="str">
        <f>IF(AND(Table182[[#This Row],[Exists already? (ID)]]="No Match",Table182[[#This Row],[Exists already (Name)]]="No Match"),"No Match",IF(AND(Table182[[#This Row],[Exists already? (ID)]]="Match",Table182[[#This Row],[Exists already (Name)]]="Match"),"Double Match","One Match"))</f>
        <v>Double Match</v>
      </c>
      <c r="AR14" t="s">
        <v>951</v>
      </c>
    </row>
    <row r="15" spans="1:44" hidden="1">
      <c r="A15" t="s">
        <v>99</v>
      </c>
      <c r="B15" t="s">
        <v>46</v>
      </c>
      <c r="C15" t="s">
        <v>945</v>
      </c>
      <c r="D15" t="s">
        <v>959</v>
      </c>
      <c r="F15" t="s">
        <v>121</v>
      </c>
      <c r="G15" t="s">
        <v>100</v>
      </c>
      <c r="H15" t="s">
        <v>657</v>
      </c>
      <c r="M15" t="s">
        <v>126</v>
      </c>
      <c r="N15" t="s">
        <v>470</v>
      </c>
      <c r="O15" t="s">
        <v>470</v>
      </c>
      <c r="P15" t="s">
        <v>960</v>
      </c>
      <c r="Q15" t="s">
        <v>20</v>
      </c>
      <c r="R15" t="s">
        <v>20</v>
      </c>
      <c r="S15">
        <v>4181</v>
      </c>
      <c r="T15">
        <v>4181</v>
      </c>
      <c r="U15" t="s">
        <v>982</v>
      </c>
      <c r="V15" t="s">
        <v>470</v>
      </c>
      <c r="W15" t="s">
        <v>470</v>
      </c>
      <c r="X15" t="s">
        <v>470</v>
      </c>
      <c r="Y15" t="s">
        <v>470</v>
      </c>
      <c r="Z15" t="s">
        <v>470</v>
      </c>
      <c r="AA15" t="s">
        <v>470</v>
      </c>
      <c r="AB15" t="s">
        <v>470</v>
      </c>
      <c r="AC15" t="s">
        <v>103</v>
      </c>
      <c r="AD15" t="s">
        <v>947</v>
      </c>
      <c r="AE15" t="s">
        <v>119</v>
      </c>
      <c r="AF15" t="s">
        <v>470</v>
      </c>
      <c r="AG15" t="s">
        <v>962</v>
      </c>
      <c r="AI15" t="s">
        <v>949</v>
      </c>
      <c r="AJ15" t="s">
        <v>950</v>
      </c>
      <c r="AK15" t="s">
        <v>620</v>
      </c>
      <c r="AL15" t="s">
        <v>20</v>
      </c>
      <c r="AO15" t="str">
        <f>IF(ISNUMBER(_xlfn.XMATCH(Table182[[#This Row],[DEV SB ID]],Platinum_Config[Target DEV SB ID],0))=FALSE,"No Match","Match")</f>
        <v>Match</v>
      </c>
      <c r="AP15" t="str">
        <f>IF(ISNUMBER(_xlfn.XMATCH(Table182[[#This Row],[Target Field Name]],Platinum_Config[Target Field Name],0))=FALSE,"No Match","Match")</f>
        <v>Match</v>
      </c>
      <c r="AQ15" t="str">
        <f>IF(AND(Table182[[#This Row],[Exists already? (ID)]]="No Match",Table182[[#This Row],[Exists already (Name)]]="No Match"),"No Match",IF(AND(Table182[[#This Row],[Exists already? (ID)]]="Match",Table182[[#This Row],[Exists already (Name)]]="Match"),"Double Match","One Match"))</f>
        <v>Double Match</v>
      </c>
      <c r="AR15" t="s">
        <v>951</v>
      </c>
    </row>
    <row r="16" spans="1:44" hidden="1">
      <c r="A16" t="s">
        <v>99</v>
      </c>
      <c r="B16" t="s">
        <v>983</v>
      </c>
      <c r="C16" t="s">
        <v>984</v>
      </c>
      <c r="D16" t="s">
        <v>985</v>
      </c>
      <c r="F16" t="s">
        <v>122</v>
      </c>
      <c r="G16" t="s">
        <v>100</v>
      </c>
      <c r="H16" t="s">
        <v>658</v>
      </c>
      <c r="M16" t="s">
        <v>127</v>
      </c>
      <c r="N16" t="s">
        <v>470</v>
      </c>
      <c r="O16" t="s">
        <v>470</v>
      </c>
      <c r="P16" t="s">
        <v>986</v>
      </c>
      <c r="Q16" t="s">
        <v>20</v>
      </c>
      <c r="R16" t="s">
        <v>20</v>
      </c>
      <c r="S16" t="s">
        <v>128</v>
      </c>
      <c r="T16" t="s">
        <v>128</v>
      </c>
      <c r="U16" t="s">
        <v>128</v>
      </c>
      <c r="V16" t="s">
        <v>470</v>
      </c>
      <c r="W16" t="s">
        <v>470</v>
      </c>
      <c r="X16" t="s">
        <v>470</v>
      </c>
      <c r="Y16" t="s">
        <v>470</v>
      </c>
      <c r="Z16" t="s">
        <v>470</v>
      </c>
      <c r="AA16" t="s">
        <v>470</v>
      </c>
      <c r="AB16" t="s">
        <v>470</v>
      </c>
      <c r="AC16" t="s">
        <v>103</v>
      </c>
      <c r="AD16" t="s">
        <v>947</v>
      </c>
      <c r="AF16" t="s">
        <v>470</v>
      </c>
      <c r="AH16" t="s">
        <v>987</v>
      </c>
      <c r="AI16" t="s">
        <v>399</v>
      </c>
      <c r="AM16" t="s">
        <v>20</v>
      </c>
      <c r="AO16" t="str">
        <f>IF(ISNUMBER(_xlfn.XMATCH(Table182[[#This Row],[DEV SB ID]],Platinum_Config[Target DEV SB ID],0))=FALSE,"No Match","Match")</f>
        <v>Match</v>
      </c>
      <c r="AP16" t="str">
        <f>IF(ISNUMBER(_xlfn.XMATCH(Table182[[#This Row],[Target Field Name]],Platinum_Config[Target Field Name],0))=FALSE,"No Match","Match")</f>
        <v>Match</v>
      </c>
      <c r="AQ16" t="str">
        <f>IF(AND(Table182[[#This Row],[Exists already? (ID)]]="No Match",Table182[[#This Row],[Exists already (Name)]]="No Match"),"No Match",IF(AND(Table182[[#This Row],[Exists already? (ID)]]="Match",Table182[[#This Row],[Exists already (Name)]]="Match"),"Double Match","One Match"))</f>
        <v>Double Match</v>
      </c>
      <c r="AR16" t="s">
        <v>951</v>
      </c>
    </row>
    <row r="17" spans="1:44" hidden="1">
      <c r="A17" t="s">
        <v>99</v>
      </c>
      <c r="B17" t="s">
        <v>983</v>
      </c>
      <c r="C17" t="s">
        <v>984</v>
      </c>
      <c r="D17" t="s">
        <v>985</v>
      </c>
      <c r="F17" t="s">
        <v>122</v>
      </c>
      <c r="G17" t="s">
        <v>100</v>
      </c>
      <c r="H17" t="s">
        <v>659</v>
      </c>
      <c r="M17" t="s">
        <v>129</v>
      </c>
      <c r="N17" t="s">
        <v>470</v>
      </c>
      <c r="O17" t="s">
        <v>470</v>
      </c>
      <c r="P17" t="s">
        <v>988</v>
      </c>
      <c r="Q17" t="s">
        <v>20</v>
      </c>
      <c r="R17" t="s">
        <v>20</v>
      </c>
      <c r="S17" t="s">
        <v>130</v>
      </c>
      <c r="T17" t="s">
        <v>130</v>
      </c>
      <c r="U17" t="s">
        <v>130</v>
      </c>
      <c r="V17" t="s">
        <v>470</v>
      </c>
      <c r="W17" t="s">
        <v>470</v>
      </c>
      <c r="X17" t="s">
        <v>470</v>
      </c>
      <c r="Y17" t="s">
        <v>470</v>
      </c>
      <c r="Z17" t="s">
        <v>470</v>
      </c>
      <c r="AA17" t="s">
        <v>470</v>
      </c>
      <c r="AB17" t="s">
        <v>470</v>
      </c>
      <c r="AC17" t="s">
        <v>103</v>
      </c>
      <c r="AD17" t="s">
        <v>810</v>
      </c>
      <c r="AF17" t="s">
        <v>470</v>
      </c>
      <c r="AH17" t="s">
        <v>989</v>
      </c>
      <c r="AI17" t="s">
        <v>399</v>
      </c>
      <c r="AM17" t="s">
        <v>20</v>
      </c>
      <c r="AO17" t="str">
        <f>IF(ISNUMBER(_xlfn.XMATCH(Table182[[#This Row],[DEV SB ID]],Platinum_Config[Target DEV SB ID],0))=FALSE,"No Match","Match")</f>
        <v>Match</v>
      </c>
      <c r="AP17" t="str">
        <f>IF(ISNUMBER(_xlfn.XMATCH(Table182[[#This Row],[Target Field Name]],Platinum_Config[Target Field Name],0))=FALSE,"No Match","Match")</f>
        <v>Match</v>
      </c>
      <c r="AQ17" t="str">
        <f>IF(AND(Table182[[#This Row],[Exists already? (ID)]]="No Match",Table182[[#This Row],[Exists already (Name)]]="No Match"),"No Match",IF(AND(Table182[[#This Row],[Exists already? (ID)]]="Match",Table182[[#This Row],[Exists already (Name)]]="Match"),"Double Match","One Match"))</f>
        <v>Double Match</v>
      </c>
      <c r="AR17" t="s">
        <v>951</v>
      </c>
    </row>
    <row r="18" spans="1:44" hidden="1">
      <c r="A18" t="s">
        <v>99</v>
      </c>
      <c r="B18" t="s">
        <v>983</v>
      </c>
      <c r="C18" t="s">
        <v>984</v>
      </c>
      <c r="D18" t="s">
        <v>985</v>
      </c>
      <c r="F18" t="s">
        <v>122</v>
      </c>
      <c r="G18" t="s">
        <v>100</v>
      </c>
      <c r="H18" t="s">
        <v>660</v>
      </c>
      <c r="M18" t="s">
        <v>131</v>
      </c>
      <c r="N18" t="s">
        <v>470</v>
      </c>
      <c r="O18" t="s">
        <v>470</v>
      </c>
      <c r="P18" t="s">
        <v>990</v>
      </c>
      <c r="Q18" t="s">
        <v>20</v>
      </c>
      <c r="R18" t="s">
        <v>20</v>
      </c>
      <c r="S18" t="s">
        <v>132</v>
      </c>
      <c r="T18" t="s">
        <v>132</v>
      </c>
      <c r="U18" t="s">
        <v>132</v>
      </c>
      <c r="V18" t="s">
        <v>470</v>
      </c>
      <c r="W18" t="s">
        <v>470</v>
      </c>
      <c r="X18" t="s">
        <v>470</v>
      </c>
      <c r="Y18" t="s">
        <v>470</v>
      </c>
      <c r="Z18" t="s">
        <v>470</v>
      </c>
      <c r="AA18" t="s">
        <v>470</v>
      </c>
      <c r="AB18" t="s">
        <v>470</v>
      </c>
      <c r="AC18" t="s">
        <v>103</v>
      </c>
      <c r="AD18" t="s">
        <v>810</v>
      </c>
      <c r="AF18" t="s">
        <v>470</v>
      </c>
      <c r="AH18" t="s">
        <v>991</v>
      </c>
      <c r="AI18" t="s">
        <v>399</v>
      </c>
      <c r="AM18" t="s">
        <v>20</v>
      </c>
      <c r="AO18" t="str">
        <f>IF(ISNUMBER(_xlfn.XMATCH(Table182[[#This Row],[DEV SB ID]],Platinum_Config[Target DEV SB ID],0))=FALSE,"No Match","Match")</f>
        <v>No Match</v>
      </c>
      <c r="AP18" t="str">
        <f>IF(ISNUMBER(_xlfn.XMATCH(Table182[[#This Row],[Target Field Name]],Platinum_Config[Target Field Name],0))=FALSE,"No Match","Match")</f>
        <v>Match</v>
      </c>
      <c r="AQ18" t="str">
        <f>IF(AND(Table182[[#This Row],[Exists already? (ID)]]="No Match",Table182[[#This Row],[Exists already (Name)]]="No Match"),"No Match",IF(AND(Table182[[#This Row],[Exists already? (ID)]]="Match",Table182[[#This Row],[Exists already (Name)]]="Match"),"Double Match","One Match"))</f>
        <v>One Match</v>
      </c>
      <c r="AR18" t="s">
        <v>951</v>
      </c>
    </row>
    <row r="19" spans="1:44" hidden="1">
      <c r="A19" t="s">
        <v>99</v>
      </c>
      <c r="B19" t="s">
        <v>983</v>
      </c>
      <c r="C19" t="s">
        <v>984</v>
      </c>
      <c r="D19" t="s">
        <v>985</v>
      </c>
      <c r="F19" t="s">
        <v>122</v>
      </c>
      <c r="G19" t="s">
        <v>100</v>
      </c>
      <c r="H19" t="s">
        <v>661</v>
      </c>
      <c r="M19" t="s">
        <v>133</v>
      </c>
      <c r="N19" t="s">
        <v>470</v>
      </c>
      <c r="O19" t="s">
        <v>470</v>
      </c>
      <c r="P19" t="s">
        <v>990</v>
      </c>
      <c r="Q19" t="s">
        <v>20</v>
      </c>
      <c r="R19" t="s">
        <v>20</v>
      </c>
      <c r="S19">
        <v>1044</v>
      </c>
      <c r="T19">
        <v>1044</v>
      </c>
      <c r="U19" t="s">
        <v>992</v>
      </c>
      <c r="V19" t="s">
        <v>470</v>
      </c>
      <c r="W19" t="s">
        <v>470</v>
      </c>
      <c r="X19" t="s">
        <v>470</v>
      </c>
      <c r="Y19" t="s">
        <v>470</v>
      </c>
      <c r="Z19" t="s">
        <v>470</v>
      </c>
      <c r="AA19" t="s">
        <v>470</v>
      </c>
      <c r="AB19" t="s">
        <v>470</v>
      </c>
      <c r="AC19" t="s">
        <v>134</v>
      </c>
      <c r="AD19" t="s">
        <v>810</v>
      </c>
      <c r="AF19" t="s">
        <v>470</v>
      </c>
      <c r="AH19" t="s">
        <v>993</v>
      </c>
      <c r="AI19" t="s">
        <v>399</v>
      </c>
      <c r="AM19" t="s">
        <v>20</v>
      </c>
      <c r="AO19" t="str">
        <f>IF(ISNUMBER(_xlfn.XMATCH(Table182[[#This Row],[DEV SB ID]],Platinum_Config[Target DEV SB ID],0))=FALSE,"No Match","Match")</f>
        <v>Match</v>
      </c>
      <c r="AP19" t="str">
        <f>IF(ISNUMBER(_xlfn.XMATCH(Table182[[#This Row],[Target Field Name]],Platinum_Config[Target Field Name],0))=FALSE,"No Match","Match")</f>
        <v>Match</v>
      </c>
      <c r="AQ19" t="str">
        <f>IF(AND(Table182[[#This Row],[Exists already? (ID)]]="No Match",Table182[[#This Row],[Exists already (Name)]]="No Match"),"No Match",IF(AND(Table182[[#This Row],[Exists already? (ID)]]="Match",Table182[[#This Row],[Exists already (Name)]]="Match"),"Double Match","One Match"))</f>
        <v>Double Match</v>
      </c>
      <c r="AR19" t="s">
        <v>951</v>
      </c>
    </row>
    <row r="20" spans="1:44" hidden="1">
      <c r="A20" t="s">
        <v>99</v>
      </c>
      <c r="B20" t="s">
        <v>983</v>
      </c>
      <c r="C20" t="s">
        <v>984</v>
      </c>
      <c r="D20" t="s">
        <v>985</v>
      </c>
      <c r="F20" t="s">
        <v>122</v>
      </c>
      <c r="G20" t="s">
        <v>100</v>
      </c>
      <c r="H20" t="s">
        <v>662</v>
      </c>
      <c r="M20" t="s">
        <v>135</v>
      </c>
      <c r="N20" t="s">
        <v>470</v>
      </c>
      <c r="O20" t="s">
        <v>470</v>
      </c>
      <c r="P20" t="s">
        <v>990</v>
      </c>
      <c r="Q20" t="s">
        <v>20</v>
      </c>
      <c r="R20" t="s">
        <v>20</v>
      </c>
      <c r="S20" t="s">
        <v>136</v>
      </c>
      <c r="T20" t="s">
        <v>136</v>
      </c>
      <c r="U20" t="s">
        <v>136</v>
      </c>
      <c r="V20" t="s">
        <v>470</v>
      </c>
      <c r="W20" t="s">
        <v>470</v>
      </c>
      <c r="X20" t="s">
        <v>470</v>
      </c>
      <c r="Y20" t="s">
        <v>470</v>
      </c>
      <c r="Z20" t="s">
        <v>470</v>
      </c>
      <c r="AA20" t="s">
        <v>470</v>
      </c>
      <c r="AB20" t="s">
        <v>470</v>
      </c>
      <c r="AC20" t="s">
        <v>103</v>
      </c>
      <c r="AD20" t="s">
        <v>810</v>
      </c>
      <c r="AF20" t="s">
        <v>470</v>
      </c>
      <c r="AH20" t="s">
        <v>994</v>
      </c>
      <c r="AI20" t="s">
        <v>399</v>
      </c>
      <c r="AO20" t="str">
        <f>IF(ISNUMBER(_xlfn.XMATCH(Table182[[#This Row],[DEV SB ID]],Platinum_Config[Target DEV SB ID],0))=FALSE,"No Match","Match")</f>
        <v>Match</v>
      </c>
      <c r="AP20" t="str">
        <f>IF(ISNUMBER(_xlfn.XMATCH(Table182[[#This Row],[Target Field Name]],Platinum_Config[Target Field Name],0))=FALSE,"No Match","Match")</f>
        <v>Match</v>
      </c>
      <c r="AQ20" t="str">
        <f>IF(AND(Table182[[#This Row],[Exists already? (ID)]]="No Match",Table182[[#This Row],[Exists already (Name)]]="No Match"),"No Match",IF(AND(Table182[[#This Row],[Exists already? (ID)]]="Match",Table182[[#This Row],[Exists already (Name)]]="Match"),"Double Match","One Match"))</f>
        <v>Double Match</v>
      </c>
      <c r="AR20" t="s">
        <v>951</v>
      </c>
    </row>
    <row r="21" spans="1:44" hidden="1">
      <c r="A21" t="s">
        <v>99</v>
      </c>
      <c r="B21" t="s">
        <v>983</v>
      </c>
      <c r="C21" t="s">
        <v>984</v>
      </c>
      <c r="D21" t="s">
        <v>985</v>
      </c>
      <c r="F21" t="s">
        <v>122</v>
      </c>
      <c r="G21" t="s">
        <v>100</v>
      </c>
      <c r="H21" t="s">
        <v>995</v>
      </c>
      <c r="M21" t="s">
        <v>137</v>
      </c>
      <c r="N21" t="s">
        <v>470</v>
      </c>
      <c r="O21" t="s">
        <v>470</v>
      </c>
      <c r="P21" t="s">
        <v>990</v>
      </c>
      <c r="Q21" t="s">
        <v>20</v>
      </c>
      <c r="R21" t="s">
        <v>20</v>
      </c>
      <c r="S21" t="s">
        <v>138</v>
      </c>
      <c r="T21" t="s">
        <v>138</v>
      </c>
      <c r="U21" t="s">
        <v>138</v>
      </c>
      <c r="V21" t="s">
        <v>470</v>
      </c>
      <c r="W21" t="s">
        <v>470</v>
      </c>
      <c r="X21" t="s">
        <v>470</v>
      </c>
      <c r="Y21" t="s">
        <v>470</v>
      </c>
      <c r="Z21" t="s">
        <v>470</v>
      </c>
      <c r="AA21" t="s">
        <v>470</v>
      </c>
      <c r="AB21" t="s">
        <v>470</v>
      </c>
      <c r="AC21" t="s">
        <v>103</v>
      </c>
      <c r="AD21" t="s">
        <v>947</v>
      </c>
      <c r="AF21" t="s">
        <v>470</v>
      </c>
      <c r="AH21" t="s">
        <v>996</v>
      </c>
      <c r="AI21" t="s">
        <v>399</v>
      </c>
      <c r="AO21" t="str">
        <f>IF(ISNUMBER(_xlfn.XMATCH(Table182[[#This Row],[DEV SB ID]],Platinum_Config[Target DEV SB ID],0))=FALSE,"No Match","Match")</f>
        <v>No Match</v>
      </c>
      <c r="AP21" t="str">
        <f>IF(ISNUMBER(_xlfn.XMATCH(Table182[[#This Row],[Target Field Name]],Platinum_Config[Target Field Name],0))=FALSE,"No Match","Match")</f>
        <v>Match</v>
      </c>
      <c r="AQ21" t="str">
        <f>IF(AND(Table182[[#This Row],[Exists already? (ID)]]="No Match",Table182[[#This Row],[Exists already (Name)]]="No Match"),"No Match",IF(AND(Table182[[#This Row],[Exists already? (ID)]]="Match",Table182[[#This Row],[Exists already (Name)]]="Match"),"Double Match","One Match"))</f>
        <v>One Match</v>
      </c>
      <c r="AR21" t="s">
        <v>969</v>
      </c>
    </row>
    <row r="22" spans="1:44" hidden="1">
      <c r="A22" t="s">
        <v>99</v>
      </c>
      <c r="B22" t="s">
        <v>983</v>
      </c>
      <c r="C22" t="s">
        <v>984</v>
      </c>
      <c r="D22" t="s">
        <v>985</v>
      </c>
      <c r="F22" t="s">
        <v>122</v>
      </c>
      <c r="G22" t="s">
        <v>100</v>
      </c>
      <c r="H22" t="s">
        <v>997</v>
      </c>
      <c r="M22" t="s">
        <v>139</v>
      </c>
      <c r="N22" t="s">
        <v>470</v>
      </c>
      <c r="O22" t="s">
        <v>470</v>
      </c>
      <c r="P22" t="s">
        <v>990</v>
      </c>
      <c r="Q22" t="s">
        <v>20</v>
      </c>
      <c r="R22" t="s">
        <v>20</v>
      </c>
      <c r="S22" t="s">
        <v>140</v>
      </c>
      <c r="T22" t="s">
        <v>140</v>
      </c>
      <c r="U22" t="s">
        <v>140</v>
      </c>
      <c r="V22" t="s">
        <v>470</v>
      </c>
      <c r="W22" t="s">
        <v>470</v>
      </c>
      <c r="X22" t="s">
        <v>470</v>
      </c>
      <c r="Y22" t="s">
        <v>470</v>
      </c>
      <c r="Z22" t="s">
        <v>470</v>
      </c>
      <c r="AA22" t="s">
        <v>470</v>
      </c>
      <c r="AB22" t="s">
        <v>470</v>
      </c>
      <c r="AC22" t="s">
        <v>141</v>
      </c>
      <c r="AD22" t="s">
        <v>947</v>
      </c>
      <c r="AE22" t="s">
        <v>117</v>
      </c>
      <c r="AF22" t="s">
        <v>470</v>
      </c>
      <c r="AG22" t="s">
        <v>998</v>
      </c>
      <c r="AH22" t="s">
        <v>999</v>
      </c>
      <c r="AI22" t="s">
        <v>949</v>
      </c>
      <c r="AO22" t="str">
        <f>IF(ISNUMBER(_xlfn.XMATCH(Table182[[#This Row],[DEV SB ID]],Platinum_Config[Target DEV SB ID],0))=FALSE,"No Match","Match")</f>
        <v>Match</v>
      </c>
      <c r="AP22" t="str">
        <f>IF(ISNUMBER(_xlfn.XMATCH(Table182[[#This Row],[Target Field Name]],Platinum_Config[Target Field Name],0))=FALSE,"No Match","Match")</f>
        <v>Match</v>
      </c>
      <c r="AQ22" t="str">
        <f>IF(AND(Table182[[#This Row],[Exists already? (ID)]]="No Match",Table182[[#This Row],[Exists already (Name)]]="No Match"),"No Match",IF(AND(Table182[[#This Row],[Exists already? (ID)]]="Match",Table182[[#This Row],[Exists already (Name)]]="Match"),"Double Match","One Match"))</f>
        <v>Double Match</v>
      </c>
      <c r="AR22" t="s">
        <v>969</v>
      </c>
    </row>
    <row r="23" spans="1:44" hidden="1">
      <c r="A23" t="s">
        <v>99</v>
      </c>
      <c r="B23" t="s">
        <v>983</v>
      </c>
      <c r="C23" t="s">
        <v>984</v>
      </c>
      <c r="D23" t="s">
        <v>985</v>
      </c>
      <c r="F23" t="s">
        <v>122</v>
      </c>
      <c r="G23" t="s">
        <v>100</v>
      </c>
      <c r="H23" t="s">
        <v>663</v>
      </c>
      <c r="M23" t="s">
        <v>142</v>
      </c>
      <c r="N23" t="s">
        <v>470</v>
      </c>
      <c r="O23" t="s">
        <v>470</v>
      </c>
      <c r="P23" t="s">
        <v>1000</v>
      </c>
      <c r="Q23" t="s">
        <v>104</v>
      </c>
      <c r="R23" t="s">
        <v>104</v>
      </c>
      <c r="T23" t="s">
        <v>143</v>
      </c>
      <c r="U23" t="s">
        <v>144</v>
      </c>
      <c r="V23" t="s">
        <v>470</v>
      </c>
      <c r="W23" t="s">
        <v>470</v>
      </c>
      <c r="X23" t="s">
        <v>470</v>
      </c>
      <c r="Y23" t="s">
        <v>470</v>
      </c>
      <c r="Z23" t="s">
        <v>470</v>
      </c>
      <c r="AA23" t="s">
        <v>470</v>
      </c>
      <c r="AB23" t="s">
        <v>470</v>
      </c>
      <c r="AC23" t="s">
        <v>141</v>
      </c>
      <c r="AD23" t="s">
        <v>947</v>
      </c>
      <c r="AE23" t="s">
        <v>117</v>
      </c>
      <c r="AF23" t="s">
        <v>470</v>
      </c>
      <c r="AG23" t="s">
        <v>1001</v>
      </c>
      <c r="AH23" t="s">
        <v>1002</v>
      </c>
      <c r="AI23" t="s">
        <v>399</v>
      </c>
      <c r="AM23" t="s">
        <v>20</v>
      </c>
      <c r="AO23" t="str">
        <f>IF(ISNUMBER(_xlfn.XMATCH(Table182[[#This Row],[DEV SB ID]],Platinum_Config[Target DEV SB ID],0))=FALSE,"No Match","Match")</f>
        <v>Match</v>
      </c>
      <c r="AP23" t="str">
        <f>IF(ISNUMBER(_xlfn.XMATCH(Table182[[#This Row],[Target Field Name]],Platinum_Config[Target Field Name],0))=FALSE,"No Match","Match")</f>
        <v>Match</v>
      </c>
      <c r="AQ23" t="str">
        <f>IF(AND(Table182[[#This Row],[Exists already? (ID)]]="No Match",Table182[[#This Row],[Exists already (Name)]]="No Match"),"No Match",IF(AND(Table182[[#This Row],[Exists already? (ID)]]="Match",Table182[[#This Row],[Exists already (Name)]]="Match"),"Double Match","One Match"))</f>
        <v>Double Match</v>
      </c>
      <c r="AR23" t="s">
        <v>951</v>
      </c>
    </row>
    <row r="24" spans="1:44" hidden="1">
      <c r="A24" t="s">
        <v>99</v>
      </c>
      <c r="B24" t="s">
        <v>983</v>
      </c>
      <c r="C24" t="s">
        <v>984</v>
      </c>
      <c r="D24" t="s">
        <v>985</v>
      </c>
      <c r="F24" t="s">
        <v>122</v>
      </c>
      <c r="G24" t="s">
        <v>100</v>
      </c>
      <c r="H24" t="s">
        <v>1003</v>
      </c>
      <c r="M24" t="s">
        <v>145</v>
      </c>
      <c r="N24" t="s">
        <v>470</v>
      </c>
      <c r="O24" t="s">
        <v>470</v>
      </c>
      <c r="P24" t="s">
        <v>1000</v>
      </c>
      <c r="Q24" t="s">
        <v>104</v>
      </c>
      <c r="R24" t="s">
        <v>104</v>
      </c>
      <c r="T24" t="s">
        <v>146</v>
      </c>
      <c r="U24" t="s">
        <v>147</v>
      </c>
      <c r="V24" t="s">
        <v>470</v>
      </c>
      <c r="W24" t="s">
        <v>470</v>
      </c>
      <c r="X24" t="s">
        <v>470</v>
      </c>
      <c r="Y24" t="s">
        <v>470</v>
      </c>
      <c r="Z24" t="s">
        <v>470</v>
      </c>
      <c r="AA24" t="s">
        <v>470</v>
      </c>
      <c r="AB24" t="s">
        <v>470</v>
      </c>
      <c r="AC24" t="s">
        <v>141</v>
      </c>
      <c r="AD24" t="s">
        <v>947</v>
      </c>
      <c r="AE24" t="s">
        <v>117</v>
      </c>
      <c r="AF24" t="s">
        <v>470</v>
      </c>
      <c r="AG24" t="s">
        <v>1004</v>
      </c>
      <c r="AH24" t="s">
        <v>1005</v>
      </c>
      <c r="AI24" t="s">
        <v>399</v>
      </c>
      <c r="AO24" t="str">
        <f>IF(ISNUMBER(_xlfn.XMATCH(Table182[[#This Row],[DEV SB ID]],Platinum_Config[Target DEV SB ID],0))=FALSE,"No Match","Match")</f>
        <v>Match</v>
      </c>
      <c r="AP24" t="str">
        <f>IF(ISNUMBER(_xlfn.XMATCH(Table182[[#This Row],[Target Field Name]],Platinum_Config[Target Field Name],0))=FALSE,"No Match","Match")</f>
        <v>Match</v>
      </c>
      <c r="AQ24" t="str">
        <f>IF(AND(Table182[[#This Row],[Exists already? (ID)]]="No Match",Table182[[#This Row],[Exists already (Name)]]="No Match"),"No Match",IF(AND(Table182[[#This Row],[Exists already? (ID)]]="Match",Table182[[#This Row],[Exists already (Name)]]="Match"),"Double Match","One Match"))</f>
        <v>Double Match</v>
      </c>
      <c r="AR24" t="s">
        <v>969</v>
      </c>
    </row>
    <row r="25" spans="1:44" hidden="1">
      <c r="A25" t="s">
        <v>99</v>
      </c>
      <c r="B25" t="s">
        <v>983</v>
      </c>
      <c r="C25" t="s">
        <v>984</v>
      </c>
      <c r="D25" t="s">
        <v>985</v>
      </c>
      <c r="F25" t="s">
        <v>122</v>
      </c>
      <c r="G25" t="s">
        <v>100</v>
      </c>
      <c r="H25" t="s">
        <v>664</v>
      </c>
      <c r="M25" t="s">
        <v>148</v>
      </c>
      <c r="N25" t="s">
        <v>470</v>
      </c>
      <c r="O25" t="s">
        <v>470</v>
      </c>
      <c r="P25" t="s">
        <v>1000</v>
      </c>
      <c r="Q25" t="s">
        <v>104</v>
      </c>
      <c r="R25" t="s">
        <v>104</v>
      </c>
      <c r="T25" t="s">
        <v>149</v>
      </c>
      <c r="U25" t="s">
        <v>150</v>
      </c>
      <c r="V25" t="s">
        <v>470</v>
      </c>
      <c r="W25" t="s">
        <v>470</v>
      </c>
      <c r="X25" t="s">
        <v>470</v>
      </c>
      <c r="Y25" t="s">
        <v>470</v>
      </c>
      <c r="Z25" t="s">
        <v>470</v>
      </c>
      <c r="AA25" t="s">
        <v>470</v>
      </c>
      <c r="AB25" t="s">
        <v>470</v>
      </c>
      <c r="AC25" t="s">
        <v>141</v>
      </c>
      <c r="AD25" t="s">
        <v>947</v>
      </c>
      <c r="AE25" t="s">
        <v>117</v>
      </c>
      <c r="AF25" t="s">
        <v>470</v>
      </c>
      <c r="AG25" t="s">
        <v>1001</v>
      </c>
      <c r="AH25" t="s">
        <v>1006</v>
      </c>
      <c r="AI25" t="s">
        <v>399</v>
      </c>
      <c r="AM25" t="s">
        <v>20</v>
      </c>
      <c r="AO25" t="str">
        <f>IF(ISNUMBER(_xlfn.XMATCH(Table182[[#This Row],[DEV SB ID]],Platinum_Config[Target DEV SB ID],0))=FALSE,"No Match","Match")</f>
        <v>Match</v>
      </c>
      <c r="AP25" t="str">
        <f>IF(ISNUMBER(_xlfn.XMATCH(Table182[[#This Row],[Target Field Name]],Platinum_Config[Target Field Name],0))=FALSE,"No Match","Match")</f>
        <v>Match</v>
      </c>
      <c r="AQ25" t="str">
        <f>IF(AND(Table182[[#This Row],[Exists already? (ID)]]="No Match",Table182[[#This Row],[Exists already (Name)]]="No Match"),"No Match",IF(AND(Table182[[#This Row],[Exists already? (ID)]]="Match",Table182[[#This Row],[Exists already (Name)]]="Match"),"Double Match","One Match"))</f>
        <v>Double Match</v>
      </c>
      <c r="AR25" t="s">
        <v>951</v>
      </c>
    </row>
    <row r="26" spans="1:44" hidden="1">
      <c r="A26" t="s">
        <v>99</v>
      </c>
      <c r="B26" t="s">
        <v>983</v>
      </c>
      <c r="C26" t="s">
        <v>984</v>
      </c>
      <c r="D26" t="s">
        <v>985</v>
      </c>
      <c r="F26" t="s">
        <v>122</v>
      </c>
      <c r="G26" t="s">
        <v>100</v>
      </c>
      <c r="H26" t="s">
        <v>1007</v>
      </c>
      <c r="M26" t="s">
        <v>151</v>
      </c>
      <c r="N26" t="s">
        <v>470</v>
      </c>
      <c r="O26" t="s">
        <v>470</v>
      </c>
      <c r="P26" t="s">
        <v>1000</v>
      </c>
      <c r="Q26" t="s">
        <v>104</v>
      </c>
      <c r="R26" t="s">
        <v>104</v>
      </c>
      <c r="T26" t="s">
        <v>152</v>
      </c>
      <c r="U26" t="s">
        <v>153</v>
      </c>
      <c r="V26" t="s">
        <v>470</v>
      </c>
      <c r="W26" t="s">
        <v>470</v>
      </c>
      <c r="X26" t="s">
        <v>470</v>
      </c>
      <c r="Y26" t="s">
        <v>470</v>
      </c>
      <c r="Z26" t="s">
        <v>470</v>
      </c>
      <c r="AA26" t="s">
        <v>470</v>
      </c>
      <c r="AB26" t="s">
        <v>470</v>
      </c>
      <c r="AC26" t="s">
        <v>141</v>
      </c>
      <c r="AD26" t="s">
        <v>947</v>
      </c>
      <c r="AE26" t="s">
        <v>117</v>
      </c>
      <c r="AF26" t="s">
        <v>470</v>
      </c>
      <c r="AG26" t="s">
        <v>1004</v>
      </c>
      <c r="AH26" t="s">
        <v>1005</v>
      </c>
      <c r="AI26" t="s">
        <v>399</v>
      </c>
      <c r="AO26" t="str">
        <f>IF(ISNUMBER(_xlfn.XMATCH(Table182[[#This Row],[DEV SB ID]],Platinum_Config[Target DEV SB ID],0))=FALSE,"No Match","Match")</f>
        <v>Match</v>
      </c>
      <c r="AP26" t="str">
        <f>IF(ISNUMBER(_xlfn.XMATCH(Table182[[#This Row],[Target Field Name]],Platinum_Config[Target Field Name],0))=FALSE,"No Match","Match")</f>
        <v>Match</v>
      </c>
      <c r="AQ26" t="str">
        <f>IF(AND(Table182[[#This Row],[Exists already? (ID)]]="No Match",Table182[[#This Row],[Exists already (Name)]]="No Match"),"No Match",IF(AND(Table182[[#This Row],[Exists already? (ID)]]="Match",Table182[[#This Row],[Exists already (Name)]]="Match"),"Double Match","One Match"))</f>
        <v>Double Match</v>
      </c>
      <c r="AR26" t="s">
        <v>969</v>
      </c>
    </row>
    <row r="27" spans="1:44" hidden="1">
      <c r="A27" t="s">
        <v>99</v>
      </c>
      <c r="B27" t="s">
        <v>46</v>
      </c>
      <c r="C27" t="s">
        <v>984</v>
      </c>
      <c r="D27" t="s">
        <v>1008</v>
      </c>
      <c r="F27" t="s">
        <v>118</v>
      </c>
      <c r="G27" t="s">
        <v>100</v>
      </c>
      <c r="H27" t="s">
        <v>665</v>
      </c>
      <c r="M27" t="s">
        <v>158</v>
      </c>
      <c r="N27" t="s">
        <v>470</v>
      </c>
      <c r="O27" t="s">
        <v>470</v>
      </c>
      <c r="P27" t="s">
        <v>1009</v>
      </c>
      <c r="Q27" t="s">
        <v>20</v>
      </c>
      <c r="R27" t="s">
        <v>20</v>
      </c>
      <c r="S27" t="s">
        <v>159</v>
      </c>
      <c r="T27" t="s">
        <v>159</v>
      </c>
      <c r="U27" t="s">
        <v>159</v>
      </c>
      <c r="V27" t="s">
        <v>470</v>
      </c>
      <c r="W27" t="s">
        <v>470</v>
      </c>
      <c r="X27" t="s">
        <v>470</v>
      </c>
      <c r="Y27" t="s">
        <v>470</v>
      </c>
      <c r="Z27" t="s">
        <v>470</v>
      </c>
      <c r="AA27" t="s">
        <v>470</v>
      </c>
      <c r="AB27" t="s">
        <v>470</v>
      </c>
      <c r="AC27" t="s">
        <v>141</v>
      </c>
      <c r="AD27" t="s">
        <v>947</v>
      </c>
      <c r="AE27" t="s">
        <v>119</v>
      </c>
      <c r="AF27" t="s">
        <v>470</v>
      </c>
      <c r="AG27" t="s">
        <v>1010</v>
      </c>
      <c r="AH27" t="s">
        <v>1011</v>
      </c>
      <c r="AI27" t="s">
        <v>949</v>
      </c>
      <c r="AJ27" t="s">
        <v>950</v>
      </c>
      <c r="AM27" t="s">
        <v>20</v>
      </c>
      <c r="AO27" t="str">
        <f>IF(ISNUMBER(_xlfn.XMATCH(Table182[[#This Row],[DEV SB ID]],Platinum_Config[Target DEV SB ID],0))=FALSE,"No Match","Match")</f>
        <v>Match</v>
      </c>
      <c r="AP27" t="str">
        <f>IF(ISNUMBER(_xlfn.XMATCH(Table182[[#This Row],[Target Field Name]],Platinum_Config[Target Field Name],0))=FALSE,"No Match","Match")</f>
        <v>Match</v>
      </c>
      <c r="AQ27" t="str">
        <f>IF(AND(Table182[[#This Row],[Exists already? (ID)]]="No Match",Table182[[#This Row],[Exists already (Name)]]="No Match"),"No Match",IF(AND(Table182[[#This Row],[Exists already? (ID)]]="Match",Table182[[#This Row],[Exists already (Name)]]="Match"),"Double Match","One Match"))</f>
        <v>Double Match</v>
      </c>
      <c r="AR27" t="s">
        <v>951</v>
      </c>
    </row>
    <row r="28" spans="1:44" hidden="1">
      <c r="A28" t="s">
        <v>99</v>
      </c>
      <c r="B28" t="s">
        <v>46</v>
      </c>
      <c r="C28" t="s">
        <v>984</v>
      </c>
      <c r="D28" t="s">
        <v>1008</v>
      </c>
      <c r="F28" t="s">
        <v>121</v>
      </c>
      <c r="G28" t="s">
        <v>100</v>
      </c>
      <c r="H28" t="s">
        <v>666</v>
      </c>
      <c r="M28" t="s">
        <v>160</v>
      </c>
      <c r="N28" t="s">
        <v>470</v>
      </c>
      <c r="O28" t="s">
        <v>470</v>
      </c>
      <c r="P28" t="s">
        <v>1012</v>
      </c>
      <c r="Q28" t="s">
        <v>104</v>
      </c>
      <c r="R28" t="s">
        <v>104</v>
      </c>
      <c r="T28" t="s">
        <v>156</v>
      </c>
      <c r="U28" t="s">
        <v>156</v>
      </c>
      <c r="V28" t="s">
        <v>470</v>
      </c>
      <c r="W28" t="s">
        <v>470</v>
      </c>
      <c r="X28" t="s">
        <v>470</v>
      </c>
      <c r="Y28" t="s">
        <v>470</v>
      </c>
      <c r="Z28" t="s">
        <v>470</v>
      </c>
      <c r="AA28" t="s">
        <v>470</v>
      </c>
      <c r="AB28" t="s">
        <v>470</v>
      </c>
      <c r="AC28" t="s">
        <v>161</v>
      </c>
      <c r="AF28" t="s">
        <v>470</v>
      </c>
      <c r="AG28" t="s">
        <v>1013</v>
      </c>
      <c r="AH28" t="s">
        <v>1014</v>
      </c>
      <c r="AI28" t="s">
        <v>156</v>
      </c>
      <c r="AJ28" t="s">
        <v>950</v>
      </c>
      <c r="AM28" t="s">
        <v>20</v>
      </c>
      <c r="AO28" t="str">
        <f>IF(ISNUMBER(_xlfn.XMATCH(Table182[[#This Row],[DEV SB ID]],Platinum_Config[Target DEV SB ID],0))=FALSE,"No Match","Match")</f>
        <v>Match</v>
      </c>
      <c r="AP28" t="str">
        <f>IF(ISNUMBER(_xlfn.XMATCH(Table182[[#This Row],[Target Field Name]],Platinum_Config[Target Field Name],0))=FALSE,"No Match","Match")</f>
        <v>Match</v>
      </c>
      <c r="AQ28" t="str">
        <f>IF(AND(Table182[[#This Row],[Exists already? (ID)]]="No Match",Table182[[#This Row],[Exists already (Name)]]="No Match"),"No Match",IF(AND(Table182[[#This Row],[Exists already? (ID)]]="Match",Table182[[#This Row],[Exists already (Name)]]="Match"),"Double Match","One Match"))</f>
        <v>Double Match</v>
      </c>
      <c r="AR28" t="s">
        <v>951</v>
      </c>
    </row>
    <row r="29" spans="1:44" hidden="1">
      <c r="A29" t="s">
        <v>99</v>
      </c>
      <c r="B29" t="s">
        <v>46</v>
      </c>
      <c r="D29" t="s">
        <v>1015</v>
      </c>
      <c r="F29" t="s">
        <v>118</v>
      </c>
      <c r="G29" t="s">
        <v>100</v>
      </c>
      <c r="H29" t="s">
        <v>667</v>
      </c>
      <c r="M29" t="s">
        <v>162</v>
      </c>
      <c r="N29" t="s">
        <v>470</v>
      </c>
      <c r="O29" t="s">
        <v>470</v>
      </c>
      <c r="P29" t="s">
        <v>1016</v>
      </c>
      <c r="Q29" t="s">
        <v>104</v>
      </c>
      <c r="R29" t="s">
        <v>104</v>
      </c>
      <c r="T29" t="s">
        <v>163</v>
      </c>
      <c r="U29" t="s">
        <v>164</v>
      </c>
      <c r="V29" t="s">
        <v>470</v>
      </c>
      <c r="W29" t="s">
        <v>470</v>
      </c>
      <c r="X29" t="s">
        <v>470</v>
      </c>
      <c r="Y29" t="s">
        <v>470</v>
      </c>
      <c r="Z29" t="s">
        <v>470</v>
      </c>
      <c r="AA29" t="s">
        <v>470</v>
      </c>
      <c r="AB29" t="s">
        <v>470</v>
      </c>
      <c r="AC29" t="s">
        <v>141</v>
      </c>
      <c r="AE29" t="s">
        <v>119</v>
      </c>
      <c r="AF29" t="s">
        <v>470</v>
      </c>
      <c r="AG29" t="s">
        <v>1017</v>
      </c>
      <c r="AH29" t="s">
        <v>1018</v>
      </c>
      <c r="AI29" t="s">
        <v>399</v>
      </c>
      <c r="AJ29" t="s">
        <v>950</v>
      </c>
      <c r="AM29" t="s">
        <v>20</v>
      </c>
      <c r="AO29" t="str">
        <f>IF(ISNUMBER(_xlfn.XMATCH(Table182[[#This Row],[DEV SB ID]],Platinum_Config[Target DEV SB ID],0))=FALSE,"No Match","Match")</f>
        <v>Match</v>
      </c>
      <c r="AP29" t="str">
        <f>IF(ISNUMBER(_xlfn.XMATCH(Table182[[#This Row],[Target Field Name]],Platinum_Config[Target Field Name],0))=FALSE,"No Match","Match")</f>
        <v>Match</v>
      </c>
      <c r="AQ29" t="str">
        <f>IF(AND(Table182[[#This Row],[Exists already? (ID)]]="No Match",Table182[[#This Row],[Exists already (Name)]]="No Match"),"No Match",IF(AND(Table182[[#This Row],[Exists already? (ID)]]="Match",Table182[[#This Row],[Exists already (Name)]]="Match"),"Double Match","One Match"))</f>
        <v>Double Match</v>
      </c>
      <c r="AR29" t="s">
        <v>951</v>
      </c>
    </row>
    <row r="30" spans="1:44" hidden="1">
      <c r="A30" t="s">
        <v>99</v>
      </c>
      <c r="B30" t="s">
        <v>983</v>
      </c>
      <c r="C30" t="s">
        <v>165</v>
      </c>
      <c r="D30" t="s">
        <v>165</v>
      </c>
      <c r="F30" t="s">
        <v>122</v>
      </c>
      <c r="G30" t="s">
        <v>100</v>
      </c>
      <c r="H30" t="s">
        <v>668</v>
      </c>
      <c r="M30" t="s">
        <v>165</v>
      </c>
      <c r="N30" t="s">
        <v>470</v>
      </c>
      <c r="O30" t="s">
        <v>470</v>
      </c>
      <c r="Q30" t="s">
        <v>104</v>
      </c>
      <c r="R30" t="s">
        <v>104</v>
      </c>
      <c r="T30" t="s">
        <v>166</v>
      </c>
      <c r="U30" t="s">
        <v>167</v>
      </c>
      <c r="V30" t="s">
        <v>470</v>
      </c>
      <c r="W30" t="s">
        <v>470</v>
      </c>
      <c r="X30" t="s">
        <v>470</v>
      </c>
      <c r="Y30" t="s">
        <v>470</v>
      </c>
      <c r="Z30" t="s">
        <v>470</v>
      </c>
      <c r="AA30" t="s">
        <v>470</v>
      </c>
      <c r="AB30" t="s">
        <v>470</v>
      </c>
      <c r="AC30" t="s">
        <v>141</v>
      </c>
      <c r="AD30" t="s">
        <v>947</v>
      </c>
      <c r="AE30" t="s">
        <v>117</v>
      </c>
      <c r="AF30" t="s">
        <v>470</v>
      </c>
      <c r="AG30" t="s">
        <v>1019</v>
      </c>
      <c r="AH30" t="s">
        <v>1020</v>
      </c>
      <c r="AI30" t="s">
        <v>949</v>
      </c>
      <c r="AO30" t="str">
        <f>IF(ISNUMBER(_xlfn.XMATCH(Table182[[#This Row],[DEV SB ID]],Platinum_Config[Target DEV SB ID],0))=FALSE,"No Match","Match")</f>
        <v>Match</v>
      </c>
      <c r="AP30" t="str">
        <f>IF(ISNUMBER(_xlfn.XMATCH(Table182[[#This Row],[Target Field Name]],Platinum_Config[Target Field Name],0))=FALSE,"No Match","Match")</f>
        <v>Match</v>
      </c>
      <c r="AQ30" t="str">
        <f>IF(AND(Table182[[#This Row],[Exists already? (ID)]]="No Match",Table182[[#This Row],[Exists already (Name)]]="No Match"),"No Match",IF(AND(Table182[[#This Row],[Exists already? (ID)]]="Match",Table182[[#This Row],[Exists already (Name)]]="Match"),"Double Match","One Match"))</f>
        <v>Double Match</v>
      </c>
      <c r="AR30" t="s">
        <v>951</v>
      </c>
    </row>
    <row r="31" spans="1:44" hidden="1">
      <c r="A31" t="s">
        <v>99</v>
      </c>
      <c r="B31" t="s">
        <v>983</v>
      </c>
      <c r="C31" t="s">
        <v>165</v>
      </c>
      <c r="D31" t="s">
        <v>165</v>
      </c>
      <c r="F31" t="s">
        <v>122</v>
      </c>
      <c r="G31" t="s">
        <v>100</v>
      </c>
      <c r="H31" t="s">
        <v>669</v>
      </c>
      <c r="M31" t="s">
        <v>168</v>
      </c>
      <c r="N31" t="s">
        <v>470</v>
      </c>
      <c r="O31" t="s">
        <v>470</v>
      </c>
      <c r="Q31" t="s">
        <v>104</v>
      </c>
      <c r="R31" t="s">
        <v>104</v>
      </c>
      <c r="T31" t="s">
        <v>169</v>
      </c>
      <c r="U31" t="s">
        <v>169</v>
      </c>
      <c r="V31" t="s">
        <v>470</v>
      </c>
      <c r="W31" t="s">
        <v>470</v>
      </c>
      <c r="X31" t="s">
        <v>470</v>
      </c>
      <c r="Y31" t="s">
        <v>470</v>
      </c>
      <c r="Z31" t="s">
        <v>470</v>
      </c>
      <c r="AA31" t="s">
        <v>470</v>
      </c>
      <c r="AB31" t="s">
        <v>470</v>
      </c>
      <c r="AC31" t="s">
        <v>103</v>
      </c>
      <c r="AD31" t="s">
        <v>947</v>
      </c>
      <c r="AF31" t="s">
        <v>470</v>
      </c>
      <c r="AH31" t="s">
        <v>1021</v>
      </c>
      <c r="AI31" t="s">
        <v>949</v>
      </c>
      <c r="AO31" t="str">
        <f>IF(ISNUMBER(_xlfn.XMATCH(Table182[[#This Row],[DEV SB ID]],Platinum_Config[Target DEV SB ID],0))=FALSE,"No Match","Match")</f>
        <v>Match</v>
      </c>
      <c r="AP31" t="str">
        <f>IF(ISNUMBER(_xlfn.XMATCH(Table182[[#This Row],[Target Field Name]],Platinum_Config[Target Field Name],0))=FALSE,"No Match","Match")</f>
        <v>Match</v>
      </c>
      <c r="AQ31" t="str">
        <f>IF(AND(Table182[[#This Row],[Exists already? (ID)]]="No Match",Table182[[#This Row],[Exists already (Name)]]="No Match"),"No Match",IF(AND(Table182[[#This Row],[Exists already? (ID)]]="Match",Table182[[#This Row],[Exists already (Name)]]="Match"),"Double Match","One Match"))</f>
        <v>Double Match</v>
      </c>
      <c r="AR31" t="s">
        <v>951</v>
      </c>
    </row>
    <row r="32" spans="1:44" hidden="1">
      <c r="A32" t="s">
        <v>99</v>
      </c>
      <c r="B32" t="s">
        <v>46</v>
      </c>
      <c r="C32" t="s">
        <v>170</v>
      </c>
      <c r="D32" t="s">
        <v>170</v>
      </c>
      <c r="F32" t="s">
        <v>116</v>
      </c>
      <c r="G32" t="s">
        <v>100</v>
      </c>
      <c r="H32" t="s">
        <v>670</v>
      </c>
      <c r="M32" t="s">
        <v>170</v>
      </c>
      <c r="N32" t="s">
        <v>470</v>
      </c>
      <c r="O32" t="s">
        <v>470</v>
      </c>
      <c r="Q32" t="s">
        <v>104</v>
      </c>
      <c r="R32" t="s">
        <v>104</v>
      </c>
      <c r="T32" t="s">
        <v>171</v>
      </c>
      <c r="U32" t="s">
        <v>172</v>
      </c>
      <c r="V32" t="s">
        <v>470</v>
      </c>
      <c r="W32" t="s">
        <v>470</v>
      </c>
      <c r="X32" t="s">
        <v>470</v>
      </c>
      <c r="Y32" t="s">
        <v>470</v>
      </c>
      <c r="Z32" t="s">
        <v>470</v>
      </c>
      <c r="AA32" t="s">
        <v>470</v>
      </c>
      <c r="AB32" t="s">
        <v>470</v>
      </c>
      <c r="AC32" t="s">
        <v>141</v>
      </c>
      <c r="AD32" t="s">
        <v>947</v>
      </c>
      <c r="AE32" t="s">
        <v>117</v>
      </c>
      <c r="AF32" t="s">
        <v>470</v>
      </c>
      <c r="AG32" t="s">
        <v>1019</v>
      </c>
      <c r="AH32" t="s">
        <v>1022</v>
      </c>
      <c r="AI32" t="s">
        <v>949</v>
      </c>
      <c r="AJ32" t="s">
        <v>104</v>
      </c>
      <c r="AO32" t="str">
        <f>IF(ISNUMBER(_xlfn.XMATCH(Table182[[#This Row],[DEV SB ID]],Platinum_Config[Target DEV SB ID],0))=FALSE,"No Match","Match")</f>
        <v>Match</v>
      </c>
      <c r="AP32" t="str">
        <f>IF(ISNUMBER(_xlfn.XMATCH(Table182[[#This Row],[Target Field Name]],Platinum_Config[Target Field Name],0))=FALSE,"No Match","Match")</f>
        <v>Match</v>
      </c>
      <c r="AQ32" t="str">
        <f>IF(AND(Table182[[#This Row],[Exists already? (ID)]]="No Match",Table182[[#This Row],[Exists already (Name)]]="No Match"),"No Match",IF(AND(Table182[[#This Row],[Exists already? (ID)]]="Match",Table182[[#This Row],[Exists already (Name)]]="Match"),"Double Match","One Match"))</f>
        <v>Double Match</v>
      </c>
      <c r="AR32" t="s">
        <v>951</v>
      </c>
    </row>
    <row r="33" spans="1:44" hidden="1">
      <c r="A33" t="s">
        <v>99</v>
      </c>
      <c r="B33" t="s">
        <v>983</v>
      </c>
      <c r="C33" t="s">
        <v>170</v>
      </c>
      <c r="D33" t="s">
        <v>170</v>
      </c>
      <c r="F33" t="s">
        <v>116</v>
      </c>
      <c r="G33" t="s">
        <v>100</v>
      </c>
      <c r="H33" t="s">
        <v>671</v>
      </c>
      <c r="M33" t="s">
        <v>173</v>
      </c>
      <c r="N33" t="s">
        <v>470</v>
      </c>
      <c r="O33" t="s">
        <v>470</v>
      </c>
      <c r="Q33" t="s">
        <v>104</v>
      </c>
      <c r="R33" t="s">
        <v>104</v>
      </c>
      <c r="T33" t="s">
        <v>174</v>
      </c>
      <c r="U33" t="s">
        <v>174</v>
      </c>
      <c r="V33" t="s">
        <v>470</v>
      </c>
      <c r="W33" t="s">
        <v>470</v>
      </c>
      <c r="X33" t="s">
        <v>470</v>
      </c>
      <c r="Y33" t="s">
        <v>470</v>
      </c>
      <c r="Z33" t="s">
        <v>470</v>
      </c>
      <c r="AA33" t="s">
        <v>470</v>
      </c>
      <c r="AB33" t="s">
        <v>470</v>
      </c>
      <c r="AC33" t="s">
        <v>103</v>
      </c>
      <c r="AD33" t="s">
        <v>947</v>
      </c>
      <c r="AF33" t="s">
        <v>470</v>
      </c>
      <c r="AH33" t="s">
        <v>1023</v>
      </c>
      <c r="AI33" t="s">
        <v>949</v>
      </c>
      <c r="AO33" t="str">
        <f>IF(ISNUMBER(_xlfn.XMATCH(Table182[[#This Row],[DEV SB ID]],Platinum_Config[Target DEV SB ID],0))=FALSE,"No Match","Match")</f>
        <v>Match</v>
      </c>
      <c r="AP33" t="str">
        <f>IF(ISNUMBER(_xlfn.XMATCH(Table182[[#This Row],[Target Field Name]],Platinum_Config[Target Field Name],0))=FALSE,"No Match","Match")</f>
        <v>Match</v>
      </c>
      <c r="AQ33" t="str">
        <f>IF(AND(Table182[[#This Row],[Exists already? (ID)]]="No Match",Table182[[#This Row],[Exists already (Name)]]="No Match"),"No Match",IF(AND(Table182[[#This Row],[Exists already? (ID)]]="Match",Table182[[#This Row],[Exists already (Name)]]="Match"),"Double Match","One Match"))</f>
        <v>Double Match</v>
      </c>
      <c r="AR33" t="s">
        <v>951</v>
      </c>
    </row>
    <row r="34" spans="1:44" hidden="1">
      <c r="A34" t="s">
        <v>99</v>
      </c>
      <c r="B34" t="s">
        <v>46</v>
      </c>
      <c r="C34" t="s">
        <v>175</v>
      </c>
      <c r="D34" t="s">
        <v>175</v>
      </c>
      <c r="F34" t="s">
        <v>1024</v>
      </c>
      <c r="G34" t="s">
        <v>100</v>
      </c>
      <c r="H34" t="s">
        <v>672</v>
      </c>
      <c r="M34" t="s">
        <v>175</v>
      </c>
      <c r="N34" t="s">
        <v>470</v>
      </c>
      <c r="O34" t="s">
        <v>470</v>
      </c>
      <c r="Q34" t="s">
        <v>104</v>
      </c>
      <c r="R34" t="s">
        <v>104</v>
      </c>
      <c r="T34" t="s">
        <v>176</v>
      </c>
      <c r="U34" t="s">
        <v>177</v>
      </c>
      <c r="V34" t="s">
        <v>470</v>
      </c>
      <c r="W34" t="s">
        <v>470</v>
      </c>
      <c r="X34" t="s">
        <v>470</v>
      </c>
      <c r="Y34" t="s">
        <v>470</v>
      </c>
      <c r="Z34" t="s">
        <v>470</v>
      </c>
      <c r="AA34" t="s">
        <v>470</v>
      </c>
      <c r="AB34" t="s">
        <v>470</v>
      </c>
      <c r="AC34" t="s">
        <v>141</v>
      </c>
      <c r="AD34" t="s">
        <v>947</v>
      </c>
      <c r="AE34" t="s">
        <v>117</v>
      </c>
      <c r="AF34" t="s">
        <v>470</v>
      </c>
      <c r="AG34" t="s">
        <v>1019</v>
      </c>
      <c r="AH34" t="s">
        <v>1025</v>
      </c>
      <c r="AI34" t="s">
        <v>949</v>
      </c>
      <c r="AJ34" t="s">
        <v>104</v>
      </c>
      <c r="AO34" t="str">
        <f>IF(ISNUMBER(_xlfn.XMATCH(Table182[[#This Row],[DEV SB ID]],Platinum_Config[Target DEV SB ID],0))=FALSE,"No Match","Match")</f>
        <v>Match</v>
      </c>
      <c r="AP34" t="str">
        <f>IF(ISNUMBER(_xlfn.XMATCH(Table182[[#This Row],[Target Field Name]],Platinum_Config[Target Field Name],0))=FALSE,"No Match","Match")</f>
        <v>Match</v>
      </c>
      <c r="AQ34" t="str">
        <f>IF(AND(Table182[[#This Row],[Exists already? (ID)]]="No Match",Table182[[#This Row],[Exists already (Name)]]="No Match"),"No Match",IF(AND(Table182[[#This Row],[Exists already? (ID)]]="Match",Table182[[#This Row],[Exists already (Name)]]="Match"),"Double Match","One Match"))</f>
        <v>Double Match</v>
      </c>
      <c r="AR34" t="s">
        <v>951</v>
      </c>
    </row>
    <row r="35" spans="1:44" hidden="1">
      <c r="A35" t="s">
        <v>99</v>
      </c>
      <c r="B35" t="s">
        <v>983</v>
      </c>
      <c r="C35" t="s">
        <v>175</v>
      </c>
      <c r="D35" t="s">
        <v>175</v>
      </c>
      <c r="F35" t="s">
        <v>1024</v>
      </c>
      <c r="G35" t="s">
        <v>100</v>
      </c>
      <c r="H35" t="s">
        <v>673</v>
      </c>
      <c r="M35" t="s">
        <v>178</v>
      </c>
      <c r="N35" t="s">
        <v>470</v>
      </c>
      <c r="O35" t="s">
        <v>470</v>
      </c>
      <c r="Q35" t="s">
        <v>104</v>
      </c>
      <c r="R35" t="s">
        <v>104</v>
      </c>
      <c r="T35" t="s">
        <v>179</v>
      </c>
      <c r="U35" t="s">
        <v>179</v>
      </c>
      <c r="V35" t="s">
        <v>470</v>
      </c>
      <c r="W35" t="s">
        <v>470</v>
      </c>
      <c r="X35" t="s">
        <v>470</v>
      </c>
      <c r="Y35" t="s">
        <v>470</v>
      </c>
      <c r="Z35" t="s">
        <v>470</v>
      </c>
      <c r="AA35" t="s">
        <v>470</v>
      </c>
      <c r="AB35" t="s">
        <v>470</v>
      </c>
      <c r="AC35" t="s">
        <v>103</v>
      </c>
      <c r="AD35" t="s">
        <v>947</v>
      </c>
      <c r="AF35" t="s">
        <v>470</v>
      </c>
      <c r="AH35" t="s">
        <v>1026</v>
      </c>
      <c r="AI35" t="s">
        <v>949</v>
      </c>
      <c r="AO35" t="str">
        <f>IF(ISNUMBER(_xlfn.XMATCH(Table182[[#This Row],[DEV SB ID]],Platinum_Config[Target DEV SB ID],0))=FALSE,"No Match","Match")</f>
        <v>Match</v>
      </c>
      <c r="AP35" t="str">
        <f>IF(ISNUMBER(_xlfn.XMATCH(Table182[[#This Row],[Target Field Name]],Platinum_Config[Target Field Name],0))=FALSE,"No Match","Match")</f>
        <v>Match</v>
      </c>
      <c r="AQ35" t="str">
        <f>IF(AND(Table182[[#This Row],[Exists already? (ID)]]="No Match",Table182[[#This Row],[Exists already (Name)]]="No Match"),"No Match",IF(AND(Table182[[#This Row],[Exists already? (ID)]]="Match",Table182[[#This Row],[Exists already (Name)]]="Match"),"Double Match","One Match"))</f>
        <v>Double Match</v>
      </c>
      <c r="AR35" t="s">
        <v>951</v>
      </c>
    </row>
    <row r="36" spans="1:44" hidden="1">
      <c r="A36" t="s">
        <v>99</v>
      </c>
      <c r="B36" t="s">
        <v>46</v>
      </c>
      <c r="C36" t="s">
        <v>180</v>
      </c>
      <c r="D36" t="s">
        <v>180</v>
      </c>
      <c r="F36" t="s">
        <v>125</v>
      </c>
      <c r="G36" t="s">
        <v>100</v>
      </c>
      <c r="H36" t="s">
        <v>674</v>
      </c>
      <c r="M36" t="s">
        <v>180</v>
      </c>
      <c r="N36" t="s">
        <v>470</v>
      </c>
      <c r="O36" t="s">
        <v>470</v>
      </c>
      <c r="P36" t="s">
        <v>1027</v>
      </c>
      <c r="Q36" t="s">
        <v>104</v>
      </c>
      <c r="R36" t="s">
        <v>104</v>
      </c>
      <c r="T36" t="s">
        <v>181</v>
      </c>
      <c r="U36" t="s">
        <v>182</v>
      </c>
      <c r="V36" t="s">
        <v>470</v>
      </c>
      <c r="W36" t="s">
        <v>470</v>
      </c>
      <c r="X36" t="s">
        <v>470</v>
      </c>
      <c r="Y36" t="s">
        <v>470</v>
      </c>
      <c r="Z36" t="s">
        <v>470</v>
      </c>
      <c r="AA36" t="s">
        <v>470</v>
      </c>
      <c r="AB36" t="s">
        <v>470</v>
      </c>
      <c r="AC36" t="s">
        <v>141</v>
      </c>
      <c r="AD36" t="s">
        <v>947</v>
      </c>
      <c r="AE36" t="s">
        <v>117</v>
      </c>
      <c r="AF36" t="s">
        <v>470</v>
      </c>
      <c r="AG36" t="s">
        <v>1028</v>
      </c>
      <c r="AH36" t="s">
        <v>1029</v>
      </c>
      <c r="AI36" t="s">
        <v>949</v>
      </c>
      <c r="AJ36" t="s">
        <v>104</v>
      </c>
      <c r="AM36" t="s">
        <v>20</v>
      </c>
      <c r="AO36" t="str">
        <f>IF(ISNUMBER(_xlfn.XMATCH(Table182[[#This Row],[DEV SB ID]],Platinum_Config[Target DEV SB ID],0))=FALSE,"No Match","Match")</f>
        <v>Match</v>
      </c>
      <c r="AP36" t="str">
        <f>IF(ISNUMBER(_xlfn.XMATCH(Table182[[#This Row],[Target Field Name]],Platinum_Config[Target Field Name],0))=FALSE,"No Match","Match")</f>
        <v>Match</v>
      </c>
      <c r="AQ36" t="str">
        <f>IF(AND(Table182[[#This Row],[Exists already? (ID)]]="No Match",Table182[[#This Row],[Exists already (Name)]]="No Match"),"No Match",IF(AND(Table182[[#This Row],[Exists already? (ID)]]="Match",Table182[[#This Row],[Exists already (Name)]]="Match"),"Double Match","One Match"))</f>
        <v>Double Match</v>
      </c>
      <c r="AR36" t="s">
        <v>951</v>
      </c>
    </row>
    <row r="37" spans="1:44" hidden="1">
      <c r="A37" t="s">
        <v>99</v>
      </c>
      <c r="B37" t="s">
        <v>983</v>
      </c>
      <c r="C37" t="s">
        <v>180</v>
      </c>
      <c r="D37" t="s">
        <v>180</v>
      </c>
      <c r="F37" t="s">
        <v>116</v>
      </c>
      <c r="G37" t="s">
        <v>100</v>
      </c>
      <c r="H37" t="s">
        <v>675</v>
      </c>
      <c r="M37" t="s">
        <v>183</v>
      </c>
      <c r="N37" t="s">
        <v>470</v>
      </c>
      <c r="O37" t="s">
        <v>470</v>
      </c>
      <c r="Q37" t="s">
        <v>104</v>
      </c>
      <c r="R37" t="s">
        <v>104</v>
      </c>
      <c r="T37" t="s">
        <v>184</v>
      </c>
      <c r="U37" t="s">
        <v>184</v>
      </c>
      <c r="V37" t="s">
        <v>470</v>
      </c>
      <c r="W37" t="s">
        <v>470</v>
      </c>
      <c r="X37" t="s">
        <v>470</v>
      </c>
      <c r="Y37" t="s">
        <v>470</v>
      </c>
      <c r="Z37" t="s">
        <v>470</v>
      </c>
      <c r="AA37" t="s">
        <v>470</v>
      </c>
      <c r="AB37" t="s">
        <v>470</v>
      </c>
      <c r="AC37" t="s">
        <v>103</v>
      </c>
      <c r="AD37" t="s">
        <v>947</v>
      </c>
      <c r="AF37" t="s">
        <v>470</v>
      </c>
      <c r="AH37" t="s">
        <v>1030</v>
      </c>
      <c r="AI37" t="s">
        <v>949</v>
      </c>
      <c r="AO37" t="str">
        <f>IF(ISNUMBER(_xlfn.XMATCH(Table182[[#This Row],[DEV SB ID]],Platinum_Config[Target DEV SB ID],0))=FALSE,"No Match","Match")</f>
        <v>Match</v>
      </c>
      <c r="AP37" t="str">
        <f>IF(ISNUMBER(_xlfn.XMATCH(Table182[[#This Row],[Target Field Name]],Platinum_Config[Target Field Name],0))=FALSE,"No Match","Match")</f>
        <v>Match</v>
      </c>
      <c r="AQ37" t="str">
        <f>IF(AND(Table182[[#This Row],[Exists already? (ID)]]="No Match",Table182[[#This Row],[Exists already (Name)]]="No Match"),"No Match",IF(AND(Table182[[#This Row],[Exists already? (ID)]]="Match",Table182[[#This Row],[Exists already (Name)]]="Match"),"Double Match","One Match"))</f>
        <v>Double Match</v>
      </c>
      <c r="AR37" t="s">
        <v>951</v>
      </c>
    </row>
    <row r="38" spans="1:44" hidden="1">
      <c r="A38" t="s">
        <v>99</v>
      </c>
      <c r="B38" t="s">
        <v>46</v>
      </c>
      <c r="G38" t="s">
        <v>100</v>
      </c>
      <c r="H38" t="s">
        <v>676</v>
      </c>
      <c r="M38" t="s">
        <v>8</v>
      </c>
      <c r="N38" t="s">
        <v>470</v>
      </c>
      <c r="O38" t="s">
        <v>470</v>
      </c>
      <c r="P38" t="s">
        <v>1031</v>
      </c>
      <c r="Q38" t="s">
        <v>20</v>
      </c>
      <c r="R38" t="s">
        <v>20</v>
      </c>
      <c r="S38" t="s">
        <v>186</v>
      </c>
      <c r="T38" t="s">
        <v>186</v>
      </c>
      <c r="U38" t="s">
        <v>186</v>
      </c>
      <c r="V38" t="s">
        <v>470</v>
      </c>
      <c r="W38" t="s">
        <v>470</v>
      </c>
      <c r="X38" t="s">
        <v>470</v>
      </c>
      <c r="Y38" t="s">
        <v>470</v>
      </c>
      <c r="Z38" t="s">
        <v>470</v>
      </c>
      <c r="AA38" t="s">
        <v>470</v>
      </c>
      <c r="AB38" t="s">
        <v>470</v>
      </c>
      <c r="AC38" t="s">
        <v>141</v>
      </c>
      <c r="AD38" t="s">
        <v>947</v>
      </c>
      <c r="AE38" t="s">
        <v>117</v>
      </c>
      <c r="AF38" t="s">
        <v>470</v>
      </c>
      <c r="AG38" t="s">
        <v>1032</v>
      </c>
      <c r="AH38" t="s">
        <v>1033</v>
      </c>
      <c r="AI38" t="s">
        <v>619</v>
      </c>
      <c r="AJ38" t="s">
        <v>20</v>
      </c>
      <c r="AM38" t="s">
        <v>20</v>
      </c>
      <c r="AO38" t="str">
        <f>IF(ISNUMBER(_xlfn.XMATCH(Table182[[#This Row],[DEV SB ID]],Platinum_Config[Target DEV SB ID],0))=FALSE,"No Match","Match")</f>
        <v>Match</v>
      </c>
      <c r="AP38" t="str">
        <f>IF(ISNUMBER(_xlfn.XMATCH(Table182[[#This Row],[Target Field Name]],Platinum_Config[Target Field Name],0))=FALSE,"No Match","Match")</f>
        <v>Match</v>
      </c>
      <c r="AQ38" t="str">
        <f>IF(AND(Table182[[#This Row],[Exists already? (ID)]]="No Match",Table182[[#This Row],[Exists already (Name)]]="No Match"),"No Match",IF(AND(Table182[[#This Row],[Exists already? (ID)]]="Match",Table182[[#This Row],[Exists already (Name)]]="Match"),"Double Match","One Match"))</f>
        <v>Double Match</v>
      </c>
      <c r="AR38" t="s">
        <v>951</v>
      </c>
    </row>
    <row r="39" spans="1:44" hidden="1">
      <c r="A39" t="s">
        <v>99</v>
      </c>
      <c r="B39" t="s">
        <v>195</v>
      </c>
      <c r="C39" t="s">
        <v>195</v>
      </c>
      <c r="D39" t="s">
        <v>195</v>
      </c>
      <c r="F39" t="s">
        <v>195</v>
      </c>
      <c r="G39" t="s">
        <v>100</v>
      </c>
      <c r="H39" t="s">
        <v>677</v>
      </c>
      <c r="M39" t="s">
        <v>187</v>
      </c>
      <c r="N39" t="s">
        <v>470</v>
      </c>
      <c r="O39" t="s">
        <v>470</v>
      </c>
      <c r="P39" t="s">
        <v>1034</v>
      </c>
      <c r="Q39" t="s">
        <v>104</v>
      </c>
      <c r="R39" t="s">
        <v>20</v>
      </c>
      <c r="S39" t="s">
        <v>195</v>
      </c>
      <c r="T39" t="s">
        <v>188</v>
      </c>
      <c r="U39" t="s">
        <v>189</v>
      </c>
      <c r="V39" t="s">
        <v>470</v>
      </c>
      <c r="W39" t="s">
        <v>470</v>
      </c>
      <c r="X39" t="s">
        <v>470</v>
      </c>
      <c r="Y39" t="s">
        <v>470</v>
      </c>
      <c r="Z39" t="s">
        <v>470</v>
      </c>
      <c r="AA39" t="s">
        <v>470</v>
      </c>
      <c r="AB39" t="s">
        <v>470</v>
      </c>
      <c r="AC39" t="s">
        <v>141</v>
      </c>
      <c r="AD39" t="s">
        <v>947</v>
      </c>
      <c r="AE39" t="s">
        <v>117</v>
      </c>
      <c r="AF39" t="s">
        <v>470</v>
      </c>
      <c r="AG39" t="s">
        <v>1035</v>
      </c>
      <c r="AH39" t="s">
        <v>1036</v>
      </c>
      <c r="AI39" t="s">
        <v>195</v>
      </c>
      <c r="AJ39" t="s">
        <v>195</v>
      </c>
      <c r="AK39" t="s">
        <v>195</v>
      </c>
      <c r="AL39" t="s">
        <v>195</v>
      </c>
      <c r="AM39" t="s">
        <v>195</v>
      </c>
      <c r="AO39" t="str">
        <f>IF(ISNUMBER(_xlfn.XMATCH(Table182[[#This Row],[DEV SB ID]],Platinum_Config[Target DEV SB ID],0))=FALSE,"No Match","Match")</f>
        <v>Match</v>
      </c>
      <c r="AP39" t="str">
        <f>IF(ISNUMBER(_xlfn.XMATCH(Table182[[#This Row],[Target Field Name]],Platinum_Config[Target Field Name],0))=FALSE,"No Match","Match")</f>
        <v>Match</v>
      </c>
      <c r="AQ39" t="str">
        <f>IF(AND(Table182[[#This Row],[Exists already? (ID)]]="No Match",Table182[[#This Row],[Exists already (Name)]]="No Match"),"No Match",IF(AND(Table182[[#This Row],[Exists already? (ID)]]="Match",Table182[[#This Row],[Exists already (Name)]]="Match"),"Double Match","One Match"))</f>
        <v>Double Match</v>
      </c>
      <c r="AR39" t="s">
        <v>951</v>
      </c>
    </row>
    <row r="40" spans="1:44" hidden="1">
      <c r="A40" t="s">
        <v>99</v>
      </c>
      <c r="B40" t="s">
        <v>195</v>
      </c>
      <c r="C40" t="s">
        <v>195</v>
      </c>
      <c r="D40" t="s">
        <v>1037</v>
      </c>
      <c r="F40" t="s">
        <v>195</v>
      </c>
      <c r="G40" t="s">
        <v>100</v>
      </c>
      <c r="H40" t="s">
        <v>678</v>
      </c>
      <c r="M40" t="s">
        <v>190</v>
      </c>
      <c r="N40" t="s">
        <v>470</v>
      </c>
      <c r="O40" t="s">
        <v>470</v>
      </c>
      <c r="P40" t="s">
        <v>1038</v>
      </c>
      <c r="Q40" t="s">
        <v>104</v>
      </c>
      <c r="R40" t="s">
        <v>104</v>
      </c>
      <c r="S40" t="s">
        <v>195</v>
      </c>
      <c r="T40" t="s">
        <v>191</v>
      </c>
      <c r="U40" t="s">
        <v>192</v>
      </c>
      <c r="V40" t="s">
        <v>470</v>
      </c>
      <c r="W40" t="s">
        <v>470</v>
      </c>
      <c r="X40" t="s">
        <v>470</v>
      </c>
      <c r="Y40" t="s">
        <v>470</v>
      </c>
      <c r="Z40" t="s">
        <v>470</v>
      </c>
      <c r="AA40" t="s">
        <v>470</v>
      </c>
      <c r="AB40" t="s">
        <v>470</v>
      </c>
      <c r="AC40" t="s">
        <v>141</v>
      </c>
      <c r="AD40" t="s">
        <v>947</v>
      </c>
      <c r="AE40" t="s">
        <v>117</v>
      </c>
      <c r="AF40" t="s">
        <v>470</v>
      </c>
      <c r="AG40" t="s">
        <v>1019</v>
      </c>
      <c r="AH40" t="s">
        <v>195</v>
      </c>
      <c r="AI40" t="s">
        <v>195</v>
      </c>
      <c r="AJ40" t="s">
        <v>195</v>
      </c>
      <c r="AK40" t="s">
        <v>195</v>
      </c>
      <c r="AL40" t="s">
        <v>195</v>
      </c>
      <c r="AM40" t="s">
        <v>195</v>
      </c>
      <c r="AO40" t="str">
        <f>IF(ISNUMBER(_xlfn.XMATCH(Table182[[#This Row],[DEV SB ID]],Platinum_Config[Target DEV SB ID],0))=FALSE,"No Match","Match")</f>
        <v>Match</v>
      </c>
      <c r="AP40" t="str">
        <f>IF(ISNUMBER(_xlfn.XMATCH(Table182[[#This Row],[Target Field Name]],Platinum_Config[Target Field Name],0))=FALSE,"No Match","Match")</f>
        <v>Match</v>
      </c>
      <c r="AQ40" t="str">
        <f>IF(AND(Table182[[#This Row],[Exists already? (ID)]]="No Match",Table182[[#This Row],[Exists already (Name)]]="No Match"),"No Match",IF(AND(Table182[[#This Row],[Exists already? (ID)]]="Match",Table182[[#This Row],[Exists already (Name)]]="Match"),"Double Match","One Match"))</f>
        <v>Double Match</v>
      </c>
      <c r="AR40" t="s">
        <v>951</v>
      </c>
    </row>
    <row r="41" spans="1:44" hidden="1">
      <c r="A41" t="s">
        <v>99</v>
      </c>
      <c r="B41" t="s">
        <v>195</v>
      </c>
      <c r="C41" t="s">
        <v>195</v>
      </c>
      <c r="D41" t="s">
        <v>1037</v>
      </c>
      <c r="F41" t="s">
        <v>195</v>
      </c>
      <c r="G41" t="s">
        <v>100</v>
      </c>
      <c r="H41" t="s">
        <v>679</v>
      </c>
      <c r="M41" t="s">
        <v>193</v>
      </c>
      <c r="N41" t="s">
        <v>470</v>
      </c>
      <c r="O41" t="s">
        <v>470</v>
      </c>
      <c r="P41" t="s">
        <v>1038</v>
      </c>
      <c r="Q41" t="s">
        <v>104</v>
      </c>
      <c r="R41" t="s">
        <v>104</v>
      </c>
      <c r="S41" t="s">
        <v>195</v>
      </c>
      <c r="T41" t="s">
        <v>194</v>
      </c>
      <c r="U41" t="s">
        <v>194</v>
      </c>
      <c r="V41" t="s">
        <v>470</v>
      </c>
      <c r="W41" t="s">
        <v>470</v>
      </c>
      <c r="X41" t="s">
        <v>470</v>
      </c>
      <c r="Y41" t="s">
        <v>470</v>
      </c>
      <c r="Z41" t="s">
        <v>470</v>
      </c>
      <c r="AA41" t="s">
        <v>470</v>
      </c>
      <c r="AB41" t="s">
        <v>470</v>
      </c>
      <c r="AC41" t="s">
        <v>103</v>
      </c>
      <c r="AD41" t="s">
        <v>947</v>
      </c>
      <c r="AE41" t="s">
        <v>195</v>
      </c>
      <c r="AF41" t="s">
        <v>470</v>
      </c>
      <c r="AG41" t="s">
        <v>195</v>
      </c>
      <c r="AH41" t="s">
        <v>195</v>
      </c>
      <c r="AI41" t="s">
        <v>195</v>
      </c>
      <c r="AJ41" t="s">
        <v>195</v>
      </c>
      <c r="AK41" t="s">
        <v>195</v>
      </c>
      <c r="AL41" t="s">
        <v>195</v>
      </c>
      <c r="AM41" t="s">
        <v>195</v>
      </c>
      <c r="AO41" t="str">
        <f>IF(ISNUMBER(_xlfn.XMATCH(Table182[[#This Row],[DEV SB ID]],Platinum_Config[Target DEV SB ID],0))=FALSE,"No Match","Match")</f>
        <v>Match</v>
      </c>
      <c r="AP41" t="str">
        <f>IF(ISNUMBER(_xlfn.XMATCH(Table182[[#This Row],[Target Field Name]],Platinum_Config[Target Field Name],0))=FALSE,"No Match","Match")</f>
        <v>Match</v>
      </c>
      <c r="AQ41" t="str">
        <f>IF(AND(Table182[[#This Row],[Exists already? (ID)]]="No Match",Table182[[#This Row],[Exists already (Name)]]="No Match"),"No Match",IF(AND(Table182[[#This Row],[Exists already? (ID)]]="Match",Table182[[#This Row],[Exists already (Name)]]="Match"),"Double Match","One Match"))</f>
        <v>Double Match</v>
      </c>
      <c r="AR41" t="s">
        <v>951</v>
      </c>
    </row>
    <row r="42" spans="1:44" hidden="1">
      <c r="A42" t="s">
        <v>99</v>
      </c>
      <c r="B42" t="s">
        <v>195</v>
      </c>
      <c r="C42" t="s">
        <v>195</v>
      </c>
      <c r="D42" t="s">
        <v>1037</v>
      </c>
      <c r="F42" t="s">
        <v>195</v>
      </c>
      <c r="G42" t="s">
        <v>100</v>
      </c>
      <c r="H42" t="s">
        <v>680</v>
      </c>
      <c r="M42" t="s">
        <v>196</v>
      </c>
      <c r="N42" t="s">
        <v>470</v>
      </c>
      <c r="O42" t="s">
        <v>470</v>
      </c>
      <c r="P42" t="s">
        <v>1038</v>
      </c>
      <c r="Q42" t="s">
        <v>104</v>
      </c>
      <c r="R42" t="s">
        <v>104</v>
      </c>
      <c r="S42" t="s">
        <v>195</v>
      </c>
      <c r="T42" t="s">
        <v>197</v>
      </c>
      <c r="U42" t="s">
        <v>198</v>
      </c>
      <c r="V42" t="s">
        <v>470</v>
      </c>
      <c r="W42" t="s">
        <v>470</v>
      </c>
      <c r="X42" t="s">
        <v>470</v>
      </c>
      <c r="Y42" t="s">
        <v>470</v>
      </c>
      <c r="Z42" t="s">
        <v>470</v>
      </c>
      <c r="AA42" t="s">
        <v>470</v>
      </c>
      <c r="AB42" t="s">
        <v>470</v>
      </c>
      <c r="AC42" t="s">
        <v>141</v>
      </c>
      <c r="AD42" t="s">
        <v>947</v>
      </c>
      <c r="AE42" t="s">
        <v>117</v>
      </c>
      <c r="AF42" t="s">
        <v>470</v>
      </c>
      <c r="AG42" t="s">
        <v>1028</v>
      </c>
      <c r="AH42" t="s">
        <v>195</v>
      </c>
      <c r="AI42" t="s">
        <v>195</v>
      </c>
      <c r="AJ42" t="s">
        <v>195</v>
      </c>
      <c r="AK42" t="s">
        <v>195</v>
      </c>
      <c r="AL42" t="s">
        <v>195</v>
      </c>
      <c r="AM42" t="s">
        <v>195</v>
      </c>
      <c r="AO42" t="str">
        <f>IF(ISNUMBER(_xlfn.XMATCH(Table182[[#This Row],[DEV SB ID]],Platinum_Config[Target DEV SB ID],0))=FALSE,"No Match","Match")</f>
        <v>Match</v>
      </c>
      <c r="AP42" t="str">
        <f>IF(ISNUMBER(_xlfn.XMATCH(Table182[[#This Row],[Target Field Name]],Platinum_Config[Target Field Name],0))=FALSE,"No Match","Match")</f>
        <v>Match</v>
      </c>
      <c r="AQ42" t="str">
        <f>IF(AND(Table182[[#This Row],[Exists already? (ID)]]="No Match",Table182[[#This Row],[Exists already (Name)]]="No Match"),"No Match",IF(AND(Table182[[#This Row],[Exists already? (ID)]]="Match",Table182[[#This Row],[Exists already (Name)]]="Match"),"Double Match","One Match"))</f>
        <v>Double Match</v>
      </c>
      <c r="AR42" t="s">
        <v>951</v>
      </c>
    </row>
    <row r="43" spans="1:44" hidden="1">
      <c r="A43" t="s">
        <v>99</v>
      </c>
      <c r="B43" t="s">
        <v>195</v>
      </c>
      <c r="C43" t="s">
        <v>195</v>
      </c>
      <c r="D43" t="s">
        <v>1037</v>
      </c>
      <c r="F43" t="s">
        <v>195</v>
      </c>
      <c r="G43" t="s">
        <v>100</v>
      </c>
      <c r="H43" t="s">
        <v>681</v>
      </c>
      <c r="M43" t="s">
        <v>199</v>
      </c>
      <c r="N43" t="s">
        <v>470</v>
      </c>
      <c r="O43" t="s">
        <v>470</v>
      </c>
      <c r="P43" t="s">
        <v>1038</v>
      </c>
      <c r="Q43" t="s">
        <v>104</v>
      </c>
      <c r="R43" t="s">
        <v>104</v>
      </c>
      <c r="S43" t="s">
        <v>195</v>
      </c>
      <c r="T43" t="s">
        <v>200</v>
      </c>
      <c r="U43" t="s">
        <v>200</v>
      </c>
      <c r="V43" t="s">
        <v>470</v>
      </c>
      <c r="W43" t="s">
        <v>470</v>
      </c>
      <c r="X43" t="s">
        <v>470</v>
      </c>
      <c r="Y43" t="s">
        <v>470</v>
      </c>
      <c r="Z43" t="s">
        <v>470</v>
      </c>
      <c r="AA43" t="s">
        <v>470</v>
      </c>
      <c r="AB43" t="s">
        <v>470</v>
      </c>
      <c r="AC43" t="s">
        <v>103</v>
      </c>
      <c r="AD43" t="s">
        <v>947</v>
      </c>
      <c r="AE43" t="s">
        <v>195</v>
      </c>
      <c r="AF43" t="s">
        <v>470</v>
      </c>
      <c r="AG43" t="s">
        <v>195</v>
      </c>
      <c r="AH43" t="s">
        <v>195</v>
      </c>
      <c r="AI43" t="s">
        <v>195</v>
      </c>
      <c r="AJ43" t="s">
        <v>195</v>
      </c>
      <c r="AK43" t="s">
        <v>195</v>
      </c>
      <c r="AL43" t="s">
        <v>195</v>
      </c>
      <c r="AM43" t="s">
        <v>195</v>
      </c>
      <c r="AO43" t="str">
        <f>IF(ISNUMBER(_xlfn.XMATCH(Table182[[#This Row],[DEV SB ID]],Platinum_Config[Target DEV SB ID],0))=FALSE,"No Match","Match")</f>
        <v>Match</v>
      </c>
      <c r="AP43" t="str">
        <f>IF(ISNUMBER(_xlfn.XMATCH(Table182[[#This Row],[Target Field Name]],Platinum_Config[Target Field Name],0))=FALSE,"No Match","Match")</f>
        <v>Match</v>
      </c>
      <c r="AQ43" t="str">
        <f>IF(AND(Table182[[#This Row],[Exists already? (ID)]]="No Match",Table182[[#This Row],[Exists already (Name)]]="No Match"),"No Match",IF(AND(Table182[[#This Row],[Exists already? (ID)]]="Match",Table182[[#This Row],[Exists already (Name)]]="Match"),"Double Match","One Match"))</f>
        <v>Double Match</v>
      </c>
      <c r="AR43" t="s">
        <v>951</v>
      </c>
    </row>
    <row r="44" spans="1:44" hidden="1">
      <c r="A44" t="s">
        <v>99</v>
      </c>
      <c r="B44" t="s">
        <v>195</v>
      </c>
      <c r="C44" t="s">
        <v>195</v>
      </c>
      <c r="D44" t="s">
        <v>1037</v>
      </c>
      <c r="F44" t="s">
        <v>195</v>
      </c>
      <c r="G44" t="s">
        <v>100</v>
      </c>
      <c r="H44" t="s">
        <v>682</v>
      </c>
      <c r="M44" t="s">
        <v>683</v>
      </c>
      <c r="N44" t="s">
        <v>470</v>
      </c>
      <c r="O44" t="s">
        <v>470</v>
      </c>
      <c r="P44" t="s">
        <v>1038</v>
      </c>
      <c r="Q44" t="s">
        <v>104</v>
      </c>
      <c r="R44" t="s">
        <v>104</v>
      </c>
      <c r="S44" t="s">
        <v>195</v>
      </c>
      <c r="U44" t="s">
        <v>1039</v>
      </c>
      <c r="V44" t="s">
        <v>470</v>
      </c>
      <c r="W44" t="s">
        <v>470</v>
      </c>
      <c r="X44" t="s">
        <v>470</v>
      </c>
      <c r="Y44" t="s">
        <v>470</v>
      </c>
      <c r="Z44" t="s">
        <v>470</v>
      </c>
      <c r="AA44" t="s">
        <v>470</v>
      </c>
      <c r="AB44" t="s">
        <v>470</v>
      </c>
      <c r="AC44" t="s">
        <v>141</v>
      </c>
      <c r="AD44" t="s">
        <v>947</v>
      </c>
      <c r="AE44" t="s">
        <v>117</v>
      </c>
      <c r="AF44" t="s">
        <v>470</v>
      </c>
      <c r="AG44" t="s">
        <v>1028</v>
      </c>
      <c r="AH44" t="s">
        <v>195</v>
      </c>
      <c r="AI44" t="s">
        <v>195</v>
      </c>
      <c r="AJ44" t="s">
        <v>195</v>
      </c>
      <c r="AK44" t="s">
        <v>195</v>
      </c>
      <c r="AL44" t="s">
        <v>195</v>
      </c>
      <c r="AM44" t="s">
        <v>195</v>
      </c>
      <c r="AO44" t="str">
        <f>IF(ISNUMBER(_xlfn.XMATCH(Table182[[#This Row],[DEV SB ID]],Platinum_Config[Target DEV SB ID],0))=FALSE,"No Match","Match")</f>
        <v>Match</v>
      </c>
      <c r="AP44" t="str">
        <f>IF(ISNUMBER(_xlfn.XMATCH(Table182[[#This Row],[Target Field Name]],Platinum_Config[Target Field Name],0))=FALSE,"No Match","Match")</f>
        <v>Match</v>
      </c>
      <c r="AQ44" t="str">
        <f>IF(AND(Table182[[#This Row],[Exists already? (ID)]]="No Match",Table182[[#This Row],[Exists already (Name)]]="No Match"),"No Match",IF(AND(Table182[[#This Row],[Exists already? (ID)]]="Match",Table182[[#This Row],[Exists already (Name)]]="Match"),"Double Match","One Match"))</f>
        <v>Double Match</v>
      </c>
      <c r="AR44" t="s">
        <v>951</v>
      </c>
    </row>
    <row r="45" spans="1:44" hidden="1">
      <c r="A45" t="s">
        <v>99</v>
      </c>
      <c r="B45" t="s">
        <v>195</v>
      </c>
      <c r="C45" t="s">
        <v>195</v>
      </c>
      <c r="D45" t="s">
        <v>1037</v>
      </c>
      <c r="F45" t="s">
        <v>195</v>
      </c>
      <c r="G45" t="s">
        <v>100</v>
      </c>
      <c r="H45" t="s">
        <v>684</v>
      </c>
      <c r="M45" t="s">
        <v>685</v>
      </c>
      <c r="N45" t="s">
        <v>470</v>
      </c>
      <c r="O45" t="s">
        <v>470</v>
      </c>
      <c r="P45" t="s">
        <v>1038</v>
      </c>
      <c r="Q45" t="s">
        <v>104</v>
      </c>
      <c r="R45" t="s">
        <v>104</v>
      </c>
      <c r="S45" t="s">
        <v>195</v>
      </c>
      <c r="U45" t="s">
        <v>1040</v>
      </c>
      <c r="V45" t="s">
        <v>470</v>
      </c>
      <c r="W45" t="s">
        <v>470</v>
      </c>
      <c r="X45" t="s">
        <v>470</v>
      </c>
      <c r="Y45" t="s">
        <v>470</v>
      </c>
      <c r="Z45" t="s">
        <v>470</v>
      </c>
      <c r="AA45" t="s">
        <v>470</v>
      </c>
      <c r="AB45" t="s">
        <v>470</v>
      </c>
      <c r="AC45" t="s">
        <v>103</v>
      </c>
      <c r="AD45" t="s">
        <v>947</v>
      </c>
      <c r="AE45" t="s">
        <v>195</v>
      </c>
      <c r="AF45" t="s">
        <v>470</v>
      </c>
      <c r="AG45" t="s">
        <v>195</v>
      </c>
      <c r="AH45" t="s">
        <v>195</v>
      </c>
      <c r="AI45" t="s">
        <v>195</v>
      </c>
      <c r="AJ45" t="s">
        <v>195</v>
      </c>
      <c r="AK45" t="s">
        <v>195</v>
      </c>
      <c r="AL45" t="s">
        <v>195</v>
      </c>
      <c r="AM45" t="s">
        <v>195</v>
      </c>
      <c r="AO45" t="str">
        <f>IF(ISNUMBER(_xlfn.XMATCH(Table182[[#This Row],[DEV SB ID]],Platinum_Config[Target DEV SB ID],0))=FALSE,"No Match","Match")</f>
        <v>Match</v>
      </c>
      <c r="AP45" t="str">
        <f>IF(ISNUMBER(_xlfn.XMATCH(Table182[[#This Row],[Target Field Name]],Platinum_Config[Target Field Name],0))=FALSE,"No Match","Match")</f>
        <v>Match</v>
      </c>
      <c r="AQ45" t="str">
        <f>IF(AND(Table182[[#This Row],[Exists already? (ID)]]="No Match",Table182[[#This Row],[Exists already (Name)]]="No Match"),"No Match",IF(AND(Table182[[#This Row],[Exists already? (ID)]]="Match",Table182[[#This Row],[Exists already (Name)]]="Match"),"Double Match","One Match"))</f>
        <v>Double Match</v>
      </c>
      <c r="AR45" t="s">
        <v>951</v>
      </c>
    </row>
    <row r="46" spans="1:44" hidden="1">
      <c r="A46" t="s">
        <v>1041</v>
      </c>
      <c r="C46" t="s">
        <v>1042</v>
      </c>
      <c r="D46" t="s">
        <v>1043</v>
      </c>
      <c r="E46" t="s">
        <v>586</v>
      </c>
      <c r="F46" t="s">
        <v>126</v>
      </c>
      <c r="G46" t="s">
        <v>202</v>
      </c>
      <c r="H46" t="s">
        <v>1044</v>
      </c>
      <c r="K46" t="s">
        <v>203</v>
      </c>
      <c r="L46" t="s">
        <v>1045</v>
      </c>
      <c r="M46" t="s">
        <v>123</v>
      </c>
      <c r="N46" t="s">
        <v>470</v>
      </c>
      <c r="O46" t="s">
        <v>470</v>
      </c>
      <c r="Q46" t="s">
        <v>104</v>
      </c>
      <c r="R46" t="s">
        <v>20</v>
      </c>
      <c r="T46">
        <v>178310</v>
      </c>
      <c r="U46" t="s">
        <v>976</v>
      </c>
      <c r="V46" t="s">
        <v>470</v>
      </c>
      <c r="W46" t="s">
        <v>470</v>
      </c>
      <c r="X46" t="s">
        <v>470</v>
      </c>
      <c r="Y46" t="s">
        <v>470</v>
      </c>
      <c r="Z46" t="s">
        <v>470</v>
      </c>
      <c r="AA46" t="s">
        <v>470</v>
      </c>
      <c r="AB46" t="s">
        <v>470</v>
      </c>
      <c r="AC46" t="s">
        <v>103</v>
      </c>
      <c r="AD46" t="s">
        <v>947</v>
      </c>
      <c r="AF46" t="s">
        <v>470</v>
      </c>
      <c r="AG46" t="s">
        <v>1046</v>
      </c>
      <c r="AI46" t="s">
        <v>949</v>
      </c>
      <c r="AO46" t="str">
        <f>IF(ISNUMBER(_xlfn.XMATCH(Table182[[#This Row],[DEV SB ID]],Platinum_Config[Target DEV SB ID],0))=FALSE,"No Match","Match")</f>
        <v>Match</v>
      </c>
      <c r="AP46" t="str">
        <f>IF(ISNUMBER(_xlfn.XMATCH(Table182[[#This Row],[Target Field Name]],Platinum_Config[Target Field Name],0))=FALSE,"No Match","Match")</f>
        <v>Match</v>
      </c>
      <c r="AQ46" t="str">
        <f>IF(AND(Table182[[#This Row],[Exists already? (ID)]]="No Match",Table182[[#This Row],[Exists already (Name)]]="No Match"),"No Match",IF(AND(Table182[[#This Row],[Exists already? (ID)]]="Match",Table182[[#This Row],[Exists already (Name)]]="Match"),"Double Match","One Match"))</f>
        <v>Double Match</v>
      </c>
      <c r="AR46" t="s">
        <v>969</v>
      </c>
    </row>
    <row r="47" spans="1:44" hidden="1">
      <c r="A47" t="s">
        <v>1041</v>
      </c>
      <c r="B47" t="s">
        <v>1047</v>
      </c>
      <c r="C47" t="s">
        <v>1048</v>
      </c>
      <c r="D47" t="s">
        <v>1049</v>
      </c>
      <c r="E47" t="s">
        <v>586</v>
      </c>
      <c r="F47" t="s">
        <v>123</v>
      </c>
      <c r="G47" t="s">
        <v>202</v>
      </c>
      <c r="H47" t="s">
        <v>1050</v>
      </c>
      <c r="K47" t="s">
        <v>203</v>
      </c>
      <c r="L47" t="s">
        <v>1051</v>
      </c>
      <c r="M47" t="s">
        <v>256</v>
      </c>
      <c r="N47" t="s">
        <v>470</v>
      </c>
      <c r="O47" t="s">
        <v>470</v>
      </c>
      <c r="Q47" t="s">
        <v>20</v>
      </c>
      <c r="R47" t="s">
        <v>20</v>
      </c>
      <c r="S47" t="s">
        <v>257</v>
      </c>
      <c r="T47" t="s">
        <v>257</v>
      </c>
      <c r="U47" t="s">
        <v>257</v>
      </c>
      <c r="V47" t="s">
        <v>470</v>
      </c>
      <c r="W47" t="s">
        <v>470</v>
      </c>
      <c r="X47" t="s">
        <v>470</v>
      </c>
      <c r="Y47" t="s">
        <v>470</v>
      </c>
      <c r="Z47" t="s">
        <v>470</v>
      </c>
      <c r="AA47" t="s">
        <v>470</v>
      </c>
      <c r="AB47" t="s">
        <v>470</v>
      </c>
      <c r="AC47" t="s">
        <v>141</v>
      </c>
      <c r="AD47" t="s">
        <v>947</v>
      </c>
      <c r="AE47" t="s">
        <v>117</v>
      </c>
      <c r="AF47" t="s">
        <v>470</v>
      </c>
      <c r="AG47" t="s">
        <v>1001</v>
      </c>
      <c r="AH47" t="s">
        <v>1002</v>
      </c>
      <c r="AI47" t="s">
        <v>949</v>
      </c>
      <c r="AO47" t="str">
        <f>IF(ISNUMBER(_xlfn.XMATCH(Table182[[#This Row],[DEV SB ID]],Platinum_Config[Target DEV SB ID],0))=FALSE,"No Match","Match")</f>
        <v>Match</v>
      </c>
      <c r="AP47" t="str">
        <f>IF(ISNUMBER(_xlfn.XMATCH(Table182[[#This Row],[Target Field Name]],Platinum_Config[Target Field Name],0))=FALSE,"No Match","Match")</f>
        <v>Match</v>
      </c>
      <c r="AQ47" t="str">
        <f>IF(AND(Table182[[#This Row],[Exists already? (ID)]]="No Match",Table182[[#This Row],[Exists already (Name)]]="No Match"),"No Match",IF(AND(Table182[[#This Row],[Exists already? (ID)]]="Match",Table182[[#This Row],[Exists already (Name)]]="Match"),"Double Match","One Match"))</f>
        <v>Double Match</v>
      </c>
      <c r="AR47" t="s">
        <v>969</v>
      </c>
    </row>
    <row r="48" spans="1:44" hidden="1">
      <c r="A48" t="s">
        <v>1041</v>
      </c>
      <c r="B48" t="s">
        <v>1047</v>
      </c>
      <c r="C48" t="s">
        <v>1048</v>
      </c>
      <c r="D48" t="s">
        <v>1049</v>
      </c>
      <c r="E48" t="s">
        <v>586</v>
      </c>
      <c r="F48" t="s">
        <v>123</v>
      </c>
      <c r="G48" t="s">
        <v>202</v>
      </c>
      <c r="H48" t="s">
        <v>1052</v>
      </c>
      <c r="K48" t="s">
        <v>203</v>
      </c>
      <c r="L48" t="s">
        <v>1053</v>
      </c>
      <c r="M48" t="s">
        <v>258</v>
      </c>
      <c r="N48" t="s">
        <v>470</v>
      </c>
      <c r="O48" t="s">
        <v>470</v>
      </c>
      <c r="Q48" t="s">
        <v>20</v>
      </c>
      <c r="R48" t="s">
        <v>20</v>
      </c>
      <c r="S48" t="s">
        <v>259</v>
      </c>
      <c r="T48" t="s">
        <v>259</v>
      </c>
      <c r="U48" t="s">
        <v>259</v>
      </c>
      <c r="V48" t="s">
        <v>470</v>
      </c>
      <c r="W48" t="s">
        <v>470</v>
      </c>
      <c r="X48" t="s">
        <v>470</v>
      </c>
      <c r="Y48" t="s">
        <v>470</v>
      </c>
      <c r="Z48" t="s">
        <v>470</v>
      </c>
      <c r="AA48" t="s">
        <v>470</v>
      </c>
      <c r="AB48" t="s">
        <v>470</v>
      </c>
      <c r="AC48" t="s">
        <v>141</v>
      </c>
      <c r="AD48" t="s">
        <v>947</v>
      </c>
      <c r="AE48" t="s">
        <v>117</v>
      </c>
      <c r="AF48" t="s">
        <v>470</v>
      </c>
      <c r="AG48" t="s">
        <v>1001</v>
      </c>
      <c r="AH48" t="s">
        <v>1002</v>
      </c>
      <c r="AI48" t="s">
        <v>949</v>
      </c>
      <c r="AO48" t="str">
        <f>IF(ISNUMBER(_xlfn.XMATCH(Table182[[#This Row],[DEV SB ID]],Platinum_Config[Target DEV SB ID],0))=FALSE,"No Match","Match")</f>
        <v>Match</v>
      </c>
      <c r="AP48" t="str">
        <f>IF(ISNUMBER(_xlfn.XMATCH(Table182[[#This Row],[Target Field Name]],Platinum_Config[Target Field Name],0))=FALSE,"No Match","Match")</f>
        <v>Match</v>
      </c>
      <c r="AQ48" t="str">
        <f>IF(AND(Table182[[#This Row],[Exists already? (ID)]]="No Match",Table182[[#This Row],[Exists already (Name)]]="No Match"),"No Match",IF(AND(Table182[[#This Row],[Exists already? (ID)]]="Match",Table182[[#This Row],[Exists already (Name)]]="Match"),"Double Match","One Match"))</f>
        <v>Double Match</v>
      </c>
      <c r="AR48" t="s">
        <v>969</v>
      </c>
    </row>
    <row r="49" spans="1:44" hidden="1">
      <c r="A49" t="s">
        <v>1041</v>
      </c>
      <c r="B49" t="s">
        <v>1047</v>
      </c>
      <c r="C49" t="s">
        <v>1048</v>
      </c>
      <c r="D49" t="s">
        <v>1049</v>
      </c>
      <c r="E49" t="s">
        <v>586</v>
      </c>
      <c r="F49" t="s">
        <v>123</v>
      </c>
      <c r="G49" t="s">
        <v>202</v>
      </c>
      <c r="H49" t="s">
        <v>1054</v>
      </c>
      <c r="K49" t="s">
        <v>203</v>
      </c>
      <c r="L49" t="s">
        <v>1055</v>
      </c>
      <c r="M49" t="s">
        <v>260</v>
      </c>
      <c r="N49" t="s">
        <v>470</v>
      </c>
      <c r="O49" t="s">
        <v>470</v>
      </c>
      <c r="Q49" t="s">
        <v>20</v>
      </c>
      <c r="R49" t="s">
        <v>20</v>
      </c>
      <c r="S49" t="s">
        <v>261</v>
      </c>
      <c r="T49" t="s">
        <v>261</v>
      </c>
      <c r="U49" t="s">
        <v>261</v>
      </c>
      <c r="V49" t="s">
        <v>470</v>
      </c>
      <c r="W49" t="s">
        <v>470</v>
      </c>
      <c r="X49" t="s">
        <v>470</v>
      </c>
      <c r="Y49" t="s">
        <v>470</v>
      </c>
      <c r="Z49" t="s">
        <v>470</v>
      </c>
      <c r="AA49" t="s">
        <v>470</v>
      </c>
      <c r="AB49" t="s">
        <v>470</v>
      </c>
      <c r="AC49" t="s">
        <v>141</v>
      </c>
      <c r="AD49" t="s">
        <v>947</v>
      </c>
      <c r="AE49" t="s">
        <v>117</v>
      </c>
      <c r="AF49" t="s">
        <v>470</v>
      </c>
      <c r="AG49" t="s">
        <v>1001</v>
      </c>
      <c r="AH49" t="s">
        <v>1002</v>
      </c>
      <c r="AI49" t="s">
        <v>949</v>
      </c>
      <c r="AO49" t="str">
        <f>IF(ISNUMBER(_xlfn.XMATCH(Table182[[#This Row],[DEV SB ID]],Platinum_Config[Target DEV SB ID],0))=FALSE,"No Match","Match")</f>
        <v>Match</v>
      </c>
      <c r="AP49" t="str">
        <f>IF(ISNUMBER(_xlfn.XMATCH(Table182[[#This Row],[Target Field Name]],Platinum_Config[Target Field Name],0))=FALSE,"No Match","Match")</f>
        <v>Match</v>
      </c>
      <c r="AQ49" t="str">
        <f>IF(AND(Table182[[#This Row],[Exists already? (ID)]]="No Match",Table182[[#This Row],[Exists already (Name)]]="No Match"),"No Match",IF(AND(Table182[[#This Row],[Exists already? (ID)]]="Match",Table182[[#This Row],[Exists already (Name)]]="Match"),"Double Match","One Match"))</f>
        <v>Double Match</v>
      </c>
      <c r="AR49" t="s">
        <v>969</v>
      </c>
    </row>
    <row r="50" spans="1:44" hidden="1">
      <c r="A50" t="s">
        <v>1041</v>
      </c>
      <c r="B50" t="s">
        <v>1047</v>
      </c>
      <c r="C50" t="s">
        <v>1048</v>
      </c>
      <c r="D50" t="s">
        <v>1049</v>
      </c>
      <c r="E50" t="s">
        <v>586</v>
      </c>
      <c r="F50" t="s">
        <v>123</v>
      </c>
      <c r="G50" t="s">
        <v>202</v>
      </c>
      <c r="H50" t="s">
        <v>1056</v>
      </c>
      <c r="K50" t="s">
        <v>203</v>
      </c>
      <c r="L50" t="s">
        <v>1057</v>
      </c>
      <c r="M50" t="s">
        <v>262</v>
      </c>
      <c r="N50" t="s">
        <v>470</v>
      </c>
      <c r="O50" t="s">
        <v>470</v>
      </c>
      <c r="Q50" t="s">
        <v>20</v>
      </c>
      <c r="R50" t="s">
        <v>20</v>
      </c>
      <c r="S50" t="s">
        <v>263</v>
      </c>
      <c r="T50" t="s">
        <v>263</v>
      </c>
      <c r="U50" t="s">
        <v>263</v>
      </c>
      <c r="V50" t="s">
        <v>470</v>
      </c>
      <c r="W50" t="s">
        <v>470</v>
      </c>
      <c r="X50" t="s">
        <v>470</v>
      </c>
      <c r="Y50" t="s">
        <v>470</v>
      </c>
      <c r="Z50" t="s">
        <v>470</v>
      </c>
      <c r="AA50" t="s">
        <v>470</v>
      </c>
      <c r="AB50" t="s">
        <v>470</v>
      </c>
      <c r="AC50" t="s">
        <v>141</v>
      </c>
      <c r="AD50" t="s">
        <v>947</v>
      </c>
      <c r="AE50" t="s">
        <v>117</v>
      </c>
      <c r="AF50" t="s">
        <v>470</v>
      </c>
      <c r="AG50" t="s">
        <v>1001</v>
      </c>
      <c r="AH50" t="s">
        <v>1002</v>
      </c>
      <c r="AI50" t="s">
        <v>949</v>
      </c>
      <c r="AO50" t="str">
        <f>IF(ISNUMBER(_xlfn.XMATCH(Table182[[#This Row],[DEV SB ID]],Platinum_Config[Target DEV SB ID],0))=FALSE,"No Match","Match")</f>
        <v>Match</v>
      </c>
      <c r="AP50" t="str">
        <f>IF(ISNUMBER(_xlfn.XMATCH(Table182[[#This Row],[Target Field Name]],Platinum_Config[Target Field Name],0))=FALSE,"No Match","Match")</f>
        <v>Match</v>
      </c>
      <c r="AQ50" t="str">
        <f>IF(AND(Table182[[#This Row],[Exists already? (ID)]]="No Match",Table182[[#This Row],[Exists already (Name)]]="No Match"),"No Match",IF(AND(Table182[[#This Row],[Exists already? (ID)]]="Match",Table182[[#This Row],[Exists already (Name)]]="Match"),"Double Match","One Match"))</f>
        <v>Double Match</v>
      </c>
      <c r="AR50" t="s">
        <v>969</v>
      </c>
    </row>
    <row r="51" spans="1:44" hidden="1">
      <c r="A51" t="s">
        <v>1041</v>
      </c>
      <c r="B51" t="s">
        <v>1047</v>
      </c>
      <c r="C51" t="s">
        <v>1048</v>
      </c>
      <c r="D51" t="s">
        <v>1049</v>
      </c>
      <c r="E51" t="s">
        <v>586</v>
      </c>
      <c r="F51" t="s">
        <v>123</v>
      </c>
      <c r="G51" t="s">
        <v>202</v>
      </c>
      <c r="H51" t="s">
        <v>712</v>
      </c>
      <c r="K51" t="s">
        <v>203</v>
      </c>
      <c r="L51" t="s">
        <v>1058</v>
      </c>
      <c r="M51" t="s">
        <v>713</v>
      </c>
      <c r="N51" t="s">
        <v>470</v>
      </c>
      <c r="O51" t="s">
        <v>470</v>
      </c>
      <c r="Q51" t="s">
        <v>20</v>
      </c>
      <c r="R51" t="s">
        <v>1059</v>
      </c>
      <c r="S51" t="s">
        <v>1060</v>
      </c>
      <c r="T51" t="s">
        <v>1060</v>
      </c>
      <c r="U51" t="s">
        <v>1060</v>
      </c>
      <c r="V51" t="s">
        <v>470</v>
      </c>
      <c r="W51" t="s">
        <v>470</v>
      </c>
      <c r="X51" t="s">
        <v>470</v>
      </c>
      <c r="Y51" t="s">
        <v>470</v>
      </c>
      <c r="Z51" t="s">
        <v>470</v>
      </c>
      <c r="AA51" t="s">
        <v>470</v>
      </c>
      <c r="AB51" t="s">
        <v>470</v>
      </c>
      <c r="AC51" t="s">
        <v>103</v>
      </c>
      <c r="AD51" t="s">
        <v>947</v>
      </c>
      <c r="AF51" t="s">
        <v>470</v>
      </c>
      <c r="AH51" t="s">
        <v>1061</v>
      </c>
      <c r="AI51" t="s">
        <v>399</v>
      </c>
      <c r="AM51" t="s">
        <v>20</v>
      </c>
      <c r="AO51" t="str">
        <f>IF(ISNUMBER(_xlfn.XMATCH(Table182[[#This Row],[DEV SB ID]],Platinum_Config[Target DEV SB ID],0))=FALSE,"No Match","Match")</f>
        <v>Match</v>
      </c>
      <c r="AP51" t="str">
        <f>IF(ISNUMBER(_xlfn.XMATCH(Table182[[#This Row],[Target Field Name]],Platinum_Config[Target Field Name],0))=FALSE,"No Match","Match")</f>
        <v>Match</v>
      </c>
      <c r="AQ51" t="str">
        <f>IF(AND(Table182[[#This Row],[Exists already? (ID)]]="No Match",Table182[[#This Row],[Exists already (Name)]]="No Match"),"No Match",IF(AND(Table182[[#This Row],[Exists already? (ID)]]="Match",Table182[[#This Row],[Exists already (Name)]]="Match"),"Double Match","One Match"))</f>
        <v>Double Match</v>
      </c>
      <c r="AR51" t="s">
        <v>951</v>
      </c>
    </row>
    <row r="52" spans="1:44" hidden="1">
      <c r="A52" t="s">
        <v>1041</v>
      </c>
      <c r="C52" t="s">
        <v>1062</v>
      </c>
      <c r="D52" t="s">
        <v>1063</v>
      </c>
      <c r="E52" t="s">
        <v>1064</v>
      </c>
      <c r="F52" t="s">
        <v>118</v>
      </c>
      <c r="G52" t="s">
        <v>202</v>
      </c>
      <c r="H52" t="s">
        <v>714</v>
      </c>
      <c r="K52" t="s">
        <v>1065</v>
      </c>
      <c r="L52" t="s">
        <v>1066</v>
      </c>
      <c r="M52" t="s">
        <v>204</v>
      </c>
      <c r="N52" t="s">
        <v>470</v>
      </c>
      <c r="O52" t="s">
        <v>470</v>
      </c>
      <c r="Q52" t="s">
        <v>104</v>
      </c>
      <c r="R52" t="s">
        <v>20</v>
      </c>
      <c r="S52" t="s">
        <v>113</v>
      </c>
      <c r="T52" t="s">
        <v>113</v>
      </c>
      <c r="U52" t="s">
        <v>103</v>
      </c>
      <c r="V52" t="s">
        <v>470</v>
      </c>
      <c r="W52" t="s">
        <v>470</v>
      </c>
      <c r="X52" t="s">
        <v>470</v>
      </c>
      <c r="Y52" t="s">
        <v>470</v>
      </c>
      <c r="Z52" t="s">
        <v>470</v>
      </c>
      <c r="AA52" t="s">
        <v>470</v>
      </c>
      <c r="AB52" t="s">
        <v>470</v>
      </c>
      <c r="AF52" t="s">
        <v>470</v>
      </c>
      <c r="AO52" t="str">
        <f>IF(ISNUMBER(_xlfn.XMATCH(Table182[[#This Row],[DEV SB ID]],Platinum_Config[Target DEV SB ID],0))=FALSE,"No Match","Match")</f>
        <v>Match</v>
      </c>
      <c r="AP52" t="str">
        <f>IF(ISNUMBER(_xlfn.XMATCH(Table182[[#This Row],[Target Field Name]],Platinum_Config[Target Field Name],0))=FALSE,"No Match","Match")</f>
        <v>Match</v>
      </c>
      <c r="AQ52" t="str">
        <f>IF(AND(Table182[[#This Row],[Exists already? (ID)]]="No Match",Table182[[#This Row],[Exists already (Name)]]="No Match"),"No Match",IF(AND(Table182[[#This Row],[Exists already? (ID)]]="Match",Table182[[#This Row],[Exists already (Name)]]="Match"),"Double Match","One Match"))</f>
        <v>Double Match</v>
      </c>
      <c r="AR52" t="s">
        <v>951</v>
      </c>
    </row>
    <row r="53" spans="1:44" hidden="1">
      <c r="A53" t="s">
        <v>1041</v>
      </c>
      <c r="C53" t="s">
        <v>1062</v>
      </c>
      <c r="D53" t="s">
        <v>1063</v>
      </c>
      <c r="E53" t="s">
        <v>1064</v>
      </c>
      <c r="F53" t="s">
        <v>118</v>
      </c>
      <c r="G53" t="s">
        <v>202</v>
      </c>
      <c r="H53" t="s">
        <v>715</v>
      </c>
      <c r="K53" t="s">
        <v>1065</v>
      </c>
      <c r="L53" t="s">
        <v>1066</v>
      </c>
      <c r="M53" t="s">
        <v>205</v>
      </c>
      <c r="N53" t="s">
        <v>470</v>
      </c>
      <c r="O53" t="s">
        <v>470</v>
      </c>
      <c r="Q53" t="s">
        <v>104</v>
      </c>
      <c r="R53" t="s">
        <v>20</v>
      </c>
      <c r="S53" t="s">
        <v>115</v>
      </c>
      <c r="T53" t="s">
        <v>115</v>
      </c>
      <c r="U53" t="s">
        <v>103</v>
      </c>
      <c r="V53" t="s">
        <v>470</v>
      </c>
      <c r="W53" t="s">
        <v>470</v>
      </c>
      <c r="X53" t="s">
        <v>470</v>
      </c>
      <c r="Y53" t="s">
        <v>470</v>
      </c>
      <c r="Z53" t="s">
        <v>470</v>
      </c>
      <c r="AA53" t="s">
        <v>470</v>
      </c>
      <c r="AB53" t="s">
        <v>470</v>
      </c>
      <c r="AF53" t="s">
        <v>470</v>
      </c>
      <c r="AO53" t="str">
        <f>IF(ISNUMBER(_xlfn.XMATCH(Table182[[#This Row],[DEV SB ID]],Platinum_Config[Target DEV SB ID],0))=FALSE,"No Match","Match")</f>
        <v>Match</v>
      </c>
      <c r="AP53" t="str">
        <f>IF(ISNUMBER(_xlfn.XMATCH(Table182[[#This Row],[Target Field Name]],Platinum_Config[Target Field Name],0))=FALSE,"No Match","Match")</f>
        <v>Match</v>
      </c>
      <c r="AQ53" t="str">
        <f>IF(AND(Table182[[#This Row],[Exists already? (ID)]]="No Match",Table182[[#This Row],[Exists already (Name)]]="No Match"),"No Match",IF(AND(Table182[[#This Row],[Exists already? (ID)]]="Match",Table182[[#This Row],[Exists already (Name)]]="Match"),"Double Match","One Match"))</f>
        <v>Double Match</v>
      </c>
      <c r="AR53" t="s">
        <v>951</v>
      </c>
    </row>
    <row r="54" spans="1:44" hidden="1">
      <c r="A54" t="s">
        <v>1041</v>
      </c>
      <c r="C54" t="s">
        <v>1062</v>
      </c>
      <c r="D54" t="s">
        <v>1063</v>
      </c>
      <c r="E54" t="s">
        <v>1064</v>
      </c>
      <c r="F54" t="s">
        <v>118</v>
      </c>
      <c r="G54" t="s">
        <v>202</v>
      </c>
      <c r="H54" t="s">
        <v>716</v>
      </c>
      <c r="K54" t="s">
        <v>1065</v>
      </c>
      <c r="L54" t="s">
        <v>1067</v>
      </c>
      <c r="M54" t="s">
        <v>95</v>
      </c>
      <c r="N54" t="s">
        <v>470</v>
      </c>
      <c r="O54" t="s">
        <v>470</v>
      </c>
      <c r="Q54" t="s">
        <v>104</v>
      </c>
      <c r="R54" t="s">
        <v>20</v>
      </c>
      <c r="T54" t="s">
        <v>206</v>
      </c>
      <c r="U54" t="s">
        <v>206</v>
      </c>
      <c r="V54" t="s">
        <v>470</v>
      </c>
      <c r="W54" t="s">
        <v>470</v>
      </c>
      <c r="X54" t="s">
        <v>470</v>
      </c>
      <c r="Y54" t="s">
        <v>470</v>
      </c>
      <c r="Z54" t="s">
        <v>470</v>
      </c>
      <c r="AA54" t="s">
        <v>470</v>
      </c>
      <c r="AB54" t="s">
        <v>470</v>
      </c>
      <c r="AC54" t="s">
        <v>141</v>
      </c>
      <c r="AD54" t="s">
        <v>947</v>
      </c>
      <c r="AE54" t="s">
        <v>117</v>
      </c>
      <c r="AF54" t="s">
        <v>470</v>
      </c>
      <c r="AG54" t="s">
        <v>1068</v>
      </c>
      <c r="AO54" t="str">
        <f>IF(ISNUMBER(_xlfn.XMATCH(Table182[[#This Row],[DEV SB ID]],Platinum_Config[Target DEV SB ID],0))=FALSE,"No Match","Match")</f>
        <v>Match</v>
      </c>
      <c r="AP54" t="str">
        <f>IF(ISNUMBER(_xlfn.XMATCH(Table182[[#This Row],[Target Field Name]],Platinum_Config[Target Field Name],0))=FALSE,"No Match","Match")</f>
        <v>No Match</v>
      </c>
      <c r="AQ54" t="str">
        <f>IF(AND(Table182[[#This Row],[Exists already? (ID)]]="No Match",Table182[[#This Row],[Exists already (Name)]]="No Match"),"No Match",IF(AND(Table182[[#This Row],[Exists already? (ID)]]="Match",Table182[[#This Row],[Exists already (Name)]]="Match"),"Double Match","One Match"))</f>
        <v>One Match</v>
      </c>
      <c r="AR54" t="s">
        <v>951</v>
      </c>
    </row>
    <row r="55" spans="1:44" hidden="1">
      <c r="A55" t="s">
        <v>1041</v>
      </c>
      <c r="C55" t="s">
        <v>1062</v>
      </c>
      <c r="D55" t="s">
        <v>1063</v>
      </c>
      <c r="E55" t="s">
        <v>1064</v>
      </c>
      <c r="F55" t="s">
        <v>118</v>
      </c>
      <c r="G55" t="s">
        <v>202</v>
      </c>
      <c r="H55" t="s">
        <v>1069</v>
      </c>
      <c r="K55" t="s">
        <v>203</v>
      </c>
      <c r="L55" t="s">
        <v>1070</v>
      </c>
      <c r="M55" t="s">
        <v>101</v>
      </c>
      <c r="N55" t="s">
        <v>470</v>
      </c>
      <c r="O55" t="s">
        <v>470</v>
      </c>
      <c r="Q55" t="s">
        <v>104</v>
      </c>
      <c r="R55" t="s">
        <v>20</v>
      </c>
      <c r="T55" t="s">
        <v>207</v>
      </c>
      <c r="U55" t="s">
        <v>207</v>
      </c>
      <c r="V55" t="s">
        <v>470</v>
      </c>
      <c r="W55" t="s">
        <v>470</v>
      </c>
      <c r="X55" t="s">
        <v>470</v>
      </c>
      <c r="Y55" t="s">
        <v>470</v>
      </c>
      <c r="Z55" t="s">
        <v>470</v>
      </c>
      <c r="AA55" t="s">
        <v>470</v>
      </c>
      <c r="AB55" t="s">
        <v>470</v>
      </c>
      <c r="AC55" t="s">
        <v>103</v>
      </c>
      <c r="AD55" t="s">
        <v>947</v>
      </c>
      <c r="AF55" t="s">
        <v>470</v>
      </c>
      <c r="AG55" t="s">
        <v>1071</v>
      </c>
      <c r="AO55" t="str">
        <f>IF(ISNUMBER(_xlfn.XMATCH(Table182[[#This Row],[DEV SB ID]],Platinum_Config[Target DEV SB ID],0))=FALSE,"No Match","Match")</f>
        <v>Match</v>
      </c>
      <c r="AP55" t="str">
        <f>IF(ISNUMBER(_xlfn.XMATCH(Table182[[#This Row],[Target Field Name]],Platinum_Config[Target Field Name],0))=FALSE,"No Match","Match")</f>
        <v>Match</v>
      </c>
      <c r="AQ55" t="str">
        <f>IF(AND(Table182[[#This Row],[Exists already? (ID)]]="No Match",Table182[[#This Row],[Exists already (Name)]]="No Match"),"No Match",IF(AND(Table182[[#This Row],[Exists already? (ID)]]="Match",Table182[[#This Row],[Exists already (Name)]]="Match"),"Double Match","One Match"))</f>
        <v>Double Match</v>
      </c>
      <c r="AR55" t="s">
        <v>969</v>
      </c>
    </row>
    <row r="56" spans="1:44" hidden="1">
      <c r="A56" t="s">
        <v>1041</v>
      </c>
      <c r="C56" t="s">
        <v>1062</v>
      </c>
      <c r="D56" t="s">
        <v>1063</v>
      </c>
      <c r="E56" t="s">
        <v>1064</v>
      </c>
      <c r="F56" t="s">
        <v>118</v>
      </c>
      <c r="G56" t="s">
        <v>202</v>
      </c>
      <c r="H56" t="s">
        <v>717</v>
      </c>
      <c r="K56" t="s">
        <v>1065</v>
      </c>
      <c r="L56" t="s">
        <v>1072</v>
      </c>
      <c r="M56" t="s">
        <v>208</v>
      </c>
      <c r="N56" t="s">
        <v>470</v>
      </c>
      <c r="O56" t="s">
        <v>470</v>
      </c>
      <c r="Q56" t="s">
        <v>104</v>
      </c>
      <c r="R56" t="s">
        <v>20</v>
      </c>
      <c r="T56" t="s">
        <v>209</v>
      </c>
      <c r="U56" t="s">
        <v>209</v>
      </c>
      <c r="V56" t="s">
        <v>470</v>
      </c>
      <c r="W56" t="s">
        <v>470</v>
      </c>
      <c r="X56" t="s">
        <v>470</v>
      </c>
      <c r="Y56" t="s">
        <v>470</v>
      </c>
      <c r="Z56" t="s">
        <v>470</v>
      </c>
      <c r="AA56" t="s">
        <v>470</v>
      </c>
      <c r="AB56" t="s">
        <v>470</v>
      </c>
      <c r="AC56" t="s">
        <v>141</v>
      </c>
      <c r="AD56" t="s">
        <v>947</v>
      </c>
      <c r="AE56" t="s">
        <v>117</v>
      </c>
      <c r="AF56" t="s">
        <v>470</v>
      </c>
      <c r="AG56" t="s">
        <v>1073</v>
      </c>
      <c r="AO56" t="str">
        <f>IF(ISNUMBER(_xlfn.XMATCH(Table182[[#This Row],[DEV SB ID]],Platinum_Config[Target DEV SB ID],0))=FALSE,"No Match","Match")</f>
        <v>Match</v>
      </c>
      <c r="AP56" t="str">
        <f>IF(ISNUMBER(_xlfn.XMATCH(Table182[[#This Row],[Target Field Name]],Platinum_Config[Target Field Name],0))=FALSE,"No Match","Match")</f>
        <v>No Match</v>
      </c>
      <c r="AQ56" t="str">
        <f>IF(AND(Table182[[#This Row],[Exists already? (ID)]]="No Match",Table182[[#This Row],[Exists already (Name)]]="No Match"),"No Match",IF(AND(Table182[[#This Row],[Exists already? (ID)]]="Match",Table182[[#This Row],[Exists already (Name)]]="Match"),"Double Match","One Match"))</f>
        <v>One Match</v>
      </c>
      <c r="AR56" t="s">
        <v>951</v>
      </c>
    </row>
    <row r="57" spans="1:44" hidden="1">
      <c r="A57" t="s">
        <v>1041</v>
      </c>
      <c r="C57" t="s">
        <v>1062</v>
      </c>
      <c r="D57" t="s">
        <v>1063</v>
      </c>
      <c r="E57" t="s">
        <v>1064</v>
      </c>
      <c r="F57" t="s">
        <v>118</v>
      </c>
      <c r="G57" t="s">
        <v>202</v>
      </c>
      <c r="H57" t="s">
        <v>718</v>
      </c>
      <c r="K57" t="s">
        <v>1065</v>
      </c>
      <c r="L57" t="s">
        <v>1074</v>
      </c>
      <c r="M57" t="s">
        <v>210</v>
      </c>
      <c r="N57" t="s">
        <v>470</v>
      </c>
      <c r="O57" t="s">
        <v>470</v>
      </c>
      <c r="Q57" t="s">
        <v>104</v>
      </c>
      <c r="R57" t="s">
        <v>20</v>
      </c>
      <c r="T57" t="s">
        <v>211</v>
      </c>
      <c r="U57" t="s">
        <v>211</v>
      </c>
      <c r="V57" t="s">
        <v>470</v>
      </c>
      <c r="W57" t="s">
        <v>470</v>
      </c>
      <c r="X57" t="s">
        <v>470</v>
      </c>
      <c r="Y57" t="s">
        <v>470</v>
      </c>
      <c r="Z57" t="s">
        <v>470</v>
      </c>
      <c r="AA57" t="s">
        <v>470</v>
      </c>
      <c r="AB57" t="s">
        <v>470</v>
      </c>
      <c r="AC57" t="s">
        <v>103</v>
      </c>
      <c r="AD57" t="s">
        <v>1075</v>
      </c>
      <c r="AF57" t="s">
        <v>470</v>
      </c>
      <c r="AG57" t="s">
        <v>1076</v>
      </c>
      <c r="AO57" t="str">
        <f>IF(ISNUMBER(_xlfn.XMATCH(Table182[[#This Row],[DEV SB ID]],Platinum_Config[Target DEV SB ID],0))=FALSE,"No Match","Match")</f>
        <v>Match</v>
      </c>
      <c r="AP57" t="str">
        <f>IF(ISNUMBER(_xlfn.XMATCH(Table182[[#This Row],[Target Field Name]],Platinum_Config[Target Field Name],0))=FALSE,"No Match","Match")</f>
        <v>Match</v>
      </c>
      <c r="AQ57" t="str">
        <f>IF(AND(Table182[[#This Row],[Exists already? (ID)]]="No Match",Table182[[#This Row],[Exists already (Name)]]="No Match"),"No Match",IF(AND(Table182[[#This Row],[Exists already? (ID)]]="Match",Table182[[#This Row],[Exists already (Name)]]="Match"),"Double Match","One Match"))</f>
        <v>Double Match</v>
      </c>
      <c r="AR57" t="s">
        <v>951</v>
      </c>
    </row>
    <row r="58" spans="1:44" hidden="1">
      <c r="A58" t="s">
        <v>1041</v>
      </c>
      <c r="C58" t="s">
        <v>1062</v>
      </c>
      <c r="D58" t="s">
        <v>1063</v>
      </c>
      <c r="E58" t="s">
        <v>1064</v>
      </c>
      <c r="F58" t="s">
        <v>118</v>
      </c>
      <c r="G58" t="s">
        <v>202</v>
      </c>
      <c r="H58" t="s">
        <v>719</v>
      </c>
      <c r="K58" t="s">
        <v>1065</v>
      </c>
      <c r="L58" t="s">
        <v>1077</v>
      </c>
      <c r="M58" t="s">
        <v>212</v>
      </c>
      <c r="N58" t="s">
        <v>470</v>
      </c>
      <c r="O58" t="s">
        <v>470</v>
      </c>
      <c r="Q58" t="s">
        <v>104</v>
      </c>
      <c r="R58" t="s">
        <v>20</v>
      </c>
      <c r="T58" t="s">
        <v>213</v>
      </c>
      <c r="U58" t="s">
        <v>213</v>
      </c>
      <c r="V58" t="s">
        <v>470</v>
      </c>
      <c r="W58" t="s">
        <v>470</v>
      </c>
      <c r="X58" t="s">
        <v>470</v>
      </c>
      <c r="Y58" t="s">
        <v>470</v>
      </c>
      <c r="Z58" t="s">
        <v>470</v>
      </c>
      <c r="AA58" t="s">
        <v>470</v>
      </c>
      <c r="AB58" t="s">
        <v>470</v>
      </c>
      <c r="AC58" t="s">
        <v>103</v>
      </c>
      <c r="AD58" t="s">
        <v>1075</v>
      </c>
      <c r="AF58" t="s">
        <v>470</v>
      </c>
      <c r="AG58" t="s">
        <v>1078</v>
      </c>
      <c r="AO58" t="str">
        <f>IF(ISNUMBER(_xlfn.XMATCH(Table182[[#This Row],[DEV SB ID]],Platinum_Config[Target DEV SB ID],0))=FALSE,"No Match","Match")</f>
        <v>Match</v>
      </c>
      <c r="AP58" t="str">
        <f>IF(ISNUMBER(_xlfn.XMATCH(Table182[[#This Row],[Target Field Name]],Platinum_Config[Target Field Name],0))=FALSE,"No Match","Match")</f>
        <v>Match</v>
      </c>
      <c r="AQ58" t="str">
        <f>IF(AND(Table182[[#This Row],[Exists already? (ID)]]="No Match",Table182[[#This Row],[Exists already (Name)]]="No Match"),"No Match",IF(AND(Table182[[#This Row],[Exists already? (ID)]]="Match",Table182[[#This Row],[Exists already (Name)]]="Match"),"Double Match","One Match"))</f>
        <v>Double Match</v>
      </c>
      <c r="AR58" t="s">
        <v>951</v>
      </c>
    </row>
    <row r="59" spans="1:44" hidden="1">
      <c r="A59" t="s">
        <v>1041</v>
      </c>
      <c r="B59" t="s">
        <v>46</v>
      </c>
      <c r="C59" t="s">
        <v>1048</v>
      </c>
      <c r="D59" t="s">
        <v>1079</v>
      </c>
      <c r="F59" t="s">
        <v>118</v>
      </c>
      <c r="G59" t="s">
        <v>202</v>
      </c>
      <c r="H59" t="s">
        <v>1080</v>
      </c>
      <c r="K59" t="s">
        <v>203</v>
      </c>
      <c r="L59" t="s">
        <v>1081</v>
      </c>
      <c r="M59" t="s">
        <v>214</v>
      </c>
      <c r="N59" t="s">
        <v>470</v>
      </c>
      <c r="O59" t="s">
        <v>470</v>
      </c>
      <c r="P59" t="s">
        <v>1082</v>
      </c>
      <c r="Q59" t="s">
        <v>20</v>
      </c>
      <c r="R59" t="s">
        <v>20</v>
      </c>
      <c r="S59" t="s">
        <v>215</v>
      </c>
      <c r="T59" t="s">
        <v>215</v>
      </c>
      <c r="U59" t="s">
        <v>215</v>
      </c>
      <c r="V59" t="s">
        <v>470</v>
      </c>
      <c r="W59" t="s">
        <v>470</v>
      </c>
      <c r="X59" t="s">
        <v>470</v>
      </c>
      <c r="Y59" t="s">
        <v>470</v>
      </c>
      <c r="Z59" t="s">
        <v>470</v>
      </c>
      <c r="AA59" t="s">
        <v>470</v>
      </c>
      <c r="AB59" t="s">
        <v>470</v>
      </c>
      <c r="AC59" t="s">
        <v>216</v>
      </c>
      <c r="AD59" t="s">
        <v>947</v>
      </c>
      <c r="AF59" t="s">
        <v>470</v>
      </c>
      <c r="AH59" t="s">
        <v>1083</v>
      </c>
      <c r="AI59" t="s">
        <v>949</v>
      </c>
      <c r="AJ59" t="s">
        <v>104</v>
      </c>
      <c r="AO59" t="str">
        <f>IF(ISNUMBER(_xlfn.XMATCH(Table182[[#This Row],[DEV SB ID]],Platinum_Config[Target DEV SB ID],0))=FALSE,"No Match","Match")</f>
        <v>Match</v>
      </c>
      <c r="AP59" t="str">
        <f>IF(ISNUMBER(_xlfn.XMATCH(Table182[[#This Row],[Target Field Name]],Platinum_Config[Target Field Name],0))=FALSE,"No Match","Match")</f>
        <v>Match</v>
      </c>
      <c r="AQ59" t="str">
        <f>IF(AND(Table182[[#This Row],[Exists already? (ID)]]="No Match",Table182[[#This Row],[Exists already (Name)]]="No Match"),"No Match",IF(AND(Table182[[#This Row],[Exists already? (ID)]]="Match",Table182[[#This Row],[Exists already (Name)]]="Match"),"Double Match","One Match"))</f>
        <v>Double Match</v>
      </c>
      <c r="AR59" t="s">
        <v>969</v>
      </c>
    </row>
    <row r="60" spans="1:44" hidden="1">
      <c r="A60" t="s">
        <v>1041</v>
      </c>
      <c r="B60" t="s">
        <v>46</v>
      </c>
      <c r="C60" t="s">
        <v>1048</v>
      </c>
      <c r="D60" t="s">
        <v>1079</v>
      </c>
      <c r="F60" t="s">
        <v>118</v>
      </c>
      <c r="G60" t="s">
        <v>202</v>
      </c>
      <c r="H60" t="s">
        <v>1084</v>
      </c>
      <c r="K60" t="s">
        <v>203</v>
      </c>
      <c r="L60" t="s">
        <v>1085</v>
      </c>
      <c r="M60" t="s">
        <v>217</v>
      </c>
      <c r="N60" t="s">
        <v>470</v>
      </c>
      <c r="O60" t="s">
        <v>470</v>
      </c>
      <c r="P60" t="s">
        <v>1086</v>
      </c>
      <c r="Q60" t="s">
        <v>20</v>
      </c>
      <c r="R60" t="s">
        <v>20</v>
      </c>
      <c r="S60" t="s">
        <v>218</v>
      </c>
      <c r="T60" t="s">
        <v>218</v>
      </c>
      <c r="U60" t="s">
        <v>218</v>
      </c>
      <c r="V60" t="s">
        <v>470</v>
      </c>
      <c r="W60" t="s">
        <v>470</v>
      </c>
      <c r="X60" t="s">
        <v>470</v>
      </c>
      <c r="Y60" t="s">
        <v>470</v>
      </c>
      <c r="Z60" t="s">
        <v>470</v>
      </c>
      <c r="AA60" t="s">
        <v>470</v>
      </c>
      <c r="AB60" t="s">
        <v>470</v>
      </c>
      <c r="AC60" t="s">
        <v>141</v>
      </c>
      <c r="AD60" t="s">
        <v>947</v>
      </c>
      <c r="AE60" t="s">
        <v>117</v>
      </c>
      <c r="AF60" t="s">
        <v>470</v>
      </c>
      <c r="AG60" t="s">
        <v>1087</v>
      </c>
      <c r="AH60" t="s">
        <v>1088</v>
      </c>
      <c r="AI60" t="s">
        <v>949</v>
      </c>
      <c r="AJ60" t="s">
        <v>104</v>
      </c>
      <c r="AO60" t="str">
        <f>IF(ISNUMBER(_xlfn.XMATCH(Table182[[#This Row],[DEV SB ID]],Platinum_Config[Target DEV SB ID],0))=FALSE,"No Match","Match")</f>
        <v>Match</v>
      </c>
      <c r="AP60" t="str">
        <f>IF(ISNUMBER(_xlfn.XMATCH(Table182[[#This Row],[Target Field Name]],Platinum_Config[Target Field Name],0))=FALSE,"No Match","Match")</f>
        <v>Match</v>
      </c>
      <c r="AQ60" t="str">
        <f>IF(AND(Table182[[#This Row],[Exists already? (ID)]]="No Match",Table182[[#This Row],[Exists already (Name)]]="No Match"),"No Match",IF(AND(Table182[[#This Row],[Exists already? (ID)]]="Match",Table182[[#This Row],[Exists already (Name)]]="Match"),"Double Match","One Match"))</f>
        <v>Double Match</v>
      </c>
      <c r="AR60" t="s">
        <v>969</v>
      </c>
    </row>
    <row r="61" spans="1:44" hidden="1">
      <c r="A61" t="s">
        <v>1041</v>
      </c>
      <c r="B61" t="s">
        <v>46</v>
      </c>
      <c r="C61" t="s">
        <v>1048</v>
      </c>
      <c r="D61" t="s">
        <v>1079</v>
      </c>
      <c r="F61" t="s">
        <v>118</v>
      </c>
      <c r="G61" t="s">
        <v>202</v>
      </c>
      <c r="H61" t="s">
        <v>1089</v>
      </c>
      <c r="K61" t="s">
        <v>203</v>
      </c>
      <c r="L61" t="s">
        <v>1070</v>
      </c>
      <c r="M61" t="s">
        <v>219</v>
      </c>
      <c r="N61" t="s">
        <v>470</v>
      </c>
      <c r="O61" t="s">
        <v>470</v>
      </c>
      <c r="Q61" t="s">
        <v>20</v>
      </c>
      <c r="R61" t="s">
        <v>20</v>
      </c>
      <c r="S61" t="s">
        <v>207</v>
      </c>
      <c r="T61" t="s">
        <v>207</v>
      </c>
      <c r="U61" t="s">
        <v>207</v>
      </c>
      <c r="V61" t="s">
        <v>470</v>
      </c>
      <c r="W61" t="s">
        <v>470</v>
      </c>
      <c r="X61" t="s">
        <v>470</v>
      </c>
      <c r="Y61" t="s">
        <v>470</v>
      </c>
      <c r="Z61" t="s">
        <v>470</v>
      </c>
      <c r="AA61" t="s">
        <v>470</v>
      </c>
      <c r="AB61" t="s">
        <v>470</v>
      </c>
      <c r="AC61" t="s">
        <v>103</v>
      </c>
      <c r="AD61" t="s">
        <v>947</v>
      </c>
      <c r="AF61" t="s">
        <v>470</v>
      </c>
      <c r="AH61" t="s">
        <v>1090</v>
      </c>
      <c r="AI61" t="s">
        <v>949</v>
      </c>
      <c r="AJ61" t="s">
        <v>20</v>
      </c>
      <c r="AM61" t="s">
        <v>20</v>
      </c>
      <c r="AO61" t="str">
        <f>IF(ISNUMBER(_xlfn.XMATCH(Table182[[#This Row],[DEV SB ID]],Platinum_Config[Target DEV SB ID],0))=FALSE,"No Match","Match")</f>
        <v>Match</v>
      </c>
      <c r="AP61" t="str">
        <f>IF(ISNUMBER(_xlfn.XMATCH(Table182[[#This Row],[Target Field Name]],Platinum_Config[Target Field Name],0))=FALSE,"No Match","Match")</f>
        <v>Match</v>
      </c>
      <c r="AQ61" t="str">
        <f>IF(AND(Table182[[#This Row],[Exists already? (ID)]]="No Match",Table182[[#This Row],[Exists already (Name)]]="No Match"),"No Match",IF(AND(Table182[[#This Row],[Exists already? (ID)]]="Match",Table182[[#This Row],[Exists already (Name)]]="Match"),"Double Match","One Match"))</f>
        <v>Double Match</v>
      </c>
      <c r="AR61" t="s">
        <v>969</v>
      </c>
    </row>
    <row r="62" spans="1:44" hidden="1">
      <c r="A62" t="s">
        <v>1041</v>
      </c>
      <c r="C62" t="s">
        <v>1048</v>
      </c>
      <c r="D62" t="s">
        <v>1079</v>
      </c>
      <c r="F62" t="s">
        <v>118</v>
      </c>
      <c r="G62" t="s">
        <v>202</v>
      </c>
      <c r="H62" t="s">
        <v>1091</v>
      </c>
      <c r="K62" t="s">
        <v>203</v>
      </c>
      <c r="L62" t="s">
        <v>1092</v>
      </c>
      <c r="M62" t="s">
        <v>220</v>
      </c>
      <c r="N62" t="s">
        <v>470</v>
      </c>
      <c r="O62" t="s">
        <v>470</v>
      </c>
      <c r="Q62" t="s">
        <v>104</v>
      </c>
      <c r="R62" t="s">
        <v>104</v>
      </c>
      <c r="U62" t="s">
        <v>221</v>
      </c>
      <c r="V62" t="s">
        <v>470</v>
      </c>
      <c r="W62" t="s">
        <v>470</v>
      </c>
      <c r="X62" t="s">
        <v>470</v>
      </c>
      <c r="Y62" t="s">
        <v>470</v>
      </c>
      <c r="Z62" t="s">
        <v>470</v>
      </c>
      <c r="AA62" t="s">
        <v>470</v>
      </c>
      <c r="AB62" t="s">
        <v>470</v>
      </c>
      <c r="AC62" t="s">
        <v>141</v>
      </c>
      <c r="AD62" t="s">
        <v>947</v>
      </c>
      <c r="AE62" t="s">
        <v>117</v>
      </c>
      <c r="AF62" t="s">
        <v>470</v>
      </c>
      <c r="AG62" t="s">
        <v>1093</v>
      </c>
      <c r="AO62" t="str">
        <f>IF(ISNUMBER(_xlfn.XMATCH(Table182[[#This Row],[DEV SB ID]],Platinum_Config[Target DEV SB ID],0))=FALSE,"No Match","Match")</f>
        <v>Match</v>
      </c>
      <c r="AP62" t="str">
        <f>IF(ISNUMBER(_xlfn.XMATCH(Table182[[#This Row],[Target Field Name]],Platinum_Config[Target Field Name],0))=FALSE,"No Match","Match")</f>
        <v>No Match</v>
      </c>
      <c r="AQ62" t="str">
        <f>IF(AND(Table182[[#This Row],[Exists already? (ID)]]="No Match",Table182[[#This Row],[Exists already (Name)]]="No Match"),"No Match",IF(AND(Table182[[#This Row],[Exists already? (ID)]]="Match",Table182[[#This Row],[Exists already (Name)]]="Match"),"Double Match","One Match"))</f>
        <v>One Match</v>
      </c>
      <c r="AR62" t="s">
        <v>969</v>
      </c>
    </row>
    <row r="63" spans="1:44" hidden="1">
      <c r="A63" t="s">
        <v>1041</v>
      </c>
      <c r="B63" t="s">
        <v>46</v>
      </c>
      <c r="C63" t="s">
        <v>1048</v>
      </c>
      <c r="D63" t="s">
        <v>1079</v>
      </c>
      <c r="F63" t="s">
        <v>118</v>
      </c>
      <c r="G63" t="s">
        <v>202</v>
      </c>
      <c r="H63" t="s">
        <v>1094</v>
      </c>
      <c r="K63" t="s">
        <v>203</v>
      </c>
      <c r="L63" t="s">
        <v>1095</v>
      </c>
      <c r="M63" t="s">
        <v>222</v>
      </c>
      <c r="N63" t="s">
        <v>470</v>
      </c>
      <c r="O63" t="s">
        <v>470</v>
      </c>
      <c r="Q63" t="s">
        <v>104</v>
      </c>
      <c r="R63" t="s">
        <v>104</v>
      </c>
      <c r="S63" t="s">
        <v>156</v>
      </c>
      <c r="T63" t="s">
        <v>223</v>
      </c>
      <c r="U63" t="s">
        <v>224</v>
      </c>
      <c r="V63" t="s">
        <v>470</v>
      </c>
      <c r="W63" t="s">
        <v>470</v>
      </c>
      <c r="X63" t="s">
        <v>470</v>
      </c>
      <c r="Y63" t="s">
        <v>470</v>
      </c>
      <c r="Z63" t="s">
        <v>470</v>
      </c>
      <c r="AA63" t="s">
        <v>470</v>
      </c>
      <c r="AB63" t="s">
        <v>470</v>
      </c>
      <c r="AC63" t="s">
        <v>141</v>
      </c>
      <c r="AD63" t="s">
        <v>947</v>
      </c>
      <c r="AE63" t="s">
        <v>117</v>
      </c>
      <c r="AF63" t="s">
        <v>470</v>
      </c>
      <c r="AG63" t="s">
        <v>1001</v>
      </c>
      <c r="AH63" t="s">
        <v>1096</v>
      </c>
      <c r="AI63" t="s">
        <v>949</v>
      </c>
      <c r="AJ63" t="s">
        <v>104</v>
      </c>
      <c r="AO63" t="str">
        <f>IF(ISNUMBER(_xlfn.XMATCH(Table182[[#This Row],[DEV SB ID]],Platinum_Config[Target DEV SB ID],0))=FALSE,"No Match","Match")</f>
        <v>Match</v>
      </c>
      <c r="AP63" t="str">
        <f>IF(ISNUMBER(_xlfn.XMATCH(Table182[[#This Row],[Target Field Name]],Platinum_Config[Target Field Name],0))=FALSE,"No Match","Match")</f>
        <v>Match</v>
      </c>
      <c r="AQ63" t="str">
        <f>IF(AND(Table182[[#This Row],[Exists already? (ID)]]="No Match",Table182[[#This Row],[Exists already (Name)]]="No Match"),"No Match",IF(AND(Table182[[#This Row],[Exists already? (ID)]]="Match",Table182[[#This Row],[Exists already (Name)]]="Match"),"Double Match","One Match"))</f>
        <v>Double Match</v>
      </c>
      <c r="AR63" t="s">
        <v>969</v>
      </c>
    </row>
    <row r="64" spans="1:44" hidden="1">
      <c r="A64" t="s">
        <v>1041</v>
      </c>
      <c r="C64" t="s">
        <v>1048</v>
      </c>
      <c r="D64" t="s">
        <v>1079</v>
      </c>
      <c r="F64" t="s">
        <v>118</v>
      </c>
      <c r="G64" t="s">
        <v>202</v>
      </c>
      <c r="H64" t="s">
        <v>1097</v>
      </c>
      <c r="K64" t="s">
        <v>203</v>
      </c>
      <c r="L64" t="s">
        <v>1098</v>
      </c>
      <c r="M64" t="s">
        <v>1099</v>
      </c>
      <c r="N64" t="s">
        <v>470</v>
      </c>
      <c r="O64" t="s">
        <v>470</v>
      </c>
      <c r="Q64" t="s">
        <v>20</v>
      </c>
      <c r="R64" t="s">
        <v>1100</v>
      </c>
      <c r="S64" t="s">
        <v>226</v>
      </c>
      <c r="T64" t="s">
        <v>226</v>
      </c>
      <c r="U64" t="s">
        <v>227</v>
      </c>
      <c r="V64" t="s">
        <v>470</v>
      </c>
      <c r="W64" t="s">
        <v>470</v>
      </c>
      <c r="X64" t="s">
        <v>470</v>
      </c>
      <c r="Y64" t="s">
        <v>470</v>
      </c>
      <c r="Z64" t="s">
        <v>470</v>
      </c>
      <c r="AA64" t="s">
        <v>470</v>
      </c>
      <c r="AB64" t="s">
        <v>470</v>
      </c>
      <c r="AC64" t="s">
        <v>141</v>
      </c>
      <c r="AD64" t="s">
        <v>947</v>
      </c>
      <c r="AE64" t="s">
        <v>117</v>
      </c>
      <c r="AF64" t="s">
        <v>470</v>
      </c>
      <c r="AG64" t="s">
        <v>1101</v>
      </c>
      <c r="AO64" t="str">
        <f>IF(ISNUMBER(_xlfn.XMATCH(Table182[[#This Row],[DEV SB ID]],Platinum_Config[Target DEV SB ID],0))=FALSE,"No Match","Match")</f>
        <v>Match</v>
      </c>
      <c r="AP64" t="str">
        <f>IF(ISNUMBER(_xlfn.XMATCH(Table182[[#This Row],[Target Field Name]],Platinum_Config[Target Field Name],0))=FALSE,"No Match","Match")</f>
        <v>No Match</v>
      </c>
      <c r="AQ64" t="str">
        <f>IF(AND(Table182[[#This Row],[Exists already? (ID)]]="No Match",Table182[[#This Row],[Exists already (Name)]]="No Match"),"No Match",IF(AND(Table182[[#This Row],[Exists already? (ID)]]="Match",Table182[[#This Row],[Exists already (Name)]]="Match"),"Double Match","One Match"))</f>
        <v>One Match</v>
      </c>
      <c r="AR64" t="s">
        <v>969</v>
      </c>
    </row>
    <row r="65" spans="1:44" hidden="1">
      <c r="A65" t="s">
        <v>1041</v>
      </c>
      <c r="B65" t="s">
        <v>46</v>
      </c>
      <c r="C65" t="s">
        <v>1048</v>
      </c>
      <c r="D65" t="s">
        <v>959</v>
      </c>
      <c r="F65" t="s">
        <v>118</v>
      </c>
      <c r="G65" t="s">
        <v>202</v>
      </c>
      <c r="H65" t="s">
        <v>720</v>
      </c>
      <c r="K65" t="s">
        <v>228</v>
      </c>
      <c r="L65" t="s">
        <v>1102</v>
      </c>
      <c r="M65" t="s">
        <v>229</v>
      </c>
      <c r="N65" t="s">
        <v>470</v>
      </c>
      <c r="O65" t="s">
        <v>470</v>
      </c>
      <c r="Q65" t="s">
        <v>104</v>
      </c>
      <c r="R65" t="s">
        <v>20</v>
      </c>
      <c r="T65">
        <v>178353</v>
      </c>
      <c r="U65" t="s">
        <v>1103</v>
      </c>
      <c r="V65" t="s">
        <v>470</v>
      </c>
      <c r="W65" t="s">
        <v>470</v>
      </c>
      <c r="X65" t="s">
        <v>470</v>
      </c>
      <c r="Y65" t="s">
        <v>470</v>
      </c>
      <c r="Z65" t="s">
        <v>470</v>
      </c>
      <c r="AA65" t="s">
        <v>470</v>
      </c>
      <c r="AB65" t="s">
        <v>470</v>
      </c>
      <c r="AC65" t="s">
        <v>103</v>
      </c>
      <c r="AD65" t="s">
        <v>947</v>
      </c>
      <c r="AE65" t="s">
        <v>119</v>
      </c>
      <c r="AF65" t="s">
        <v>470</v>
      </c>
      <c r="AG65" t="s">
        <v>1046</v>
      </c>
      <c r="AI65" t="s">
        <v>949</v>
      </c>
      <c r="AJ65" t="s">
        <v>20</v>
      </c>
      <c r="AO65" t="str">
        <f>IF(ISNUMBER(_xlfn.XMATCH(Table182[[#This Row],[DEV SB ID]],Platinum_Config[Target DEV SB ID],0))=FALSE,"No Match","Match")</f>
        <v>Match</v>
      </c>
      <c r="AP65" t="str">
        <f>IF(ISNUMBER(_xlfn.XMATCH(Table182[[#This Row],[Target Field Name]],Platinum_Config[Target Field Name],0))=FALSE,"No Match","Match")</f>
        <v>Match</v>
      </c>
      <c r="AQ65" t="str">
        <f>IF(AND(Table182[[#This Row],[Exists already? (ID)]]="No Match",Table182[[#This Row],[Exists already (Name)]]="No Match"),"No Match",IF(AND(Table182[[#This Row],[Exists already? (ID)]]="Match",Table182[[#This Row],[Exists already (Name)]]="Match"),"Double Match","One Match"))</f>
        <v>Double Match</v>
      </c>
      <c r="AR65" t="s">
        <v>951</v>
      </c>
    </row>
    <row r="66" spans="1:44" hidden="1">
      <c r="A66" t="s">
        <v>1041</v>
      </c>
      <c r="B66" t="s">
        <v>46</v>
      </c>
      <c r="C66" t="s">
        <v>1048</v>
      </c>
      <c r="D66" t="s">
        <v>959</v>
      </c>
      <c r="F66" t="s">
        <v>118</v>
      </c>
      <c r="G66" t="s">
        <v>202</v>
      </c>
      <c r="H66" t="s">
        <v>1104</v>
      </c>
      <c r="K66" t="s">
        <v>228</v>
      </c>
      <c r="L66" t="s">
        <v>1102</v>
      </c>
      <c r="M66" t="s">
        <v>116</v>
      </c>
      <c r="N66" t="s">
        <v>470</v>
      </c>
      <c r="O66" t="s">
        <v>470</v>
      </c>
      <c r="Q66" t="s">
        <v>104</v>
      </c>
      <c r="R66" t="s">
        <v>20</v>
      </c>
      <c r="T66">
        <v>178308</v>
      </c>
      <c r="U66">
        <v>191003</v>
      </c>
      <c r="V66" t="s">
        <v>470</v>
      </c>
      <c r="W66" t="s">
        <v>470</v>
      </c>
      <c r="X66" t="s">
        <v>470</v>
      </c>
      <c r="Y66" t="s">
        <v>470</v>
      </c>
      <c r="Z66" t="s">
        <v>470</v>
      </c>
      <c r="AA66" t="s">
        <v>470</v>
      </c>
      <c r="AB66" t="s">
        <v>470</v>
      </c>
      <c r="AC66" t="s">
        <v>103</v>
      </c>
      <c r="AD66" t="s">
        <v>947</v>
      </c>
      <c r="AE66" t="s">
        <v>117</v>
      </c>
      <c r="AF66" t="s">
        <v>470</v>
      </c>
      <c r="AG66" t="s">
        <v>1046</v>
      </c>
      <c r="AH66" t="s">
        <v>963</v>
      </c>
      <c r="AI66" t="s">
        <v>949</v>
      </c>
      <c r="AJ66" t="s">
        <v>20</v>
      </c>
      <c r="AO66" t="str">
        <f>IF(ISNUMBER(_xlfn.XMATCH(Table182[[#This Row],[DEV SB ID]],Platinum_Config[Target DEV SB ID],0))=FALSE,"No Match","Match")</f>
        <v>No Match</v>
      </c>
      <c r="AP66" t="str">
        <f>IF(ISNUMBER(_xlfn.XMATCH(Table182[[#This Row],[Target Field Name]],Platinum_Config[Target Field Name],0))=FALSE,"No Match","Match")</f>
        <v>Match</v>
      </c>
      <c r="AQ66" t="str">
        <f>IF(AND(Table182[[#This Row],[Exists already? (ID)]]="No Match",Table182[[#This Row],[Exists already (Name)]]="No Match"),"No Match",IF(AND(Table182[[#This Row],[Exists already? (ID)]]="Match",Table182[[#This Row],[Exists already (Name)]]="Match"),"Double Match","One Match"))</f>
        <v>One Match</v>
      </c>
      <c r="AR66" t="s">
        <v>1105</v>
      </c>
    </row>
    <row r="67" spans="1:44" hidden="1">
      <c r="A67" t="s">
        <v>1041</v>
      </c>
      <c r="B67" t="s">
        <v>46</v>
      </c>
      <c r="C67" t="s">
        <v>1048</v>
      </c>
      <c r="D67" t="s">
        <v>959</v>
      </c>
      <c r="F67" t="s">
        <v>118</v>
      </c>
      <c r="G67" t="s">
        <v>202</v>
      </c>
      <c r="H67" t="s">
        <v>1106</v>
      </c>
      <c r="K67" t="s">
        <v>228</v>
      </c>
      <c r="L67" t="s">
        <v>1107</v>
      </c>
      <c r="M67" t="s">
        <v>118</v>
      </c>
      <c r="N67" t="s">
        <v>470</v>
      </c>
      <c r="O67" t="s">
        <v>470</v>
      </c>
      <c r="Q67" t="s">
        <v>104</v>
      </c>
      <c r="R67" t="s">
        <v>20</v>
      </c>
      <c r="T67">
        <v>178309</v>
      </c>
      <c r="U67" t="s">
        <v>964</v>
      </c>
      <c r="V67" t="s">
        <v>470</v>
      </c>
      <c r="W67" t="s">
        <v>470</v>
      </c>
      <c r="X67" t="s">
        <v>470</v>
      </c>
      <c r="Y67" t="s">
        <v>470</v>
      </c>
      <c r="Z67" t="s">
        <v>470</v>
      </c>
      <c r="AA67" t="s">
        <v>470</v>
      </c>
      <c r="AB67" t="s">
        <v>470</v>
      </c>
      <c r="AC67" t="s">
        <v>103</v>
      </c>
      <c r="AD67" t="s">
        <v>947</v>
      </c>
      <c r="AE67" t="s">
        <v>119</v>
      </c>
      <c r="AF67" t="s">
        <v>470</v>
      </c>
      <c r="AG67" t="s">
        <v>1046</v>
      </c>
      <c r="AH67" t="s">
        <v>965</v>
      </c>
      <c r="AI67" t="s">
        <v>949</v>
      </c>
      <c r="AJ67" t="s">
        <v>20</v>
      </c>
      <c r="AO67" t="str">
        <f>IF(ISNUMBER(_xlfn.XMATCH(Table182[[#This Row],[DEV SB ID]],Platinum_Config[Target DEV SB ID],0))=FALSE,"No Match","Match")</f>
        <v>Match</v>
      </c>
      <c r="AP67" t="str">
        <f>IF(ISNUMBER(_xlfn.XMATCH(Table182[[#This Row],[Target Field Name]],Platinum_Config[Target Field Name],0))=FALSE,"No Match","Match")</f>
        <v>Match</v>
      </c>
      <c r="AQ67" t="str">
        <f>IF(AND(Table182[[#This Row],[Exists already? (ID)]]="No Match",Table182[[#This Row],[Exists already (Name)]]="No Match"),"No Match",IF(AND(Table182[[#This Row],[Exists already? (ID)]]="Match",Table182[[#This Row],[Exists already (Name)]]="Match"),"Double Match","One Match"))</f>
        <v>Double Match</v>
      </c>
      <c r="AR67" t="s">
        <v>969</v>
      </c>
    </row>
    <row r="68" spans="1:44" hidden="1">
      <c r="A68" t="s">
        <v>1041</v>
      </c>
      <c r="B68" t="s">
        <v>46</v>
      </c>
      <c r="C68" t="s">
        <v>1048</v>
      </c>
      <c r="D68" t="s">
        <v>959</v>
      </c>
      <c r="F68" t="s">
        <v>118</v>
      </c>
      <c r="G68" t="s">
        <v>202</v>
      </c>
      <c r="H68" t="s">
        <v>1108</v>
      </c>
      <c r="K68" t="s">
        <v>228</v>
      </c>
      <c r="L68" t="s">
        <v>1109</v>
      </c>
      <c r="M68" t="s">
        <v>120</v>
      </c>
      <c r="N68" t="s">
        <v>470</v>
      </c>
      <c r="O68" t="s">
        <v>470</v>
      </c>
      <c r="Q68" t="s">
        <v>104</v>
      </c>
      <c r="R68" t="s">
        <v>20</v>
      </c>
      <c r="T68">
        <v>178311</v>
      </c>
      <c r="U68">
        <v>190985</v>
      </c>
      <c r="V68" t="s">
        <v>470</v>
      </c>
      <c r="W68" t="s">
        <v>470</v>
      </c>
      <c r="X68" t="s">
        <v>470</v>
      </c>
      <c r="Y68" t="s">
        <v>470</v>
      </c>
      <c r="Z68" t="s">
        <v>470</v>
      </c>
      <c r="AA68" t="s">
        <v>470</v>
      </c>
      <c r="AB68" t="s">
        <v>470</v>
      </c>
      <c r="AC68" t="s">
        <v>103</v>
      </c>
      <c r="AD68" t="s">
        <v>947</v>
      </c>
      <c r="AE68" t="s">
        <v>117</v>
      </c>
      <c r="AF68" t="s">
        <v>470</v>
      </c>
      <c r="AG68" t="s">
        <v>1046</v>
      </c>
      <c r="AH68" t="s">
        <v>968</v>
      </c>
      <c r="AI68" t="s">
        <v>949</v>
      </c>
      <c r="AJ68" t="s">
        <v>104</v>
      </c>
      <c r="AO68" t="str">
        <f>IF(ISNUMBER(_xlfn.XMATCH(Table182[[#This Row],[DEV SB ID]],Platinum_Config[Target DEV SB ID],0))=FALSE,"No Match","Match")</f>
        <v>Match</v>
      </c>
      <c r="AP68" t="str">
        <f>IF(ISNUMBER(_xlfn.XMATCH(Table182[[#This Row],[Target Field Name]],Platinum_Config[Target Field Name],0))=FALSE,"No Match","Match")</f>
        <v>Match</v>
      </c>
      <c r="AQ68" t="str">
        <f>IF(AND(Table182[[#This Row],[Exists already? (ID)]]="No Match",Table182[[#This Row],[Exists already (Name)]]="No Match"),"No Match",IF(AND(Table182[[#This Row],[Exists already? (ID)]]="Match",Table182[[#This Row],[Exists already (Name)]]="Match"),"Double Match","One Match"))</f>
        <v>Double Match</v>
      </c>
      <c r="AR68" t="s">
        <v>969</v>
      </c>
    </row>
    <row r="69" spans="1:44" hidden="1">
      <c r="A69" t="s">
        <v>1041</v>
      </c>
      <c r="B69" t="s">
        <v>46</v>
      </c>
      <c r="C69" t="s">
        <v>1048</v>
      </c>
      <c r="D69" t="s">
        <v>959</v>
      </c>
      <c r="E69" t="s">
        <v>1110</v>
      </c>
      <c r="F69" t="s">
        <v>118</v>
      </c>
      <c r="G69" t="s">
        <v>202</v>
      </c>
      <c r="H69" t="s">
        <v>1111</v>
      </c>
      <c r="K69" t="s">
        <v>228</v>
      </c>
      <c r="L69" t="s">
        <v>1112</v>
      </c>
      <c r="M69" t="s">
        <v>230</v>
      </c>
      <c r="N69" t="s">
        <v>470</v>
      </c>
      <c r="O69" t="s">
        <v>470</v>
      </c>
      <c r="Q69" t="s">
        <v>104</v>
      </c>
      <c r="R69" t="s">
        <v>20</v>
      </c>
      <c r="T69">
        <v>178521</v>
      </c>
      <c r="U69">
        <v>191004</v>
      </c>
      <c r="V69" t="s">
        <v>470</v>
      </c>
      <c r="W69" t="s">
        <v>470</v>
      </c>
      <c r="X69" t="s">
        <v>470</v>
      </c>
      <c r="Y69" t="s">
        <v>470</v>
      </c>
      <c r="Z69" t="s">
        <v>470</v>
      </c>
      <c r="AA69" t="s">
        <v>470</v>
      </c>
      <c r="AB69" t="s">
        <v>470</v>
      </c>
      <c r="AC69" t="s">
        <v>103</v>
      </c>
      <c r="AD69" t="s">
        <v>947</v>
      </c>
      <c r="AE69" t="s">
        <v>117</v>
      </c>
      <c r="AF69" t="s">
        <v>470</v>
      </c>
      <c r="AG69" t="s">
        <v>1046</v>
      </c>
      <c r="AI69" t="s">
        <v>949</v>
      </c>
      <c r="AJ69" t="s">
        <v>104</v>
      </c>
      <c r="AO69" t="str">
        <f>IF(ISNUMBER(_xlfn.XMATCH(Table182[[#This Row],[DEV SB ID]],Platinum_Config[Target DEV SB ID],0))=FALSE,"No Match","Match")</f>
        <v>Match</v>
      </c>
      <c r="AP69" t="str">
        <f>IF(ISNUMBER(_xlfn.XMATCH(Table182[[#This Row],[Target Field Name]],Platinum_Config[Target Field Name],0))=FALSE,"No Match","Match")</f>
        <v>Match</v>
      </c>
      <c r="AQ69" t="str">
        <f>IF(AND(Table182[[#This Row],[Exists already? (ID)]]="No Match",Table182[[#This Row],[Exists already (Name)]]="No Match"),"No Match",IF(AND(Table182[[#This Row],[Exists already? (ID)]]="Match",Table182[[#This Row],[Exists already (Name)]]="Match"),"Double Match","One Match"))</f>
        <v>Double Match</v>
      </c>
      <c r="AR69" t="s">
        <v>969</v>
      </c>
    </row>
    <row r="70" spans="1:44" hidden="1">
      <c r="A70" t="s">
        <v>1041</v>
      </c>
      <c r="B70" t="s">
        <v>46</v>
      </c>
      <c r="C70" t="s">
        <v>1048</v>
      </c>
      <c r="D70" t="s">
        <v>959</v>
      </c>
      <c r="F70" t="s">
        <v>118</v>
      </c>
      <c r="G70" t="s">
        <v>202</v>
      </c>
      <c r="H70" t="s">
        <v>721</v>
      </c>
      <c r="K70" t="s">
        <v>228</v>
      </c>
      <c r="L70" t="s">
        <v>1113</v>
      </c>
      <c r="M70" t="s">
        <v>231</v>
      </c>
      <c r="N70" t="s">
        <v>470</v>
      </c>
      <c r="O70" t="s">
        <v>470</v>
      </c>
      <c r="Q70" t="s">
        <v>104</v>
      </c>
      <c r="R70" t="s">
        <v>20</v>
      </c>
      <c r="T70">
        <v>179115</v>
      </c>
      <c r="U70" t="s">
        <v>1114</v>
      </c>
      <c r="V70" t="s">
        <v>470</v>
      </c>
      <c r="W70" t="s">
        <v>470</v>
      </c>
      <c r="X70" t="s">
        <v>470</v>
      </c>
      <c r="Y70" t="s">
        <v>470</v>
      </c>
      <c r="Z70" t="s">
        <v>470</v>
      </c>
      <c r="AA70" t="s">
        <v>470</v>
      </c>
      <c r="AB70" t="s">
        <v>470</v>
      </c>
      <c r="AC70" t="s">
        <v>103</v>
      </c>
      <c r="AD70" t="s">
        <v>947</v>
      </c>
      <c r="AE70" t="s">
        <v>119</v>
      </c>
      <c r="AF70" t="s">
        <v>470</v>
      </c>
      <c r="AG70" t="s">
        <v>1046</v>
      </c>
      <c r="AH70" t="s">
        <v>1115</v>
      </c>
      <c r="AI70" t="s">
        <v>949</v>
      </c>
      <c r="AJ70" t="s">
        <v>104</v>
      </c>
      <c r="AO70" t="str">
        <f>IF(ISNUMBER(_xlfn.XMATCH(Table182[[#This Row],[DEV SB ID]],Platinum_Config[Target DEV SB ID],0))=FALSE,"No Match","Match")</f>
        <v>Match</v>
      </c>
      <c r="AP70" t="str">
        <f>IF(ISNUMBER(_xlfn.XMATCH(Table182[[#This Row],[Target Field Name]],Platinum_Config[Target Field Name],0))=FALSE,"No Match","Match")</f>
        <v>Match</v>
      </c>
      <c r="AQ70" t="str">
        <f>IF(AND(Table182[[#This Row],[Exists already? (ID)]]="No Match",Table182[[#This Row],[Exists already (Name)]]="No Match"),"No Match",IF(AND(Table182[[#This Row],[Exists already? (ID)]]="Match",Table182[[#This Row],[Exists already (Name)]]="Match"),"Double Match","One Match"))</f>
        <v>Double Match</v>
      </c>
      <c r="AR70" t="s">
        <v>951</v>
      </c>
    </row>
    <row r="71" spans="1:44" hidden="1">
      <c r="A71" t="s">
        <v>1041</v>
      </c>
      <c r="B71" t="s">
        <v>46</v>
      </c>
      <c r="C71" t="s">
        <v>1048</v>
      </c>
      <c r="D71" t="s">
        <v>959</v>
      </c>
      <c r="F71" t="s">
        <v>118</v>
      </c>
      <c r="G71" t="s">
        <v>202</v>
      </c>
      <c r="H71" t="s">
        <v>1116</v>
      </c>
      <c r="K71" t="s">
        <v>228</v>
      </c>
      <c r="L71" t="s">
        <v>1117</v>
      </c>
      <c r="M71" t="s">
        <v>121</v>
      </c>
      <c r="N71" t="s">
        <v>470</v>
      </c>
      <c r="O71" t="s">
        <v>470</v>
      </c>
      <c r="Q71" t="s">
        <v>104</v>
      </c>
      <c r="R71" t="s">
        <v>20</v>
      </c>
      <c r="T71">
        <v>178312</v>
      </c>
      <c r="U71" t="s">
        <v>970</v>
      </c>
      <c r="V71" t="s">
        <v>470</v>
      </c>
      <c r="W71" t="s">
        <v>470</v>
      </c>
      <c r="X71" t="s">
        <v>470</v>
      </c>
      <c r="Y71" t="s">
        <v>470</v>
      </c>
      <c r="Z71" t="s">
        <v>470</v>
      </c>
      <c r="AA71" t="s">
        <v>470</v>
      </c>
      <c r="AB71" t="s">
        <v>470</v>
      </c>
      <c r="AC71" t="s">
        <v>103</v>
      </c>
      <c r="AD71" t="s">
        <v>947</v>
      </c>
      <c r="AE71" t="s">
        <v>119</v>
      </c>
      <c r="AF71" t="s">
        <v>470</v>
      </c>
      <c r="AG71" t="s">
        <v>1046</v>
      </c>
      <c r="AH71" t="s">
        <v>971</v>
      </c>
      <c r="AI71" t="s">
        <v>949</v>
      </c>
      <c r="AJ71" t="s">
        <v>20</v>
      </c>
      <c r="AO71" t="str">
        <f>IF(ISNUMBER(_xlfn.XMATCH(Table182[[#This Row],[DEV SB ID]],Platinum_Config[Target DEV SB ID],0))=FALSE,"No Match","Match")</f>
        <v>Match</v>
      </c>
      <c r="AP71" t="str">
        <f>IF(ISNUMBER(_xlfn.XMATCH(Table182[[#This Row],[Target Field Name]],Platinum_Config[Target Field Name],0))=FALSE,"No Match","Match")</f>
        <v>Match</v>
      </c>
      <c r="AQ71" t="str">
        <f>IF(AND(Table182[[#This Row],[Exists already? (ID)]]="No Match",Table182[[#This Row],[Exists already (Name)]]="No Match"),"No Match",IF(AND(Table182[[#This Row],[Exists already? (ID)]]="Match",Table182[[#This Row],[Exists already (Name)]]="Match"),"Double Match","One Match"))</f>
        <v>Double Match</v>
      </c>
      <c r="AR71" t="s">
        <v>969</v>
      </c>
    </row>
    <row r="72" spans="1:44" hidden="1">
      <c r="A72" t="s">
        <v>1041</v>
      </c>
      <c r="B72" t="s">
        <v>46</v>
      </c>
      <c r="C72" t="s">
        <v>1048</v>
      </c>
      <c r="D72" t="s">
        <v>959</v>
      </c>
      <c r="E72" t="s">
        <v>1110</v>
      </c>
      <c r="F72" t="s">
        <v>118</v>
      </c>
      <c r="G72" t="s">
        <v>202</v>
      </c>
      <c r="H72" t="s">
        <v>1118</v>
      </c>
      <c r="K72" t="s">
        <v>228</v>
      </c>
      <c r="L72" t="s">
        <v>1119</v>
      </c>
      <c r="M72" t="s">
        <v>122</v>
      </c>
      <c r="N72" t="s">
        <v>470</v>
      </c>
      <c r="O72" t="s">
        <v>470</v>
      </c>
      <c r="Q72" t="s">
        <v>104</v>
      </c>
      <c r="R72" t="s">
        <v>20</v>
      </c>
      <c r="T72">
        <v>178340</v>
      </c>
      <c r="U72">
        <v>190987</v>
      </c>
      <c r="V72" t="s">
        <v>470</v>
      </c>
      <c r="W72" t="s">
        <v>470</v>
      </c>
      <c r="X72" t="s">
        <v>470</v>
      </c>
      <c r="Y72" t="s">
        <v>470</v>
      </c>
      <c r="Z72" t="s">
        <v>470</v>
      </c>
      <c r="AA72" t="s">
        <v>470</v>
      </c>
      <c r="AB72" t="s">
        <v>470</v>
      </c>
      <c r="AC72" t="s">
        <v>103</v>
      </c>
      <c r="AD72" t="s">
        <v>947</v>
      </c>
      <c r="AE72" t="s">
        <v>119</v>
      </c>
      <c r="AF72" t="s">
        <v>470</v>
      </c>
      <c r="AG72" t="s">
        <v>1046</v>
      </c>
      <c r="AI72" t="s">
        <v>949</v>
      </c>
      <c r="AJ72" t="s">
        <v>104</v>
      </c>
      <c r="AO72" t="str">
        <f>IF(ISNUMBER(_xlfn.XMATCH(Table182[[#This Row],[DEV SB ID]],Platinum_Config[Target DEV SB ID],0))=FALSE,"No Match","Match")</f>
        <v>Match</v>
      </c>
      <c r="AP72" t="str">
        <f>IF(ISNUMBER(_xlfn.XMATCH(Table182[[#This Row],[Target Field Name]],Platinum_Config[Target Field Name],0))=FALSE,"No Match","Match")</f>
        <v>Match</v>
      </c>
      <c r="AQ72" t="str">
        <f>IF(AND(Table182[[#This Row],[Exists already? (ID)]]="No Match",Table182[[#This Row],[Exists already (Name)]]="No Match"),"No Match",IF(AND(Table182[[#This Row],[Exists already? (ID)]]="Match",Table182[[#This Row],[Exists already (Name)]]="Match"),"Double Match","One Match"))</f>
        <v>Double Match</v>
      </c>
      <c r="AR72" t="s">
        <v>969</v>
      </c>
    </row>
    <row r="73" spans="1:44" hidden="1">
      <c r="A73" t="s">
        <v>1041</v>
      </c>
      <c r="B73" t="s">
        <v>46</v>
      </c>
      <c r="C73" t="s">
        <v>1048</v>
      </c>
      <c r="D73" t="s">
        <v>959</v>
      </c>
      <c r="F73" t="s">
        <v>118</v>
      </c>
      <c r="G73" t="s">
        <v>202</v>
      </c>
      <c r="H73" t="s">
        <v>1120</v>
      </c>
      <c r="K73" t="s">
        <v>228</v>
      </c>
      <c r="L73" t="s">
        <v>1121</v>
      </c>
      <c r="M73" t="s">
        <v>123</v>
      </c>
      <c r="N73" t="s">
        <v>470</v>
      </c>
      <c r="O73" t="s">
        <v>470</v>
      </c>
      <c r="P73" t="s">
        <v>1122</v>
      </c>
      <c r="Q73" t="s">
        <v>104</v>
      </c>
      <c r="R73" t="s">
        <v>20</v>
      </c>
      <c r="T73">
        <v>178310</v>
      </c>
      <c r="U73" t="s">
        <v>976</v>
      </c>
      <c r="V73" t="s">
        <v>470</v>
      </c>
      <c r="W73" t="s">
        <v>470</v>
      </c>
      <c r="X73" t="s">
        <v>470</v>
      </c>
      <c r="Y73" t="s">
        <v>470</v>
      </c>
      <c r="Z73" t="s">
        <v>470</v>
      </c>
      <c r="AA73" t="s">
        <v>470</v>
      </c>
      <c r="AB73" t="s">
        <v>470</v>
      </c>
      <c r="AC73" t="s">
        <v>103</v>
      </c>
      <c r="AD73" t="s">
        <v>947</v>
      </c>
      <c r="AE73" t="s">
        <v>117</v>
      </c>
      <c r="AF73" t="s">
        <v>470</v>
      </c>
      <c r="AG73" t="s">
        <v>1046</v>
      </c>
      <c r="AH73" t="s">
        <v>977</v>
      </c>
      <c r="AI73" t="s">
        <v>949</v>
      </c>
      <c r="AJ73" t="s">
        <v>20</v>
      </c>
      <c r="AO73" t="str">
        <f>IF(ISNUMBER(_xlfn.XMATCH(Table182[[#This Row],[DEV SB ID]],Platinum_Config[Target DEV SB ID],0))=FALSE,"No Match","Match")</f>
        <v>Match</v>
      </c>
      <c r="AP73" t="str">
        <f>IF(ISNUMBER(_xlfn.XMATCH(Table182[[#This Row],[Target Field Name]],Platinum_Config[Target Field Name],0))=FALSE,"No Match","Match")</f>
        <v>Match</v>
      </c>
      <c r="AQ73" t="str">
        <f>IF(AND(Table182[[#This Row],[Exists already? (ID)]]="No Match",Table182[[#This Row],[Exists already (Name)]]="No Match"),"No Match",IF(AND(Table182[[#This Row],[Exists already? (ID)]]="Match",Table182[[#This Row],[Exists already (Name)]]="Match"),"Double Match","One Match"))</f>
        <v>Double Match</v>
      </c>
      <c r="AR73" t="s">
        <v>969</v>
      </c>
    </row>
    <row r="74" spans="1:44" hidden="1">
      <c r="A74" t="s">
        <v>1041</v>
      </c>
      <c r="B74" t="s">
        <v>46</v>
      </c>
      <c r="C74" t="s">
        <v>1048</v>
      </c>
      <c r="D74" t="s">
        <v>959</v>
      </c>
      <c r="E74" t="s">
        <v>1110</v>
      </c>
      <c r="F74" t="s">
        <v>118</v>
      </c>
      <c r="G74" t="s">
        <v>202</v>
      </c>
      <c r="H74" t="s">
        <v>1123</v>
      </c>
      <c r="K74" t="s">
        <v>228</v>
      </c>
      <c r="L74" t="s">
        <v>1124</v>
      </c>
      <c r="M74" t="s">
        <v>124</v>
      </c>
      <c r="N74" t="s">
        <v>470</v>
      </c>
      <c r="O74" t="s">
        <v>470</v>
      </c>
      <c r="Q74" t="s">
        <v>20</v>
      </c>
      <c r="R74" t="s">
        <v>20</v>
      </c>
      <c r="S74">
        <v>3399</v>
      </c>
      <c r="T74">
        <v>3399</v>
      </c>
      <c r="U74" t="s">
        <v>978</v>
      </c>
      <c r="V74" t="s">
        <v>470</v>
      </c>
      <c r="W74" t="s">
        <v>470</v>
      </c>
      <c r="X74" t="s">
        <v>470</v>
      </c>
      <c r="Y74" t="s">
        <v>470</v>
      </c>
      <c r="Z74" t="s">
        <v>470</v>
      </c>
      <c r="AA74" t="s">
        <v>470</v>
      </c>
      <c r="AB74" t="s">
        <v>470</v>
      </c>
      <c r="AC74" t="s">
        <v>103</v>
      </c>
      <c r="AD74" t="s">
        <v>947</v>
      </c>
      <c r="AE74" t="s">
        <v>117</v>
      </c>
      <c r="AF74" t="s">
        <v>470</v>
      </c>
      <c r="AG74" t="s">
        <v>1046</v>
      </c>
      <c r="AJ74" t="s">
        <v>104</v>
      </c>
      <c r="AO74" t="str">
        <f>IF(ISNUMBER(_xlfn.XMATCH(Table182[[#This Row],[DEV SB ID]],Platinum_Config[Target DEV SB ID],0))=FALSE,"No Match","Match")</f>
        <v>Match</v>
      </c>
      <c r="AP74" t="str">
        <f>IF(ISNUMBER(_xlfn.XMATCH(Table182[[#This Row],[Target Field Name]],Platinum_Config[Target Field Name],0))=FALSE,"No Match","Match")</f>
        <v>Match</v>
      </c>
      <c r="AQ74" t="str">
        <f>IF(AND(Table182[[#This Row],[Exists already? (ID)]]="No Match",Table182[[#This Row],[Exists already (Name)]]="No Match"),"No Match",IF(AND(Table182[[#This Row],[Exists already? (ID)]]="Match",Table182[[#This Row],[Exists already (Name)]]="Match"),"Double Match","One Match"))</f>
        <v>Double Match</v>
      </c>
      <c r="AR74" t="s">
        <v>969</v>
      </c>
    </row>
    <row r="75" spans="1:44" hidden="1">
      <c r="A75" t="s">
        <v>1041</v>
      </c>
      <c r="B75" t="s">
        <v>46</v>
      </c>
      <c r="C75" t="s">
        <v>1048</v>
      </c>
      <c r="D75" t="s">
        <v>959</v>
      </c>
      <c r="F75" t="s">
        <v>118</v>
      </c>
      <c r="G75" t="s">
        <v>202</v>
      </c>
      <c r="H75" t="s">
        <v>1125</v>
      </c>
      <c r="K75" t="s">
        <v>228</v>
      </c>
      <c r="L75" t="s">
        <v>1126</v>
      </c>
      <c r="M75" t="s">
        <v>125</v>
      </c>
      <c r="N75" t="s">
        <v>470</v>
      </c>
      <c r="O75" t="s">
        <v>470</v>
      </c>
      <c r="Q75" t="s">
        <v>104</v>
      </c>
      <c r="R75" t="s">
        <v>20</v>
      </c>
      <c r="T75">
        <v>178339</v>
      </c>
      <c r="U75" t="s">
        <v>980</v>
      </c>
      <c r="V75" t="s">
        <v>470</v>
      </c>
      <c r="W75" t="s">
        <v>470</v>
      </c>
      <c r="X75" t="s">
        <v>470</v>
      </c>
      <c r="Y75" t="s">
        <v>470</v>
      </c>
      <c r="Z75" t="s">
        <v>470</v>
      </c>
      <c r="AA75" t="s">
        <v>470</v>
      </c>
      <c r="AB75" t="s">
        <v>470</v>
      </c>
      <c r="AC75" t="s">
        <v>103</v>
      </c>
      <c r="AD75" t="s">
        <v>947</v>
      </c>
      <c r="AE75" t="s">
        <v>119</v>
      </c>
      <c r="AF75" t="s">
        <v>470</v>
      </c>
      <c r="AG75" t="s">
        <v>1046</v>
      </c>
      <c r="AH75" t="s">
        <v>981</v>
      </c>
      <c r="AI75" t="s">
        <v>949</v>
      </c>
      <c r="AJ75" t="s">
        <v>104</v>
      </c>
      <c r="AO75" t="str">
        <f>IF(ISNUMBER(_xlfn.XMATCH(Table182[[#This Row],[DEV SB ID]],Platinum_Config[Target DEV SB ID],0))=FALSE,"No Match","Match")</f>
        <v>Match</v>
      </c>
      <c r="AP75" t="str">
        <f>IF(ISNUMBER(_xlfn.XMATCH(Table182[[#This Row],[Target Field Name]],Platinum_Config[Target Field Name],0))=FALSE,"No Match","Match")</f>
        <v>Match</v>
      </c>
      <c r="AQ75" t="str">
        <f>IF(AND(Table182[[#This Row],[Exists already? (ID)]]="No Match",Table182[[#This Row],[Exists already (Name)]]="No Match"),"No Match",IF(AND(Table182[[#This Row],[Exists already? (ID)]]="Match",Table182[[#This Row],[Exists already (Name)]]="Match"),"Double Match","One Match"))</f>
        <v>Double Match</v>
      </c>
      <c r="AR75" t="s">
        <v>969</v>
      </c>
    </row>
    <row r="76" spans="1:44" hidden="1">
      <c r="A76" t="s">
        <v>1041</v>
      </c>
      <c r="B76" t="s">
        <v>46</v>
      </c>
      <c r="C76" t="s">
        <v>1048</v>
      </c>
      <c r="D76" t="s">
        <v>1127</v>
      </c>
      <c r="F76" t="s">
        <v>118</v>
      </c>
      <c r="G76" t="s">
        <v>202</v>
      </c>
      <c r="H76" t="s">
        <v>722</v>
      </c>
      <c r="K76" t="s">
        <v>228</v>
      </c>
      <c r="L76" t="s">
        <v>1128</v>
      </c>
      <c r="M76" t="s">
        <v>232</v>
      </c>
      <c r="N76" t="s">
        <v>470</v>
      </c>
      <c r="O76" t="s">
        <v>470</v>
      </c>
      <c r="P76" t="s">
        <v>1129</v>
      </c>
      <c r="Q76" t="s">
        <v>20</v>
      </c>
      <c r="R76" t="s">
        <v>20</v>
      </c>
      <c r="S76" t="s">
        <v>233</v>
      </c>
      <c r="T76" t="s">
        <v>233</v>
      </c>
      <c r="U76" t="s">
        <v>233</v>
      </c>
      <c r="V76" t="s">
        <v>470</v>
      </c>
      <c r="W76" t="s">
        <v>470</v>
      </c>
      <c r="X76" t="s">
        <v>470</v>
      </c>
      <c r="Y76" t="s">
        <v>470</v>
      </c>
      <c r="Z76" t="s">
        <v>470</v>
      </c>
      <c r="AA76" t="s">
        <v>470</v>
      </c>
      <c r="AB76" t="s">
        <v>470</v>
      </c>
      <c r="AC76" t="s">
        <v>216</v>
      </c>
      <c r="AD76" t="s">
        <v>947</v>
      </c>
      <c r="AF76" t="s">
        <v>470</v>
      </c>
      <c r="AG76" t="s">
        <v>1046</v>
      </c>
      <c r="AI76" t="s">
        <v>949</v>
      </c>
      <c r="AM76" t="s">
        <v>20</v>
      </c>
      <c r="AO76" t="str">
        <f>IF(ISNUMBER(_xlfn.XMATCH(Table182[[#This Row],[DEV SB ID]],Platinum_Config[Target DEV SB ID],0))=FALSE,"No Match","Match")</f>
        <v>Match</v>
      </c>
      <c r="AP76" t="str">
        <f>IF(ISNUMBER(_xlfn.XMATCH(Table182[[#This Row],[Target Field Name]],Platinum_Config[Target Field Name],0))=FALSE,"No Match","Match")</f>
        <v>No Match</v>
      </c>
      <c r="AQ76" t="str">
        <f>IF(AND(Table182[[#This Row],[Exists already? (ID)]]="No Match",Table182[[#This Row],[Exists already (Name)]]="No Match"),"No Match",IF(AND(Table182[[#This Row],[Exists already? (ID)]]="Match",Table182[[#This Row],[Exists already (Name)]]="Match"),"Double Match","One Match"))</f>
        <v>One Match</v>
      </c>
      <c r="AR76" t="s">
        <v>951</v>
      </c>
    </row>
    <row r="77" spans="1:44" hidden="1">
      <c r="A77" t="s">
        <v>1041</v>
      </c>
      <c r="B77" t="s">
        <v>46</v>
      </c>
      <c r="C77" t="s">
        <v>1048</v>
      </c>
      <c r="D77" t="s">
        <v>1127</v>
      </c>
      <c r="F77" t="s">
        <v>118</v>
      </c>
      <c r="G77" t="s">
        <v>202</v>
      </c>
      <c r="H77" t="s">
        <v>723</v>
      </c>
      <c r="K77" t="s">
        <v>228</v>
      </c>
      <c r="L77" t="s">
        <v>1130</v>
      </c>
      <c r="M77" t="s">
        <v>234</v>
      </c>
      <c r="N77" t="s">
        <v>470</v>
      </c>
      <c r="O77" t="s">
        <v>470</v>
      </c>
      <c r="P77" t="s">
        <v>1131</v>
      </c>
      <c r="Q77" t="s">
        <v>104</v>
      </c>
      <c r="R77" t="s">
        <v>20</v>
      </c>
      <c r="S77" t="s">
        <v>156</v>
      </c>
      <c r="T77" t="s">
        <v>235</v>
      </c>
      <c r="U77" t="s">
        <v>236</v>
      </c>
      <c r="V77" t="s">
        <v>470</v>
      </c>
      <c r="W77" t="s">
        <v>470</v>
      </c>
      <c r="X77" t="s">
        <v>470</v>
      </c>
      <c r="Y77" t="s">
        <v>470</v>
      </c>
      <c r="Z77" t="s">
        <v>470</v>
      </c>
      <c r="AA77" t="s">
        <v>470</v>
      </c>
      <c r="AB77" t="s">
        <v>470</v>
      </c>
      <c r="AC77" t="s">
        <v>141</v>
      </c>
      <c r="AD77" t="s">
        <v>947</v>
      </c>
      <c r="AE77" t="s">
        <v>117</v>
      </c>
      <c r="AF77" t="s">
        <v>470</v>
      </c>
      <c r="AG77" t="s">
        <v>1132</v>
      </c>
      <c r="AH77" t="s">
        <v>1133</v>
      </c>
      <c r="AI77" t="s">
        <v>399</v>
      </c>
      <c r="AM77" t="s">
        <v>20</v>
      </c>
      <c r="AO77" t="str">
        <f>IF(ISNUMBER(_xlfn.XMATCH(Table182[[#This Row],[DEV SB ID]],Platinum_Config[Target DEV SB ID],0))=FALSE,"No Match","Match")</f>
        <v>Match</v>
      </c>
      <c r="AP77" t="str">
        <f>IF(ISNUMBER(_xlfn.XMATCH(Table182[[#This Row],[Target Field Name]],Platinum_Config[Target Field Name],0))=FALSE,"No Match","Match")</f>
        <v>Match</v>
      </c>
      <c r="AQ77" t="str">
        <f>IF(AND(Table182[[#This Row],[Exists already? (ID)]]="No Match",Table182[[#This Row],[Exists already (Name)]]="No Match"),"No Match",IF(AND(Table182[[#This Row],[Exists already? (ID)]]="Match",Table182[[#This Row],[Exists already (Name)]]="Match"),"Double Match","One Match"))</f>
        <v>Double Match</v>
      </c>
      <c r="AR77" t="s">
        <v>951</v>
      </c>
    </row>
    <row r="78" spans="1:44" hidden="1">
      <c r="A78" t="s">
        <v>1041</v>
      </c>
      <c r="B78" t="s">
        <v>156</v>
      </c>
      <c r="C78" t="s">
        <v>1048</v>
      </c>
      <c r="D78" t="s">
        <v>1134</v>
      </c>
      <c r="E78" t="s">
        <v>1134</v>
      </c>
      <c r="F78" t="s">
        <v>1135</v>
      </c>
      <c r="G78" t="s">
        <v>202</v>
      </c>
      <c r="H78" t="s">
        <v>1136</v>
      </c>
      <c r="K78" t="s">
        <v>228</v>
      </c>
      <c r="L78" t="s">
        <v>1137</v>
      </c>
      <c r="M78" t="s">
        <v>237</v>
      </c>
      <c r="N78" t="s">
        <v>470</v>
      </c>
      <c r="O78" t="s">
        <v>470</v>
      </c>
      <c r="Q78" t="s">
        <v>20</v>
      </c>
      <c r="S78" t="s">
        <v>238</v>
      </c>
      <c r="T78" t="s">
        <v>238</v>
      </c>
      <c r="U78" t="s">
        <v>238</v>
      </c>
      <c r="V78" t="s">
        <v>470</v>
      </c>
      <c r="W78" t="s">
        <v>470</v>
      </c>
      <c r="X78" t="s">
        <v>470</v>
      </c>
      <c r="Y78" t="s">
        <v>470</v>
      </c>
      <c r="Z78" t="s">
        <v>470</v>
      </c>
      <c r="AA78" t="s">
        <v>470</v>
      </c>
      <c r="AB78" t="s">
        <v>470</v>
      </c>
      <c r="AC78" t="s">
        <v>103</v>
      </c>
      <c r="AD78" t="s">
        <v>947</v>
      </c>
      <c r="AF78" t="s">
        <v>470</v>
      </c>
      <c r="AH78" t="s">
        <v>1138</v>
      </c>
      <c r="AI78" t="s">
        <v>949</v>
      </c>
      <c r="AO78" t="str">
        <f>IF(ISNUMBER(_xlfn.XMATCH(Table182[[#This Row],[DEV SB ID]],Platinum_Config[Target DEV SB ID],0))=FALSE,"No Match","Match")</f>
        <v>Match</v>
      </c>
      <c r="AP78" t="str">
        <f>IF(ISNUMBER(_xlfn.XMATCH(Table182[[#This Row],[Target Field Name]],Platinum_Config[Target Field Name],0))=FALSE,"No Match","Match")</f>
        <v>Match</v>
      </c>
      <c r="AQ78" t="str">
        <f>IF(AND(Table182[[#This Row],[Exists already? (ID)]]="No Match",Table182[[#This Row],[Exists already (Name)]]="No Match"),"No Match",IF(AND(Table182[[#This Row],[Exists already? (ID)]]="Match",Table182[[#This Row],[Exists already (Name)]]="Match"),"Double Match","One Match"))</f>
        <v>Double Match</v>
      </c>
      <c r="AR78" t="s">
        <v>969</v>
      </c>
    </row>
    <row r="79" spans="1:44" hidden="1">
      <c r="A79" t="s">
        <v>1041</v>
      </c>
      <c r="B79" t="s">
        <v>156</v>
      </c>
      <c r="C79" t="s">
        <v>1048</v>
      </c>
      <c r="D79" t="s">
        <v>1134</v>
      </c>
      <c r="E79" t="s">
        <v>1134</v>
      </c>
      <c r="F79" t="s">
        <v>1139</v>
      </c>
      <c r="G79" t="s">
        <v>202</v>
      </c>
      <c r="H79" t="s">
        <v>1140</v>
      </c>
      <c r="K79" t="s">
        <v>228</v>
      </c>
      <c r="L79" t="s">
        <v>1141</v>
      </c>
      <c r="M79" t="s">
        <v>239</v>
      </c>
      <c r="N79" t="s">
        <v>470</v>
      </c>
      <c r="O79" t="s">
        <v>470</v>
      </c>
      <c r="P79" t="s">
        <v>1142</v>
      </c>
      <c r="Q79" t="s">
        <v>20</v>
      </c>
      <c r="S79" t="s">
        <v>240</v>
      </c>
      <c r="T79" t="s">
        <v>240</v>
      </c>
      <c r="U79" t="s">
        <v>240</v>
      </c>
      <c r="V79" t="s">
        <v>470</v>
      </c>
      <c r="W79" t="s">
        <v>470</v>
      </c>
      <c r="X79" t="s">
        <v>470</v>
      </c>
      <c r="Y79" t="s">
        <v>470</v>
      </c>
      <c r="Z79" t="s">
        <v>470</v>
      </c>
      <c r="AA79" t="s">
        <v>470</v>
      </c>
      <c r="AB79" t="s">
        <v>470</v>
      </c>
      <c r="AC79" t="s">
        <v>141</v>
      </c>
      <c r="AD79" t="s">
        <v>947</v>
      </c>
      <c r="AE79" t="s">
        <v>117</v>
      </c>
      <c r="AF79" t="s">
        <v>470</v>
      </c>
      <c r="AG79" t="s">
        <v>1143</v>
      </c>
      <c r="AH79" t="s">
        <v>1144</v>
      </c>
      <c r="AO79" t="str">
        <f>IF(ISNUMBER(_xlfn.XMATCH(Table182[[#This Row],[DEV SB ID]],Platinum_Config[Target DEV SB ID],0))=FALSE,"No Match","Match")</f>
        <v>Match</v>
      </c>
      <c r="AP79" t="str">
        <f>IF(ISNUMBER(_xlfn.XMATCH(Table182[[#This Row],[Target Field Name]],Platinum_Config[Target Field Name],0))=FALSE,"No Match","Match")</f>
        <v>Match</v>
      </c>
      <c r="AQ79" t="str">
        <f>IF(AND(Table182[[#This Row],[Exists already? (ID)]]="No Match",Table182[[#This Row],[Exists already (Name)]]="No Match"),"No Match",IF(AND(Table182[[#This Row],[Exists already? (ID)]]="Match",Table182[[#This Row],[Exists already (Name)]]="Match"),"Double Match","One Match"))</f>
        <v>Double Match</v>
      </c>
      <c r="AR79" t="s">
        <v>969</v>
      </c>
    </row>
    <row r="80" spans="1:44" hidden="1">
      <c r="A80" t="s">
        <v>1041</v>
      </c>
      <c r="B80" t="s">
        <v>156</v>
      </c>
      <c r="C80" t="s">
        <v>1048</v>
      </c>
      <c r="D80" t="s">
        <v>1134</v>
      </c>
      <c r="E80" t="s">
        <v>1134</v>
      </c>
      <c r="F80" t="s">
        <v>1139</v>
      </c>
      <c r="G80" t="s">
        <v>202</v>
      </c>
      <c r="H80" t="s">
        <v>1145</v>
      </c>
      <c r="K80" t="s">
        <v>228</v>
      </c>
      <c r="L80" t="s">
        <v>1146</v>
      </c>
      <c r="M80" t="s">
        <v>241</v>
      </c>
      <c r="N80" t="s">
        <v>470</v>
      </c>
      <c r="O80" t="s">
        <v>470</v>
      </c>
      <c r="P80" t="s">
        <v>1142</v>
      </c>
      <c r="Q80" t="s">
        <v>20</v>
      </c>
      <c r="S80" t="s">
        <v>242</v>
      </c>
      <c r="T80" t="s">
        <v>242</v>
      </c>
      <c r="U80" t="s">
        <v>242</v>
      </c>
      <c r="V80" t="s">
        <v>470</v>
      </c>
      <c r="W80" t="s">
        <v>470</v>
      </c>
      <c r="X80" t="s">
        <v>470</v>
      </c>
      <c r="Y80" t="s">
        <v>470</v>
      </c>
      <c r="Z80" t="s">
        <v>470</v>
      </c>
      <c r="AA80" t="s">
        <v>470</v>
      </c>
      <c r="AB80" t="s">
        <v>470</v>
      </c>
      <c r="AC80" t="s">
        <v>141</v>
      </c>
      <c r="AD80" t="s">
        <v>947</v>
      </c>
      <c r="AE80" t="s">
        <v>117</v>
      </c>
      <c r="AF80" t="s">
        <v>470</v>
      </c>
      <c r="AG80" t="s">
        <v>1147</v>
      </c>
      <c r="AH80" t="s">
        <v>1148</v>
      </c>
      <c r="AO80" t="str">
        <f>IF(ISNUMBER(_xlfn.XMATCH(Table182[[#This Row],[DEV SB ID]],Platinum_Config[Target DEV SB ID],0))=FALSE,"No Match","Match")</f>
        <v>Match</v>
      </c>
      <c r="AP80" t="str">
        <f>IF(ISNUMBER(_xlfn.XMATCH(Table182[[#This Row],[Target Field Name]],Platinum_Config[Target Field Name],0))=FALSE,"No Match","Match")</f>
        <v>Match</v>
      </c>
      <c r="AQ80" t="str">
        <f>IF(AND(Table182[[#This Row],[Exists already? (ID)]]="No Match",Table182[[#This Row],[Exists already (Name)]]="No Match"),"No Match",IF(AND(Table182[[#This Row],[Exists already? (ID)]]="Match",Table182[[#This Row],[Exists already (Name)]]="Match"),"Double Match","One Match"))</f>
        <v>Double Match</v>
      </c>
      <c r="AR80" t="s">
        <v>969</v>
      </c>
    </row>
    <row r="81" spans="1:44" hidden="1">
      <c r="A81" t="s">
        <v>1041</v>
      </c>
      <c r="B81" t="s">
        <v>1047</v>
      </c>
      <c r="C81" t="s">
        <v>1048</v>
      </c>
      <c r="D81" t="s">
        <v>1134</v>
      </c>
      <c r="E81" t="s">
        <v>1134</v>
      </c>
      <c r="F81" t="s">
        <v>1135</v>
      </c>
      <c r="G81" t="s">
        <v>202</v>
      </c>
      <c r="H81" t="s">
        <v>1149</v>
      </c>
      <c r="K81" t="s">
        <v>228</v>
      </c>
      <c r="L81" t="s">
        <v>1150</v>
      </c>
      <c r="M81" t="s">
        <v>243</v>
      </c>
      <c r="N81" t="s">
        <v>470</v>
      </c>
      <c r="O81" t="s">
        <v>470</v>
      </c>
      <c r="Q81" t="s">
        <v>20</v>
      </c>
      <c r="R81" t="s">
        <v>20</v>
      </c>
      <c r="S81" t="s">
        <v>244</v>
      </c>
      <c r="T81" t="s">
        <v>244</v>
      </c>
      <c r="U81" t="s">
        <v>244</v>
      </c>
      <c r="V81" t="s">
        <v>470</v>
      </c>
      <c r="W81" t="s">
        <v>470</v>
      </c>
      <c r="X81" t="s">
        <v>470</v>
      </c>
      <c r="Y81" t="s">
        <v>470</v>
      </c>
      <c r="Z81" t="s">
        <v>470</v>
      </c>
      <c r="AA81" t="s">
        <v>470</v>
      </c>
      <c r="AB81" t="s">
        <v>470</v>
      </c>
      <c r="AC81" t="s">
        <v>103</v>
      </c>
      <c r="AD81" t="s">
        <v>947</v>
      </c>
      <c r="AF81" t="s">
        <v>470</v>
      </c>
      <c r="AH81" t="s">
        <v>1151</v>
      </c>
      <c r="AI81" t="s">
        <v>949</v>
      </c>
      <c r="AO81" t="str">
        <f>IF(ISNUMBER(_xlfn.XMATCH(Table182[[#This Row],[DEV SB ID]],Platinum_Config[Target DEV SB ID],0))=FALSE,"No Match","Match")</f>
        <v>Match</v>
      </c>
      <c r="AP81" t="str">
        <f>IF(ISNUMBER(_xlfn.XMATCH(Table182[[#This Row],[Target Field Name]],Platinum_Config[Target Field Name],0))=FALSE,"No Match","Match")</f>
        <v>Match</v>
      </c>
      <c r="AQ81" t="str">
        <f>IF(AND(Table182[[#This Row],[Exists already? (ID)]]="No Match",Table182[[#This Row],[Exists already (Name)]]="No Match"),"No Match",IF(AND(Table182[[#This Row],[Exists already? (ID)]]="Match",Table182[[#This Row],[Exists already (Name)]]="Match"),"Double Match","One Match"))</f>
        <v>Double Match</v>
      </c>
      <c r="AR81" t="s">
        <v>969</v>
      </c>
    </row>
    <row r="82" spans="1:44" hidden="1">
      <c r="A82" t="s">
        <v>1041</v>
      </c>
      <c r="B82" t="s">
        <v>1047</v>
      </c>
      <c r="C82" t="s">
        <v>1048</v>
      </c>
      <c r="D82" t="s">
        <v>1134</v>
      </c>
      <c r="E82" t="s">
        <v>1134</v>
      </c>
      <c r="F82" t="s">
        <v>1135</v>
      </c>
      <c r="G82" t="s">
        <v>202</v>
      </c>
      <c r="H82" t="s">
        <v>1152</v>
      </c>
      <c r="K82" t="s">
        <v>228</v>
      </c>
      <c r="L82" t="s">
        <v>1153</v>
      </c>
      <c r="M82" t="s">
        <v>245</v>
      </c>
      <c r="N82" t="s">
        <v>470</v>
      </c>
      <c r="O82" t="s">
        <v>470</v>
      </c>
      <c r="Q82" t="s">
        <v>20</v>
      </c>
      <c r="R82" t="s">
        <v>20</v>
      </c>
      <c r="S82" t="s">
        <v>246</v>
      </c>
      <c r="T82" t="s">
        <v>246</v>
      </c>
      <c r="U82" t="s">
        <v>246</v>
      </c>
      <c r="V82" t="s">
        <v>470</v>
      </c>
      <c r="W82" t="s">
        <v>470</v>
      </c>
      <c r="X82" t="s">
        <v>470</v>
      </c>
      <c r="Y82" t="s">
        <v>470</v>
      </c>
      <c r="Z82" t="s">
        <v>470</v>
      </c>
      <c r="AA82" t="s">
        <v>470</v>
      </c>
      <c r="AB82" t="s">
        <v>470</v>
      </c>
      <c r="AC82" t="s">
        <v>103</v>
      </c>
      <c r="AD82" t="s">
        <v>947</v>
      </c>
      <c r="AF82" t="s">
        <v>470</v>
      </c>
      <c r="AH82" t="s">
        <v>1154</v>
      </c>
      <c r="AI82" t="s">
        <v>949</v>
      </c>
      <c r="AO82" t="str">
        <f>IF(ISNUMBER(_xlfn.XMATCH(Table182[[#This Row],[DEV SB ID]],Platinum_Config[Target DEV SB ID],0))=FALSE,"No Match","Match")</f>
        <v>Match</v>
      </c>
      <c r="AP82" t="str">
        <f>IF(ISNUMBER(_xlfn.XMATCH(Table182[[#This Row],[Target Field Name]],Platinum_Config[Target Field Name],0))=FALSE,"No Match","Match")</f>
        <v>Match</v>
      </c>
      <c r="AQ82" t="str">
        <f>IF(AND(Table182[[#This Row],[Exists already? (ID)]]="No Match",Table182[[#This Row],[Exists already (Name)]]="No Match"),"No Match",IF(AND(Table182[[#This Row],[Exists already? (ID)]]="Match",Table182[[#This Row],[Exists already (Name)]]="Match"),"Double Match","One Match"))</f>
        <v>Double Match</v>
      </c>
      <c r="AR82" t="s">
        <v>969</v>
      </c>
    </row>
    <row r="83" spans="1:44" hidden="1">
      <c r="A83" t="s">
        <v>1041</v>
      </c>
      <c r="B83" t="s">
        <v>1047</v>
      </c>
      <c r="C83" t="s">
        <v>1048</v>
      </c>
      <c r="D83" t="s">
        <v>1134</v>
      </c>
      <c r="E83" t="s">
        <v>1134</v>
      </c>
      <c r="F83" t="s">
        <v>1135</v>
      </c>
      <c r="G83" t="s">
        <v>202</v>
      </c>
      <c r="H83" t="s">
        <v>1155</v>
      </c>
      <c r="K83" t="s">
        <v>228</v>
      </c>
      <c r="L83" t="s">
        <v>1156</v>
      </c>
      <c r="M83" t="s">
        <v>127</v>
      </c>
      <c r="N83" t="s">
        <v>470</v>
      </c>
      <c r="O83" t="s">
        <v>470</v>
      </c>
      <c r="Q83" t="s">
        <v>20</v>
      </c>
      <c r="R83" t="s">
        <v>20</v>
      </c>
      <c r="S83" t="s">
        <v>247</v>
      </c>
      <c r="T83" t="s">
        <v>247</v>
      </c>
      <c r="U83" t="s">
        <v>247</v>
      </c>
      <c r="V83" t="s">
        <v>470</v>
      </c>
      <c r="W83" t="s">
        <v>470</v>
      </c>
      <c r="X83" t="s">
        <v>470</v>
      </c>
      <c r="Y83" t="s">
        <v>470</v>
      </c>
      <c r="Z83" t="s">
        <v>470</v>
      </c>
      <c r="AA83" t="s">
        <v>470</v>
      </c>
      <c r="AB83" t="s">
        <v>470</v>
      </c>
      <c r="AC83" t="s">
        <v>103</v>
      </c>
      <c r="AD83" t="s">
        <v>947</v>
      </c>
      <c r="AF83" t="s">
        <v>470</v>
      </c>
      <c r="AH83" t="s">
        <v>1157</v>
      </c>
      <c r="AI83" t="s">
        <v>949</v>
      </c>
      <c r="AM83" t="s">
        <v>20</v>
      </c>
      <c r="AO83" t="str">
        <f>IF(ISNUMBER(_xlfn.XMATCH(Table182[[#This Row],[DEV SB ID]],Platinum_Config[Target DEV SB ID],0))=FALSE,"No Match","Match")</f>
        <v>Match</v>
      </c>
      <c r="AP83" t="str">
        <f>IF(ISNUMBER(_xlfn.XMATCH(Table182[[#This Row],[Target Field Name]],Platinum_Config[Target Field Name],0))=FALSE,"No Match","Match")</f>
        <v>Match</v>
      </c>
      <c r="AQ83" t="str">
        <f>IF(AND(Table182[[#This Row],[Exists already? (ID)]]="No Match",Table182[[#This Row],[Exists already (Name)]]="No Match"),"No Match",IF(AND(Table182[[#This Row],[Exists already? (ID)]]="Match",Table182[[#This Row],[Exists already (Name)]]="Match"),"Double Match","One Match"))</f>
        <v>Double Match</v>
      </c>
      <c r="AR83" t="s">
        <v>969</v>
      </c>
    </row>
    <row r="84" spans="1:44" hidden="1">
      <c r="A84" t="s">
        <v>1041</v>
      </c>
      <c r="B84" t="s">
        <v>1047</v>
      </c>
      <c r="C84" t="s">
        <v>1048</v>
      </c>
      <c r="D84" t="s">
        <v>1134</v>
      </c>
      <c r="E84" t="s">
        <v>1134</v>
      </c>
      <c r="F84" t="s">
        <v>1135</v>
      </c>
      <c r="G84" t="s">
        <v>202</v>
      </c>
      <c r="H84" t="s">
        <v>1158</v>
      </c>
      <c r="K84" t="s">
        <v>228</v>
      </c>
      <c r="L84" t="s">
        <v>1159</v>
      </c>
      <c r="M84" t="s">
        <v>248</v>
      </c>
      <c r="N84" t="s">
        <v>470</v>
      </c>
      <c r="O84" t="s">
        <v>470</v>
      </c>
      <c r="Q84" t="s">
        <v>20</v>
      </c>
      <c r="R84" t="s">
        <v>20</v>
      </c>
      <c r="S84" t="s">
        <v>249</v>
      </c>
      <c r="T84" t="s">
        <v>249</v>
      </c>
      <c r="U84" t="s">
        <v>249</v>
      </c>
      <c r="V84" t="s">
        <v>470</v>
      </c>
      <c r="W84" t="s">
        <v>470</v>
      </c>
      <c r="X84" t="s">
        <v>470</v>
      </c>
      <c r="Y84" t="s">
        <v>470</v>
      </c>
      <c r="Z84" t="s">
        <v>470</v>
      </c>
      <c r="AA84" t="s">
        <v>470</v>
      </c>
      <c r="AB84" t="s">
        <v>470</v>
      </c>
      <c r="AC84" t="s">
        <v>141</v>
      </c>
      <c r="AD84" t="s">
        <v>947</v>
      </c>
      <c r="AE84" t="s">
        <v>117</v>
      </c>
      <c r="AF84" t="s">
        <v>470</v>
      </c>
      <c r="AG84" t="s">
        <v>1160</v>
      </c>
      <c r="AH84" t="s">
        <v>1161</v>
      </c>
      <c r="AI84" t="s">
        <v>949</v>
      </c>
      <c r="AJ84" t="s">
        <v>1162</v>
      </c>
      <c r="AK84" t="s">
        <v>273</v>
      </c>
      <c r="AL84" t="s">
        <v>273</v>
      </c>
      <c r="AM84" t="s">
        <v>20</v>
      </c>
      <c r="AO84" t="str">
        <f>IF(ISNUMBER(_xlfn.XMATCH(Table182[[#This Row],[DEV SB ID]],Platinum_Config[Target DEV SB ID],0))=FALSE,"No Match","Match")</f>
        <v>Match</v>
      </c>
      <c r="AP84" t="str">
        <f>IF(ISNUMBER(_xlfn.XMATCH(Table182[[#This Row],[Target Field Name]],Platinum_Config[Target Field Name],0))=FALSE,"No Match","Match")</f>
        <v>Match</v>
      </c>
      <c r="AQ84" t="str">
        <f>IF(AND(Table182[[#This Row],[Exists already? (ID)]]="No Match",Table182[[#This Row],[Exists already (Name)]]="No Match"),"No Match",IF(AND(Table182[[#This Row],[Exists already? (ID)]]="Match",Table182[[#This Row],[Exists already (Name)]]="Match"),"Double Match","One Match"))</f>
        <v>Double Match</v>
      </c>
      <c r="AR84" t="s">
        <v>969</v>
      </c>
    </row>
    <row r="85" spans="1:44" hidden="1">
      <c r="A85" t="s">
        <v>1041</v>
      </c>
      <c r="B85" t="s">
        <v>1047</v>
      </c>
      <c r="C85" t="s">
        <v>1048</v>
      </c>
      <c r="D85" t="s">
        <v>1134</v>
      </c>
      <c r="E85" t="s">
        <v>1134</v>
      </c>
      <c r="F85" t="s">
        <v>1135</v>
      </c>
      <c r="G85" t="s">
        <v>202</v>
      </c>
      <c r="H85" t="s">
        <v>724</v>
      </c>
      <c r="K85" t="s">
        <v>228</v>
      </c>
      <c r="L85" t="s">
        <v>1163</v>
      </c>
      <c r="M85" t="s">
        <v>250</v>
      </c>
      <c r="N85" t="s">
        <v>470</v>
      </c>
      <c r="O85" t="s">
        <v>470</v>
      </c>
      <c r="Q85" t="s">
        <v>20</v>
      </c>
      <c r="R85" t="s">
        <v>20</v>
      </c>
      <c r="S85" t="s">
        <v>251</v>
      </c>
      <c r="T85" t="s">
        <v>251</v>
      </c>
      <c r="U85" t="s">
        <v>251</v>
      </c>
      <c r="V85" t="s">
        <v>470</v>
      </c>
      <c r="W85" t="s">
        <v>470</v>
      </c>
      <c r="X85" t="s">
        <v>470</v>
      </c>
      <c r="Y85" t="s">
        <v>470</v>
      </c>
      <c r="Z85" t="s">
        <v>470</v>
      </c>
      <c r="AA85" t="s">
        <v>470</v>
      </c>
      <c r="AB85" t="s">
        <v>470</v>
      </c>
      <c r="AC85" t="s">
        <v>103</v>
      </c>
      <c r="AD85" t="s">
        <v>947</v>
      </c>
      <c r="AF85" t="s">
        <v>470</v>
      </c>
      <c r="AH85" t="s">
        <v>1164</v>
      </c>
      <c r="AI85" t="s">
        <v>949</v>
      </c>
      <c r="AO85" t="str">
        <f>IF(ISNUMBER(_xlfn.XMATCH(Table182[[#This Row],[DEV SB ID]],Platinum_Config[Target DEV SB ID],0))=FALSE,"No Match","Match")</f>
        <v>Match</v>
      </c>
      <c r="AP85" t="str">
        <f>IF(ISNUMBER(_xlfn.XMATCH(Table182[[#This Row],[Target Field Name]],Platinum_Config[Target Field Name],0))=FALSE,"No Match","Match")</f>
        <v>Match</v>
      </c>
      <c r="AQ85" t="str">
        <f>IF(AND(Table182[[#This Row],[Exists already? (ID)]]="No Match",Table182[[#This Row],[Exists already (Name)]]="No Match"),"No Match",IF(AND(Table182[[#This Row],[Exists already? (ID)]]="Match",Table182[[#This Row],[Exists already (Name)]]="Match"),"Double Match","One Match"))</f>
        <v>Double Match</v>
      </c>
      <c r="AR85" t="s">
        <v>951</v>
      </c>
    </row>
    <row r="86" spans="1:44" hidden="1">
      <c r="A86" t="s">
        <v>1041</v>
      </c>
      <c r="B86" t="s">
        <v>1047</v>
      </c>
      <c r="C86" t="s">
        <v>1048</v>
      </c>
      <c r="D86" t="s">
        <v>1134</v>
      </c>
      <c r="E86" t="s">
        <v>1134</v>
      </c>
      <c r="F86" t="s">
        <v>1135</v>
      </c>
      <c r="G86" t="s">
        <v>202</v>
      </c>
      <c r="H86" t="s">
        <v>1165</v>
      </c>
      <c r="K86" t="s">
        <v>228</v>
      </c>
      <c r="L86" t="s">
        <v>1166</v>
      </c>
      <c r="M86" t="s">
        <v>252</v>
      </c>
      <c r="N86" t="s">
        <v>470</v>
      </c>
      <c r="O86" t="s">
        <v>470</v>
      </c>
      <c r="Q86" t="s">
        <v>20</v>
      </c>
      <c r="R86" t="s">
        <v>20</v>
      </c>
      <c r="S86" t="s">
        <v>253</v>
      </c>
      <c r="T86" t="s">
        <v>253</v>
      </c>
      <c r="U86" t="s">
        <v>253</v>
      </c>
      <c r="V86" t="s">
        <v>470</v>
      </c>
      <c r="W86" t="s">
        <v>470</v>
      </c>
      <c r="X86" t="s">
        <v>470</v>
      </c>
      <c r="Y86" t="s">
        <v>470</v>
      </c>
      <c r="Z86" t="s">
        <v>470</v>
      </c>
      <c r="AA86" t="s">
        <v>470</v>
      </c>
      <c r="AB86" t="s">
        <v>470</v>
      </c>
      <c r="AC86" t="s">
        <v>141</v>
      </c>
      <c r="AD86" t="s">
        <v>947</v>
      </c>
      <c r="AE86" t="s">
        <v>119</v>
      </c>
      <c r="AF86" t="s">
        <v>470</v>
      </c>
      <c r="AG86" t="s">
        <v>1167</v>
      </c>
      <c r="AH86" t="s">
        <v>1168</v>
      </c>
      <c r="AI86" t="s">
        <v>949</v>
      </c>
      <c r="AO86" t="str">
        <f>IF(ISNUMBER(_xlfn.XMATCH(Table182[[#This Row],[DEV SB ID]],Platinum_Config[Target DEV SB ID],0))=FALSE,"No Match","Match")</f>
        <v>Match</v>
      </c>
      <c r="AP86" t="str">
        <f>IF(ISNUMBER(_xlfn.XMATCH(Table182[[#This Row],[Target Field Name]],Platinum_Config[Target Field Name],0))=FALSE,"No Match","Match")</f>
        <v>Match</v>
      </c>
      <c r="AQ86" t="str">
        <f>IF(AND(Table182[[#This Row],[Exists already? (ID)]]="No Match",Table182[[#This Row],[Exists already (Name)]]="No Match"),"No Match",IF(AND(Table182[[#This Row],[Exists already? (ID)]]="Match",Table182[[#This Row],[Exists already (Name)]]="Match"),"Double Match","One Match"))</f>
        <v>Double Match</v>
      </c>
      <c r="AR86" t="s">
        <v>969</v>
      </c>
    </row>
    <row r="87" spans="1:44" hidden="1">
      <c r="A87" t="s">
        <v>1041</v>
      </c>
      <c r="B87" t="s">
        <v>1047</v>
      </c>
      <c r="C87" t="s">
        <v>1048</v>
      </c>
      <c r="D87" t="s">
        <v>1134</v>
      </c>
      <c r="E87" t="s">
        <v>1169</v>
      </c>
      <c r="F87" t="s">
        <v>1135</v>
      </c>
      <c r="G87" t="s">
        <v>202</v>
      </c>
      <c r="H87" t="s">
        <v>1170</v>
      </c>
      <c r="K87" t="s">
        <v>228</v>
      </c>
      <c r="L87" t="s">
        <v>1171</v>
      </c>
      <c r="M87" t="s">
        <v>254</v>
      </c>
      <c r="N87" t="s">
        <v>470</v>
      </c>
      <c r="O87" t="s">
        <v>470</v>
      </c>
      <c r="P87" t="s">
        <v>1122</v>
      </c>
      <c r="Q87" t="s">
        <v>20</v>
      </c>
      <c r="R87" t="s">
        <v>20</v>
      </c>
      <c r="S87" t="s">
        <v>255</v>
      </c>
      <c r="T87" t="s">
        <v>255</v>
      </c>
      <c r="U87" t="s">
        <v>255</v>
      </c>
      <c r="V87" t="s">
        <v>470</v>
      </c>
      <c r="W87" t="s">
        <v>470</v>
      </c>
      <c r="X87" t="s">
        <v>470</v>
      </c>
      <c r="Y87" t="s">
        <v>470</v>
      </c>
      <c r="Z87" t="s">
        <v>470</v>
      </c>
      <c r="AA87" t="s">
        <v>470</v>
      </c>
      <c r="AB87" t="s">
        <v>470</v>
      </c>
      <c r="AC87" t="s">
        <v>141</v>
      </c>
      <c r="AD87" t="s">
        <v>947</v>
      </c>
      <c r="AE87" t="s">
        <v>117</v>
      </c>
      <c r="AF87" t="s">
        <v>470</v>
      </c>
      <c r="AG87" t="s">
        <v>1172</v>
      </c>
      <c r="AH87" t="s">
        <v>1173</v>
      </c>
      <c r="AI87" t="s">
        <v>949</v>
      </c>
      <c r="AM87" t="s">
        <v>20</v>
      </c>
      <c r="AO87" t="str">
        <f>IF(ISNUMBER(_xlfn.XMATCH(Table182[[#This Row],[DEV SB ID]],Platinum_Config[Target DEV SB ID],0))=FALSE,"No Match","Match")</f>
        <v>Match</v>
      </c>
      <c r="AP87" t="str">
        <f>IF(ISNUMBER(_xlfn.XMATCH(Table182[[#This Row],[Target Field Name]],Platinum_Config[Target Field Name],0))=FALSE,"No Match","Match")</f>
        <v>Match</v>
      </c>
      <c r="AQ87" t="str">
        <f>IF(AND(Table182[[#This Row],[Exists already? (ID)]]="No Match",Table182[[#This Row],[Exists already (Name)]]="No Match"),"No Match",IF(AND(Table182[[#This Row],[Exists already? (ID)]]="Match",Table182[[#This Row],[Exists already (Name)]]="Match"),"Double Match","One Match"))</f>
        <v>Double Match</v>
      </c>
      <c r="AR87" t="s">
        <v>969</v>
      </c>
    </row>
    <row r="88" spans="1:44" hidden="1">
      <c r="A88" t="s">
        <v>1041</v>
      </c>
      <c r="B88" t="s">
        <v>1047</v>
      </c>
      <c r="C88" t="s">
        <v>1048</v>
      </c>
      <c r="D88" t="s">
        <v>1134</v>
      </c>
      <c r="E88" t="s">
        <v>1169</v>
      </c>
      <c r="F88" t="s">
        <v>123</v>
      </c>
      <c r="G88" t="s">
        <v>202</v>
      </c>
      <c r="H88" t="s">
        <v>1174</v>
      </c>
      <c r="K88" t="s">
        <v>228</v>
      </c>
      <c r="L88" t="s">
        <v>1175</v>
      </c>
      <c r="M88" t="s">
        <v>256</v>
      </c>
      <c r="N88" t="s">
        <v>470</v>
      </c>
      <c r="O88" t="s">
        <v>470</v>
      </c>
      <c r="P88" t="s">
        <v>1122</v>
      </c>
      <c r="Q88" t="s">
        <v>104</v>
      </c>
      <c r="R88" t="s">
        <v>104</v>
      </c>
      <c r="S88" t="s">
        <v>257</v>
      </c>
      <c r="T88" t="s">
        <v>257</v>
      </c>
      <c r="U88" t="s">
        <v>257</v>
      </c>
      <c r="V88" t="s">
        <v>470</v>
      </c>
      <c r="W88" t="s">
        <v>470</v>
      </c>
      <c r="X88" t="s">
        <v>470</v>
      </c>
      <c r="Y88" t="s">
        <v>470</v>
      </c>
      <c r="Z88" t="s">
        <v>470</v>
      </c>
      <c r="AA88" t="s">
        <v>470</v>
      </c>
      <c r="AB88" t="s">
        <v>470</v>
      </c>
      <c r="AC88" t="s">
        <v>141</v>
      </c>
      <c r="AD88" t="s">
        <v>947</v>
      </c>
      <c r="AE88" t="s">
        <v>117</v>
      </c>
      <c r="AF88" t="s">
        <v>470</v>
      </c>
      <c r="AG88" t="s">
        <v>1001</v>
      </c>
      <c r="AH88" t="s">
        <v>1002</v>
      </c>
      <c r="AI88" t="s">
        <v>949</v>
      </c>
      <c r="AM88" t="s">
        <v>20</v>
      </c>
      <c r="AO88" t="str">
        <f>IF(ISNUMBER(_xlfn.XMATCH(Table182[[#This Row],[DEV SB ID]],Platinum_Config[Target DEV SB ID],0))=FALSE,"No Match","Match")</f>
        <v>Match</v>
      </c>
      <c r="AP88" t="str">
        <f>IF(ISNUMBER(_xlfn.XMATCH(Table182[[#This Row],[Target Field Name]],Platinum_Config[Target Field Name],0))=FALSE,"No Match","Match")</f>
        <v>Match</v>
      </c>
      <c r="AQ88" t="str">
        <f>IF(AND(Table182[[#This Row],[Exists already? (ID)]]="No Match",Table182[[#This Row],[Exists already (Name)]]="No Match"),"No Match",IF(AND(Table182[[#This Row],[Exists already? (ID)]]="Match",Table182[[#This Row],[Exists already (Name)]]="Match"),"Double Match","One Match"))</f>
        <v>Double Match</v>
      </c>
      <c r="AR88" t="s">
        <v>969</v>
      </c>
    </row>
    <row r="89" spans="1:44" hidden="1">
      <c r="A89" t="s">
        <v>1041</v>
      </c>
      <c r="B89" t="s">
        <v>1047</v>
      </c>
      <c r="C89" t="s">
        <v>1048</v>
      </c>
      <c r="D89" t="s">
        <v>1134</v>
      </c>
      <c r="E89" t="s">
        <v>1169</v>
      </c>
      <c r="F89" t="s">
        <v>123</v>
      </c>
      <c r="G89" t="s">
        <v>202</v>
      </c>
      <c r="H89" t="s">
        <v>1176</v>
      </c>
      <c r="K89" t="s">
        <v>228</v>
      </c>
      <c r="L89" t="s">
        <v>1177</v>
      </c>
      <c r="M89" t="s">
        <v>258</v>
      </c>
      <c r="N89" t="s">
        <v>470</v>
      </c>
      <c r="O89" t="s">
        <v>470</v>
      </c>
      <c r="P89" t="s">
        <v>1122</v>
      </c>
      <c r="Q89" t="s">
        <v>20</v>
      </c>
      <c r="R89" t="s">
        <v>20</v>
      </c>
      <c r="S89" t="s">
        <v>259</v>
      </c>
      <c r="T89" t="s">
        <v>259</v>
      </c>
      <c r="U89" t="s">
        <v>259</v>
      </c>
      <c r="V89" t="s">
        <v>470</v>
      </c>
      <c r="W89" t="s">
        <v>470</v>
      </c>
      <c r="X89" t="s">
        <v>470</v>
      </c>
      <c r="Y89" t="s">
        <v>470</v>
      </c>
      <c r="Z89" t="s">
        <v>470</v>
      </c>
      <c r="AA89" t="s">
        <v>470</v>
      </c>
      <c r="AB89" t="s">
        <v>470</v>
      </c>
      <c r="AC89" t="s">
        <v>141</v>
      </c>
      <c r="AD89" t="s">
        <v>947</v>
      </c>
      <c r="AE89" t="s">
        <v>117</v>
      </c>
      <c r="AF89" t="s">
        <v>470</v>
      </c>
      <c r="AG89" t="s">
        <v>1001</v>
      </c>
      <c r="AH89" t="s">
        <v>1002</v>
      </c>
      <c r="AO89" t="str">
        <f>IF(ISNUMBER(_xlfn.XMATCH(Table182[[#This Row],[DEV SB ID]],Platinum_Config[Target DEV SB ID],0))=FALSE,"No Match","Match")</f>
        <v>Match</v>
      </c>
      <c r="AP89" t="str">
        <f>IF(ISNUMBER(_xlfn.XMATCH(Table182[[#This Row],[Target Field Name]],Platinum_Config[Target Field Name],0))=FALSE,"No Match","Match")</f>
        <v>Match</v>
      </c>
      <c r="AQ89" t="str">
        <f>IF(AND(Table182[[#This Row],[Exists already? (ID)]]="No Match",Table182[[#This Row],[Exists already (Name)]]="No Match"),"No Match",IF(AND(Table182[[#This Row],[Exists already? (ID)]]="Match",Table182[[#This Row],[Exists already (Name)]]="Match"),"Double Match","One Match"))</f>
        <v>Double Match</v>
      </c>
      <c r="AR89" t="s">
        <v>969</v>
      </c>
    </row>
    <row r="90" spans="1:44" hidden="1">
      <c r="A90" t="s">
        <v>1041</v>
      </c>
      <c r="B90" t="s">
        <v>1047</v>
      </c>
      <c r="C90" t="s">
        <v>1048</v>
      </c>
      <c r="D90" t="s">
        <v>1134</v>
      </c>
      <c r="E90" t="s">
        <v>1169</v>
      </c>
      <c r="F90" t="s">
        <v>123</v>
      </c>
      <c r="G90" t="s">
        <v>202</v>
      </c>
      <c r="H90" t="s">
        <v>1178</v>
      </c>
      <c r="K90" t="s">
        <v>228</v>
      </c>
      <c r="L90" t="s">
        <v>1179</v>
      </c>
      <c r="M90" t="s">
        <v>260</v>
      </c>
      <c r="N90" t="s">
        <v>470</v>
      </c>
      <c r="O90" t="s">
        <v>470</v>
      </c>
      <c r="P90" t="s">
        <v>1122</v>
      </c>
      <c r="Q90" t="s">
        <v>20</v>
      </c>
      <c r="R90" t="s">
        <v>20</v>
      </c>
      <c r="S90" t="s">
        <v>261</v>
      </c>
      <c r="T90" t="s">
        <v>261</v>
      </c>
      <c r="U90" t="s">
        <v>261</v>
      </c>
      <c r="V90" t="s">
        <v>470</v>
      </c>
      <c r="W90" t="s">
        <v>470</v>
      </c>
      <c r="X90" t="s">
        <v>470</v>
      </c>
      <c r="Y90" t="s">
        <v>470</v>
      </c>
      <c r="Z90" t="s">
        <v>470</v>
      </c>
      <c r="AA90" t="s">
        <v>470</v>
      </c>
      <c r="AB90" t="s">
        <v>470</v>
      </c>
      <c r="AC90" t="s">
        <v>141</v>
      </c>
      <c r="AD90" t="s">
        <v>947</v>
      </c>
      <c r="AE90" t="s">
        <v>117</v>
      </c>
      <c r="AF90" t="s">
        <v>470</v>
      </c>
      <c r="AG90" t="s">
        <v>1001</v>
      </c>
      <c r="AH90" t="s">
        <v>1002</v>
      </c>
      <c r="AO90" t="str">
        <f>IF(ISNUMBER(_xlfn.XMATCH(Table182[[#This Row],[DEV SB ID]],Platinum_Config[Target DEV SB ID],0))=FALSE,"No Match","Match")</f>
        <v>Match</v>
      </c>
      <c r="AP90" t="str">
        <f>IF(ISNUMBER(_xlfn.XMATCH(Table182[[#This Row],[Target Field Name]],Platinum_Config[Target Field Name],0))=FALSE,"No Match","Match")</f>
        <v>Match</v>
      </c>
      <c r="AQ90" t="str">
        <f>IF(AND(Table182[[#This Row],[Exists already? (ID)]]="No Match",Table182[[#This Row],[Exists already (Name)]]="No Match"),"No Match",IF(AND(Table182[[#This Row],[Exists already? (ID)]]="Match",Table182[[#This Row],[Exists already (Name)]]="Match"),"Double Match","One Match"))</f>
        <v>Double Match</v>
      </c>
      <c r="AR90" t="s">
        <v>969</v>
      </c>
    </row>
    <row r="91" spans="1:44" hidden="1">
      <c r="A91" t="s">
        <v>1041</v>
      </c>
      <c r="B91" t="s">
        <v>1047</v>
      </c>
      <c r="C91" t="s">
        <v>1048</v>
      </c>
      <c r="D91" t="s">
        <v>1134</v>
      </c>
      <c r="E91" t="s">
        <v>1169</v>
      </c>
      <c r="F91" t="s">
        <v>123</v>
      </c>
      <c r="G91" t="s">
        <v>202</v>
      </c>
      <c r="H91" t="s">
        <v>1180</v>
      </c>
      <c r="K91" t="s">
        <v>228</v>
      </c>
      <c r="L91" t="s">
        <v>1181</v>
      </c>
      <c r="M91" t="s">
        <v>262</v>
      </c>
      <c r="N91" t="s">
        <v>470</v>
      </c>
      <c r="O91" t="s">
        <v>470</v>
      </c>
      <c r="P91" t="s">
        <v>1122</v>
      </c>
      <c r="Q91" t="s">
        <v>20</v>
      </c>
      <c r="R91" t="s">
        <v>20</v>
      </c>
      <c r="S91" t="s">
        <v>263</v>
      </c>
      <c r="T91" t="s">
        <v>263</v>
      </c>
      <c r="U91" t="s">
        <v>263</v>
      </c>
      <c r="V91" t="s">
        <v>470</v>
      </c>
      <c r="W91" t="s">
        <v>470</v>
      </c>
      <c r="X91" t="s">
        <v>470</v>
      </c>
      <c r="Y91" t="s">
        <v>470</v>
      </c>
      <c r="Z91" t="s">
        <v>470</v>
      </c>
      <c r="AA91" t="s">
        <v>470</v>
      </c>
      <c r="AB91" t="s">
        <v>470</v>
      </c>
      <c r="AC91" t="s">
        <v>141</v>
      </c>
      <c r="AD91" t="s">
        <v>947</v>
      </c>
      <c r="AE91" t="s">
        <v>117</v>
      </c>
      <c r="AF91" t="s">
        <v>470</v>
      </c>
      <c r="AG91" t="s">
        <v>1001</v>
      </c>
      <c r="AH91" t="s">
        <v>1002</v>
      </c>
      <c r="AO91" t="str">
        <f>IF(ISNUMBER(_xlfn.XMATCH(Table182[[#This Row],[DEV SB ID]],Platinum_Config[Target DEV SB ID],0))=FALSE,"No Match","Match")</f>
        <v>Match</v>
      </c>
      <c r="AP91" t="str">
        <f>IF(ISNUMBER(_xlfn.XMATCH(Table182[[#This Row],[Target Field Name]],Platinum_Config[Target Field Name],0))=FALSE,"No Match","Match")</f>
        <v>Match</v>
      </c>
      <c r="AQ91" t="str">
        <f>IF(AND(Table182[[#This Row],[Exists already? (ID)]]="No Match",Table182[[#This Row],[Exists already (Name)]]="No Match"),"No Match",IF(AND(Table182[[#This Row],[Exists already? (ID)]]="Match",Table182[[#This Row],[Exists already (Name)]]="Match"),"Double Match","One Match"))</f>
        <v>Double Match</v>
      </c>
      <c r="AR91" t="s">
        <v>969</v>
      </c>
    </row>
    <row r="92" spans="1:44" hidden="1">
      <c r="A92" t="s">
        <v>1041</v>
      </c>
      <c r="B92" t="s">
        <v>1047</v>
      </c>
      <c r="C92" t="s">
        <v>1048</v>
      </c>
      <c r="D92" t="s">
        <v>1134</v>
      </c>
      <c r="E92" t="s">
        <v>1169</v>
      </c>
      <c r="F92" t="s">
        <v>123</v>
      </c>
      <c r="G92" t="s">
        <v>202</v>
      </c>
      <c r="H92" t="s">
        <v>1182</v>
      </c>
      <c r="K92" t="s">
        <v>228</v>
      </c>
      <c r="L92" t="s">
        <v>1183</v>
      </c>
      <c r="M92" t="s">
        <v>264</v>
      </c>
      <c r="N92" t="s">
        <v>470</v>
      </c>
      <c r="O92" t="s">
        <v>470</v>
      </c>
      <c r="P92" t="s">
        <v>1122</v>
      </c>
      <c r="Q92" t="s">
        <v>20</v>
      </c>
      <c r="R92" t="s">
        <v>20</v>
      </c>
      <c r="S92" t="s">
        <v>265</v>
      </c>
      <c r="T92" t="s">
        <v>265</v>
      </c>
      <c r="U92" t="s">
        <v>265</v>
      </c>
      <c r="V92" t="s">
        <v>470</v>
      </c>
      <c r="W92" t="s">
        <v>470</v>
      </c>
      <c r="X92" t="s">
        <v>470</v>
      </c>
      <c r="Y92" t="s">
        <v>470</v>
      </c>
      <c r="Z92" t="s">
        <v>470</v>
      </c>
      <c r="AA92" t="s">
        <v>470</v>
      </c>
      <c r="AB92" t="s">
        <v>470</v>
      </c>
      <c r="AC92" t="s">
        <v>103</v>
      </c>
      <c r="AD92" t="s">
        <v>947</v>
      </c>
      <c r="AF92" t="s">
        <v>470</v>
      </c>
      <c r="AH92" t="s">
        <v>1061</v>
      </c>
      <c r="AI92" t="s">
        <v>399</v>
      </c>
      <c r="AM92" t="s">
        <v>20</v>
      </c>
      <c r="AO92" t="str">
        <f>IF(ISNUMBER(_xlfn.XMATCH(Table182[[#This Row],[DEV SB ID]],Platinum_Config[Target DEV SB ID],0))=FALSE,"No Match","Match")</f>
        <v>Match</v>
      </c>
      <c r="AP92" t="str">
        <f>IF(ISNUMBER(_xlfn.XMATCH(Table182[[#This Row],[Target Field Name]],Platinum_Config[Target Field Name],0))=FALSE,"No Match","Match")</f>
        <v>Match</v>
      </c>
      <c r="AQ92" t="str">
        <f>IF(AND(Table182[[#This Row],[Exists already? (ID)]]="No Match",Table182[[#This Row],[Exists already (Name)]]="No Match"),"No Match",IF(AND(Table182[[#This Row],[Exists already? (ID)]]="Match",Table182[[#This Row],[Exists already (Name)]]="Match"),"Double Match","One Match"))</f>
        <v>Double Match</v>
      </c>
      <c r="AR92" t="s">
        <v>969</v>
      </c>
    </row>
    <row r="93" spans="1:44" hidden="1">
      <c r="A93" t="s">
        <v>1041</v>
      </c>
      <c r="B93" t="s">
        <v>1047</v>
      </c>
      <c r="C93" t="s">
        <v>1048</v>
      </c>
      <c r="D93" t="s">
        <v>1134</v>
      </c>
      <c r="E93" t="s">
        <v>1169</v>
      </c>
      <c r="F93" t="s">
        <v>123</v>
      </c>
      <c r="G93" t="s">
        <v>202</v>
      </c>
      <c r="H93" t="s">
        <v>1184</v>
      </c>
      <c r="K93" t="s">
        <v>228</v>
      </c>
      <c r="L93" t="s">
        <v>1185</v>
      </c>
      <c r="M93" t="s">
        <v>266</v>
      </c>
      <c r="N93" t="s">
        <v>470</v>
      </c>
      <c r="O93" t="s">
        <v>470</v>
      </c>
      <c r="P93" t="s">
        <v>1122</v>
      </c>
      <c r="Q93" t="s">
        <v>20</v>
      </c>
      <c r="R93" t="s">
        <v>20</v>
      </c>
      <c r="S93" t="s">
        <v>267</v>
      </c>
      <c r="T93" t="s">
        <v>267</v>
      </c>
      <c r="U93" t="s">
        <v>267</v>
      </c>
      <c r="V93" t="s">
        <v>470</v>
      </c>
      <c r="W93" t="s">
        <v>470</v>
      </c>
      <c r="X93" t="s">
        <v>470</v>
      </c>
      <c r="Y93" t="s">
        <v>470</v>
      </c>
      <c r="Z93" t="s">
        <v>470</v>
      </c>
      <c r="AA93" t="s">
        <v>470</v>
      </c>
      <c r="AB93" t="s">
        <v>470</v>
      </c>
      <c r="AC93" t="s">
        <v>103</v>
      </c>
      <c r="AD93" t="s">
        <v>1186</v>
      </c>
      <c r="AF93" t="s">
        <v>470</v>
      </c>
      <c r="AH93" t="s">
        <v>1187</v>
      </c>
      <c r="AI93" t="s">
        <v>949</v>
      </c>
      <c r="AO93" t="str">
        <f>IF(ISNUMBER(_xlfn.XMATCH(Table182[[#This Row],[DEV SB ID]],Platinum_Config[Target DEV SB ID],0))=FALSE,"No Match","Match")</f>
        <v>Match</v>
      </c>
      <c r="AP93" t="str">
        <f>IF(ISNUMBER(_xlfn.XMATCH(Table182[[#This Row],[Target Field Name]],Platinum_Config[Target Field Name],0))=FALSE,"No Match","Match")</f>
        <v>Match</v>
      </c>
      <c r="AQ93" t="str">
        <f>IF(AND(Table182[[#This Row],[Exists already? (ID)]]="No Match",Table182[[#This Row],[Exists already (Name)]]="No Match"),"No Match",IF(AND(Table182[[#This Row],[Exists already? (ID)]]="Match",Table182[[#This Row],[Exists already (Name)]]="Match"),"Double Match","One Match"))</f>
        <v>Double Match</v>
      </c>
      <c r="AR93" t="s">
        <v>969</v>
      </c>
    </row>
    <row r="94" spans="1:44" hidden="1">
      <c r="A94" t="s">
        <v>1041</v>
      </c>
      <c r="B94" t="s">
        <v>1047</v>
      </c>
      <c r="C94" t="s">
        <v>1048</v>
      </c>
      <c r="D94" t="s">
        <v>1188</v>
      </c>
      <c r="F94" t="s">
        <v>123</v>
      </c>
      <c r="G94" t="s">
        <v>202</v>
      </c>
      <c r="H94" t="s">
        <v>725</v>
      </c>
      <c r="K94" t="s">
        <v>228</v>
      </c>
      <c r="L94" t="s">
        <v>1189</v>
      </c>
      <c r="M94" t="s">
        <v>726</v>
      </c>
      <c r="N94" t="s">
        <v>470</v>
      </c>
      <c r="O94" t="s">
        <v>470</v>
      </c>
      <c r="P94" t="s">
        <v>1190</v>
      </c>
      <c r="Q94" t="s">
        <v>20</v>
      </c>
      <c r="R94" t="s">
        <v>20</v>
      </c>
      <c r="S94" t="s">
        <v>1191</v>
      </c>
      <c r="T94" t="s">
        <v>1191</v>
      </c>
      <c r="U94" t="s">
        <v>1191</v>
      </c>
      <c r="V94" t="s">
        <v>470</v>
      </c>
      <c r="W94" t="s">
        <v>470</v>
      </c>
      <c r="X94" t="s">
        <v>470</v>
      </c>
      <c r="Y94" t="s">
        <v>470</v>
      </c>
      <c r="Z94" t="s">
        <v>470</v>
      </c>
      <c r="AA94" t="s">
        <v>470</v>
      </c>
      <c r="AB94" t="s">
        <v>470</v>
      </c>
      <c r="AC94" t="s">
        <v>216</v>
      </c>
      <c r="AD94" t="s">
        <v>338</v>
      </c>
      <c r="AE94" t="s">
        <v>273</v>
      </c>
      <c r="AF94" t="s">
        <v>470</v>
      </c>
      <c r="AG94" t="s">
        <v>273</v>
      </c>
      <c r="AH94" t="s">
        <v>1192</v>
      </c>
      <c r="AI94" t="s">
        <v>619</v>
      </c>
      <c r="AJ94" t="s">
        <v>273</v>
      </c>
      <c r="AK94" t="s">
        <v>273</v>
      </c>
      <c r="AL94" t="s">
        <v>273</v>
      </c>
      <c r="AO94" t="str">
        <f>IF(ISNUMBER(_xlfn.XMATCH(Table182[[#This Row],[DEV SB ID]],Platinum_Config[Target DEV SB ID],0))=FALSE,"No Match","Match")</f>
        <v>Match</v>
      </c>
      <c r="AP94" t="str">
        <f>IF(ISNUMBER(_xlfn.XMATCH(Table182[[#This Row],[Target Field Name]],Platinum_Config[Target Field Name],0))=FALSE,"No Match","Match")</f>
        <v>Match</v>
      </c>
      <c r="AQ94" t="str">
        <f>IF(AND(Table182[[#This Row],[Exists already? (ID)]]="No Match",Table182[[#This Row],[Exists already (Name)]]="No Match"),"No Match",IF(AND(Table182[[#This Row],[Exists already? (ID)]]="Match",Table182[[#This Row],[Exists already (Name)]]="Match"),"Double Match","One Match"))</f>
        <v>Double Match</v>
      </c>
      <c r="AR94" t="s">
        <v>951</v>
      </c>
    </row>
    <row r="95" spans="1:44" hidden="1">
      <c r="A95" t="s">
        <v>1041</v>
      </c>
      <c r="B95" t="s">
        <v>1047</v>
      </c>
      <c r="D95" t="s">
        <v>1134</v>
      </c>
      <c r="F95" t="s">
        <v>1135</v>
      </c>
      <c r="G95" t="s">
        <v>202</v>
      </c>
      <c r="H95" t="s">
        <v>1193</v>
      </c>
      <c r="K95" t="s">
        <v>228</v>
      </c>
      <c r="L95" t="s">
        <v>1194</v>
      </c>
      <c r="M95" t="s">
        <v>268</v>
      </c>
      <c r="N95" t="s">
        <v>470</v>
      </c>
      <c r="O95" t="s">
        <v>470</v>
      </c>
      <c r="P95" t="s">
        <v>1195</v>
      </c>
      <c r="Q95" t="s">
        <v>20</v>
      </c>
      <c r="R95" t="s">
        <v>20</v>
      </c>
      <c r="S95" t="s">
        <v>269</v>
      </c>
      <c r="T95" t="s">
        <v>269</v>
      </c>
      <c r="U95" t="s">
        <v>269</v>
      </c>
      <c r="V95" t="s">
        <v>470</v>
      </c>
      <c r="W95" t="s">
        <v>470</v>
      </c>
      <c r="X95" t="s">
        <v>470</v>
      </c>
      <c r="Y95" t="s">
        <v>470</v>
      </c>
      <c r="Z95" t="s">
        <v>470</v>
      </c>
      <c r="AA95" t="s">
        <v>470</v>
      </c>
      <c r="AB95" t="s">
        <v>470</v>
      </c>
      <c r="AC95" t="s">
        <v>216</v>
      </c>
      <c r="AD95" t="s">
        <v>1075</v>
      </c>
      <c r="AF95" t="s">
        <v>470</v>
      </c>
      <c r="AH95" t="s">
        <v>1196</v>
      </c>
      <c r="AI95" t="s">
        <v>619</v>
      </c>
      <c r="AM95" t="s">
        <v>20</v>
      </c>
      <c r="AO95" t="str">
        <f>IF(ISNUMBER(_xlfn.XMATCH(Table182[[#This Row],[DEV SB ID]],Platinum_Config[Target DEV SB ID],0))=FALSE,"No Match","Match")</f>
        <v>Match</v>
      </c>
      <c r="AP95" t="str">
        <f>IF(ISNUMBER(_xlfn.XMATCH(Table182[[#This Row],[Target Field Name]],Platinum_Config[Target Field Name],0))=FALSE,"No Match","Match")</f>
        <v>Match</v>
      </c>
      <c r="AQ95" t="str">
        <f>IF(AND(Table182[[#This Row],[Exists already? (ID)]]="No Match",Table182[[#This Row],[Exists already (Name)]]="No Match"),"No Match",IF(AND(Table182[[#This Row],[Exists already? (ID)]]="Match",Table182[[#This Row],[Exists already (Name)]]="Match"),"Double Match","One Match"))</f>
        <v>Double Match</v>
      </c>
      <c r="AR95" t="s">
        <v>969</v>
      </c>
    </row>
    <row r="96" spans="1:44" hidden="1">
      <c r="A96" t="s">
        <v>1041</v>
      </c>
      <c r="B96" t="s">
        <v>1047</v>
      </c>
      <c r="D96" t="s">
        <v>1134</v>
      </c>
      <c r="F96" t="s">
        <v>1135</v>
      </c>
      <c r="G96" t="s">
        <v>202</v>
      </c>
      <c r="H96" t="s">
        <v>1197</v>
      </c>
      <c r="K96" t="s">
        <v>228</v>
      </c>
      <c r="L96" t="s">
        <v>1198</v>
      </c>
      <c r="M96" t="s">
        <v>270</v>
      </c>
      <c r="N96" t="s">
        <v>470</v>
      </c>
      <c r="O96" t="s">
        <v>470</v>
      </c>
      <c r="P96" t="s">
        <v>1195</v>
      </c>
      <c r="Q96" t="s">
        <v>20</v>
      </c>
      <c r="R96" t="s">
        <v>20</v>
      </c>
      <c r="S96" t="s">
        <v>271</v>
      </c>
      <c r="T96" t="s">
        <v>271</v>
      </c>
      <c r="U96" t="s">
        <v>271</v>
      </c>
      <c r="V96" t="s">
        <v>470</v>
      </c>
      <c r="W96" t="s">
        <v>470</v>
      </c>
      <c r="X96" t="s">
        <v>470</v>
      </c>
      <c r="Y96" t="s">
        <v>470</v>
      </c>
      <c r="Z96" t="s">
        <v>470</v>
      </c>
      <c r="AA96" t="s">
        <v>470</v>
      </c>
      <c r="AB96" t="s">
        <v>470</v>
      </c>
      <c r="AC96" t="s">
        <v>216</v>
      </c>
      <c r="AD96" t="s">
        <v>1075</v>
      </c>
      <c r="AF96" t="s">
        <v>470</v>
      </c>
      <c r="AH96" t="s">
        <v>1199</v>
      </c>
      <c r="AI96" t="s">
        <v>619</v>
      </c>
      <c r="AM96" t="s">
        <v>20</v>
      </c>
      <c r="AO96" t="str">
        <f>IF(ISNUMBER(_xlfn.XMATCH(Table182[[#This Row],[DEV SB ID]],Platinum_Config[Target DEV SB ID],0))=FALSE,"No Match","Match")</f>
        <v>Match</v>
      </c>
      <c r="AP96" t="str">
        <f>IF(ISNUMBER(_xlfn.XMATCH(Table182[[#This Row],[Target Field Name]],Platinum_Config[Target Field Name],0))=FALSE,"No Match","Match")</f>
        <v>Match</v>
      </c>
      <c r="AQ96" t="str">
        <f>IF(AND(Table182[[#This Row],[Exists already? (ID)]]="No Match",Table182[[#This Row],[Exists already (Name)]]="No Match"),"No Match",IF(AND(Table182[[#This Row],[Exists already? (ID)]]="Match",Table182[[#This Row],[Exists already (Name)]]="Match"),"Double Match","One Match"))</f>
        <v>Double Match</v>
      </c>
      <c r="AR96" t="s">
        <v>969</v>
      </c>
    </row>
    <row r="97" spans="1:44" hidden="1">
      <c r="A97" t="s">
        <v>1041</v>
      </c>
      <c r="B97" t="s">
        <v>983</v>
      </c>
      <c r="C97" t="s">
        <v>1200</v>
      </c>
      <c r="D97" t="s">
        <v>1201</v>
      </c>
      <c r="F97" t="s">
        <v>122</v>
      </c>
      <c r="G97" t="s">
        <v>202</v>
      </c>
      <c r="H97" t="s">
        <v>1202</v>
      </c>
      <c r="K97" t="s">
        <v>228</v>
      </c>
      <c r="L97" t="s">
        <v>1203</v>
      </c>
      <c r="M97" t="s">
        <v>137</v>
      </c>
      <c r="N97" t="s">
        <v>470</v>
      </c>
      <c r="O97" t="s">
        <v>470</v>
      </c>
      <c r="Q97" t="s">
        <v>20</v>
      </c>
      <c r="R97" t="s">
        <v>20</v>
      </c>
      <c r="S97" t="s">
        <v>272</v>
      </c>
      <c r="T97" t="s">
        <v>272</v>
      </c>
      <c r="U97" t="s">
        <v>272</v>
      </c>
      <c r="V97" t="s">
        <v>470</v>
      </c>
      <c r="W97" t="s">
        <v>470</v>
      </c>
      <c r="X97" t="s">
        <v>470</v>
      </c>
      <c r="Y97" t="s">
        <v>470</v>
      </c>
      <c r="Z97" t="s">
        <v>470</v>
      </c>
      <c r="AA97" t="s">
        <v>470</v>
      </c>
      <c r="AB97" t="s">
        <v>470</v>
      </c>
      <c r="AC97" t="s">
        <v>103</v>
      </c>
      <c r="AD97" t="s">
        <v>947</v>
      </c>
      <c r="AE97" t="s">
        <v>273</v>
      </c>
      <c r="AF97" t="s">
        <v>470</v>
      </c>
      <c r="AG97" t="s">
        <v>273</v>
      </c>
      <c r="AH97" t="s">
        <v>996</v>
      </c>
      <c r="AI97" t="s">
        <v>949</v>
      </c>
      <c r="AO97" t="str">
        <f>IF(ISNUMBER(_xlfn.XMATCH(Table182[[#This Row],[DEV SB ID]],Platinum_Config[Target DEV SB ID],0))=FALSE,"No Match","Match")</f>
        <v>Match</v>
      </c>
      <c r="AP97" t="str">
        <f>IF(ISNUMBER(_xlfn.XMATCH(Table182[[#This Row],[Target Field Name]],Platinum_Config[Target Field Name],0))=FALSE,"No Match","Match")</f>
        <v>Match</v>
      </c>
      <c r="AQ97" t="str">
        <f>IF(AND(Table182[[#This Row],[Exists already? (ID)]]="No Match",Table182[[#This Row],[Exists already (Name)]]="No Match"),"No Match",IF(AND(Table182[[#This Row],[Exists already? (ID)]]="Match",Table182[[#This Row],[Exists already (Name)]]="Match"),"Double Match","One Match"))</f>
        <v>Double Match</v>
      </c>
      <c r="AR97" t="s">
        <v>969</v>
      </c>
    </row>
    <row r="98" spans="1:44" hidden="1">
      <c r="A98" t="s">
        <v>1041</v>
      </c>
      <c r="B98" t="s">
        <v>983</v>
      </c>
      <c r="C98" t="s">
        <v>1200</v>
      </c>
      <c r="D98" t="s">
        <v>1201</v>
      </c>
      <c r="F98" t="s">
        <v>122</v>
      </c>
      <c r="G98" t="s">
        <v>202</v>
      </c>
      <c r="H98" t="s">
        <v>1204</v>
      </c>
      <c r="K98" t="s">
        <v>228</v>
      </c>
      <c r="L98" t="s">
        <v>1205</v>
      </c>
      <c r="M98" t="s">
        <v>274</v>
      </c>
      <c r="N98" t="s">
        <v>470</v>
      </c>
      <c r="O98" t="s">
        <v>470</v>
      </c>
      <c r="P98" t="s">
        <v>1206</v>
      </c>
      <c r="Q98" t="s">
        <v>20</v>
      </c>
      <c r="R98" t="s">
        <v>1059</v>
      </c>
      <c r="S98" t="s">
        <v>275</v>
      </c>
      <c r="T98" t="s">
        <v>275</v>
      </c>
      <c r="U98" t="s">
        <v>275</v>
      </c>
      <c r="V98" t="s">
        <v>470</v>
      </c>
      <c r="W98" t="s">
        <v>470</v>
      </c>
      <c r="X98" t="s">
        <v>470</v>
      </c>
      <c r="Y98" t="s">
        <v>470</v>
      </c>
      <c r="Z98" t="s">
        <v>470</v>
      </c>
      <c r="AA98" t="s">
        <v>470</v>
      </c>
      <c r="AB98" t="s">
        <v>470</v>
      </c>
      <c r="AC98" t="s">
        <v>141</v>
      </c>
      <c r="AD98" t="s">
        <v>947</v>
      </c>
      <c r="AE98" t="s">
        <v>117</v>
      </c>
      <c r="AF98" t="s">
        <v>470</v>
      </c>
      <c r="AG98" t="s">
        <v>1207</v>
      </c>
      <c r="AH98" t="s">
        <v>1208</v>
      </c>
      <c r="AI98" t="s">
        <v>949</v>
      </c>
      <c r="AJ98" t="s">
        <v>104</v>
      </c>
      <c r="AO98" t="str">
        <f>IF(ISNUMBER(_xlfn.XMATCH(Table182[[#This Row],[DEV SB ID]],Platinum_Config[Target DEV SB ID],0))=FALSE,"No Match","Match")</f>
        <v>Match</v>
      </c>
      <c r="AP98" t="str">
        <f>IF(ISNUMBER(_xlfn.XMATCH(Table182[[#This Row],[Target Field Name]],Platinum_Config[Target Field Name],0))=FALSE,"No Match","Match")</f>
        <v>No Match</v>
      </c>
      <c r="AQ98" t="str">
        <f>IF(AND(Table182[[#This Row],[Exists already? (ID)]]="No Match",Table182[[#This Row],[Exists already (Name)]]="No Match"),"No Match",IF(AND(Table182[[#This Row],[Exists already? (ID)]]="Match",Table182[[#This Row],[Exists already (Name)]]="Match"),"Double Match","One Match"))</f>
        <v>One Match</v>
      </c>
      <c r="AR98" t="s">
        <v>969</v>
      </c>
    </row>
    <row r="99" spans="1:44" hidden="1">
      <c r="A99" t="s">
        <v>1041</v>
      </c>
      <c r="B99" t="s">
        <v>983</v>
      </c>
      <c r="C99" t="s">
        <v>1200</v>
      </c>
      <c r="D99" t="s">
        <v>1201</v>
      </c>
      <c r="F99" t="s">
        <v>122</v>
      </c>
      <c r="G99" t="s">
        <v>202</v>
      </c>
      <c r="H99" t="s">
        <v>727</v>
      </c>
      <c r="K99" t="s">
        <v>228</v>
      </c>
      <c r="L99" t="s">
        <v>1209</v>
      </c>
      <c r="M99" t="s">
        <v>276</v>
      </c>
      <c r="N99" t="s">
        <v>470</v>
      </c>
      <c r="O99" t="s">
        <v>470</v>
      </c>
      <c r="P99" t="s">
        <v>1210</v>
      </c>
      <c r="Q99" t="s">
        <v>104</v>
      </c>
      <c r="R99" t="s">
        <v>20</v>
      </c>
      <c r="S99" t="s">
        <v>156</v>
      </c>
      <c r="T99" t="s">
        <v>277</v>
      </c>
      <c r="U99" t="s">
        <v>277</v>
      </c>
      <c r="V99" t="s">
        <v>470</v>
      </c>
      <c r="W99" t="s">
        <v>470</v>
      </c>
      <c r="X99" t="s">
        <v>470</v>
      </c>
      <c r="Y99" t="s">
        <v>470</v>
      </c>
      <c r="Z99" t="s">
        <v>470</v>
      </c>
      <c r="AA99" t="s">
        <v>470</v>
      </c>
      <c r="AB99" t="s">
        <v>470</v>
      </c>
      <c r="AC99" t="s">
        <v>103</v>
      </c>
      <c r="AD99" t="s">
        <v>810</v>
      </c>
      <c r="AF99" t="s">
        <v>470</v>
      </c>
      <c r="AI99" t="s">
        <v>949</v>
      </c>
      <c r="AM99" t="s">
        <v>20</v>
      </c>
      <c r="AO99" t="str">
        <f>IF(ISNUMBER(_xlfn.XMATCH(Table182[[#This Row],[DEV SB ID]],Platinum_Config[Target DEV SB ID],0))=FALSE,"No Match","Match")</f>
        <v>Match</v>
      </c>
      <c r="AP99" t="str">
        <f>IF(ISNUMBER(_xlfn.XMATCH(Table182[[#This Row],[Target Field Name]],Platinum_Config[Target Field Name],0))=FALSE,"No Match","Match")</f>
        <v>Match</v>
      </c>
      <c r="AQ99" t="str">
        <f>IF(AND(Table182[[#This Row],[Exists already? (ID)]]="No Match",Table182[[#This Row],[Exists already (Name)]]="No Match"),"No Match",IF(AND(Table182[[#This Row],[Exists already? (ID)]]="Match",Table182[[#This Row],[Exists already (Name)]]="Match"),"Double Match","One Match"))</f>
        <v>Double Match</v>
      </c>
      <c r="AR99" t="s">
        <v>951</v>
      </c>
    </row>
    <row r="100" spans="1:44" hidden="1">
      <c r="A100" t="s">
        <v>1041</v>
      </c>
      <c r="B100" t="s">
        <v>983</v>
      </c>
      <c r="C100" t="s">
        <v>1200</v>
      </c>
      <c r="D100" t="s">
        <v>1201</v>
      </c>
      <c r="F100" t="s">
        <v>122</v>
      </c>
      <c r="G100" t="s">
        <v>202</v>
      </c>
      <c r="H100" t="s">
        <v>1211</v>
      </c>
      <c r="K100" t="s">
        <v>228</v>
      </c>
      <c r="L100" t="s">
        <v>1212</v>
      </c>
      <c r="M100" t="s">
        <v>278</v>
      </c>
      <c r="N100" t="s">
        <v>470</v>
      </c>
      <c r="O100" t="s">
        <v>470</v>
      </c>
      <c r="P100" t="s">
        <v>1213</v>
      </c>
      <c r="Q100" t="s">
        <v>104</v>
      </c>
      <c r="R100" t="s">
        <v>20</v>
      </c>
      <c r="S100" t="s">
        <v>156</v>
      </c>
      <c r="T100" t="s">
        <v>279</v>
      </c>
      <c r="U100" t="s">
        <v>279</v>
      </c>
      <c r="V100" t="s">
        <v>470</v>
      </c>
      <c r="W100" t="s">
        <v>470</v>
      </c>
      <c r="X100" t="s">
        <v>470</v>
      </c>
      <c r="Y100" t="s">
        <v>470</v>
      </c>
      <c r="Z100" t="s">
        <v>470</v>
      </c>
      <c r="AA100" t="s">
        <v>470</v>
      </c>
      <c r="AB100" t="s">
        <v>470</v>
      </c>
      <c r="AC100" t="s">
        <v>103</v>
      </c>
      <c r="AD100" t="s">
        <v>810</v>
      </c>
      <c r="AE100" t="s">
        <v>273</v>
      </c>
      <c r="AF100" t="s">
        <v>470</v>
      </c>
      <c r="AG100" t="s">
        <v>273</v>
      </c>
      <c r="AH100" t="s">
        <v>1214</v>
      </c>
      <c r="AI100" t="s">
        <v>949</v>
      </c>
      <c r="AM100" t="s">
        <v>20</v>
      </c>
      <c r="AO100" t="str">
        <f>IF(ISNUMBER(_xlfn.XMATCH(Table182[[#This Row],[DEV SB ID]],Platinum_Config[Target DEV SB ID],0))=FALSE,"No Match","Match")</f>
        <v>Match</v>
      </c>
      <c r="AP100" t="str">
        <f>IF(ISNUMBER(_xlfn.XMATCH(Table182[[#This Row],[Target Field Name]],Platinum_Config[Target Field Name],0))=FALSE,"No Match","Match")</f>
        <v>Match</v>
      </c>
      <c r="AQ100" t="str">
        <f>IF(AND(Table182[[#This Row],[Exists already? (ID)]]="No Match",Table182[[#This Row],[Exists already (Name)]]="No Match"),"No Match",IF(AND(Table182[[#This Row],[Exists already? (ID)]]="Match",Table182[[#This Row],[Exists already (Name)]]="Match"),"Double Match","One Match"))</f>
        <v>Double Match</v>
      </c>
      <c r="AR100" t="s">
        <v>969</v>
      </c>
    </row>
    <row r="101" spans="1:44" hidden="1">
      <c r="A101" t="s">
        <v>1041</v>
      </c>
      <c r="B101" t="s">
        <v>983</v>
      </c>
      <c r="C101" t="s">
        <v>1200</v>
      </c>
      <c r="D101" t="s">
        <v>1201</v>
      </c>
      <c r="F101" t="s">
        <v>122</v>
      </c>
      <c r="G101" t="s">
        <v>202</v>
      </c>
      <c r="H101" t="s">
        <v>1215</v>
      </c>
      <c r="K101" t="s">
        <v>228</v>
      </c>
      <c r="L101" t="s">
        <v>1216</v>
      </c>
      <c r="M101" t="s">
        <v>280</v>
      </c>
      <c r="N101" t="s">
        <v>470</v>
      </c>
      <c r="O101" t="s">
        <v>470</v>
      </c>
      <c r="P101" t="s">
        <v>1217</v>
      </c>
      <c r="Q101" t="s">
        <v>104</v>
      </c>
      <c r="R101" t="s">
        <v>20</v>
      </c>
      <c r="S101" t="s">
        <v>156</v>
      </c>
      <c r="T101" t="s">
        <v>281</v>
      </c>
      <c r="U101" t="s">
        <v>281</v>
      </c>
      <c r="V101" t="s">
        <v>470</v>
      </c>
      <c r="W101" t="s">
        <v>470</v>
      </c>
      <c r="X101" t="s">
        <v>470</v>
      </c>
      <c r="Y101" t="s">
        <v>470</v>
      </c>
      <c r="Z101" t="s">
        <v>470</v>
      </c>
      <c r="AA101" t="s">
        <v>470</v>
      </c>
      <c r="AB101" t="s">
        <v>470</v>
      </c>
      <c r="AC101" t="s">
        <v>103</v>
      </c>
      <c r="AD101" t="s">
        <v>810</v>
      </c>
      <c r="AE101" t="s">
        <v>273</v>
      </c>
      <c r="AF101" t="s">
        <v>470</v>
      </c>
      <c r="AG101" t="s">
        <v>273</v>
      </c>
      <c r="AH101" t="s">
        <v>1218</v>
      </c>
      <c r="AI101" t="s">
        <v>949</v>
      </c>
      <c r="AM101" t="s">
        <v>20</v>
      </c>
      <c r="AO101" t="str">
        <f>IF(ISNUMBER(_xlfn.XMATCH(Table182[[#This Row],[DEV SB ID]],Platinum_Config[Target DEV SB ID],0))=FALSE,"No Match","Match")</f>
        <v>Match</v>
      </c>
      <c r="AP101" t="str">
        <f>IF(ISNUMBER(_xlfn.XMATCH(Table182[[#This Row],[Target Field Name]],Platinum_Config[Target Field Name],0))=FALSE,"No Match","Match")</f>
        <v>Match</v>
      </c>
      <c r="AQ101" t="str">
        <f>IF(AND(Table182[[#This Row],[Exists already? (ID)]]="No Match",Table182[[#This Row],[Exists already (Name)]]="No Match"),"No Match",IF(AND(Table182[[#This Row],[Exists already? (ID)]]="Match",Table182[[#This Row],[Exists already (Name)]]="Match"),"Double Match","One Match"))</f>
        <v>Double Match</v>
      </c>
      <c r="AR101" t="s">
        <v>969</v>
      </c>
    </row>
    <row r="102" spans="1:44" hidden="1">
      <c r="A102" t="s">
        <v>1041</v>
      </c>
      <c r="B102" t="s">
        <v>983</v>
      </c>
      <c r="C102" t="s">
        <v>1200</v>
      </c>
      <c r="D102" t="s">
        <v>1201</v>
      </c>
      <c r="F102" t="s">
        <v>122</v>
      </c>
      <c r="G102" t="s">
        <v>202</v>
      </c>
      <c r="H102" t="s">
        <v>1219</v>
      </c>
      <c r="K102" t="s">
        <v>228</v>
      </c>
      <c r="L102" t="s">
        <v>1220</v>
      </c>
      <c r="M102" t="s">
        <v>282</v>
      </c>
      <c r="N102" t="s">
        <v>470</v>
      </c>
      <c r="O102" t="s">
        <v>470</v>
      </c>
      <c r="P102" t="s">
        <v>1221</v>
      </c>
      <c r="Q102" t="s">
        <v>104</v>
      </c>
      <c r="R102" t="s">
        <v>20</v>
      </c>
      <c r="S102" t="s">
        <v>156</v>
      </c>
      <c r="T102" t="s">
        <v>283</v>
      </c>
      <c r="U102" t="s">
        <v>283</v>
      </c>
      <c r="V102" t="s">
        <v>470</v>
      </c>
      <c r="W102" t="s">
        <v>470</v>
      </c>
      <c r="X102" t="s">
        <v>470</v>
      </c>
      <c r="Y102" t="s">
        <v>470</v>
      </c>
      <c r="Z102" t="s">
        <v>470</v>
      </c>
      <c r="AA102" t="s">
        <v>470</v>
      </c>
      <c r="AB102" t="s">
        <v>470</v>
      </c>
      <c r="AC102" t="s">
        <v>103</v>
      </c>
      <c r="AD102" t="s">
        <v>810</v>
      </c>
      <c r="AE102" t="s">
        <v>273</v>
      </c>
      <c r="AF102" t="s">
        <v>470</v>
      </c>
      <c r="AG102" t="s">
        <v>273</v>
      </c>
      <c r="AH102" t="s">
        <v>1222</v>
      </c>
      <c r="AI102" t="s">
        <v>949</v>
      </c>
      <c r="AM102" t="s">
        <v>20</v>
      </c>
      <c r="AO102" t="str">
        <f>IF(ISNUMBER(_xlfn.XMATCH(Table182[[#This Row],[DEV SB ID]],Platinum_Config[Target DEV SB ID],0))=FALSE,"No Match","Match")</f>
        <v>Match</v>
      </c>
      <c r="AP102" t="str">
        <f>IF(ISNUMBER(_xlfn.XMATCH(Table182[[#This Row],[Target Field Name]],Platinum_Config[Target Field Name],0))=FALSE,"No Match","Match")</f>
        <v>Match</v>
      </c>
      <c r="AQ102" t="str">
        <f>IF(AND(Table182[[#This Row],[Exists already? (ID)]]="No Match",Table182[[#This Row],[Exists already (Name)]]="No Match"),"No Match",IF(AND(Table182[[#This Row],[Exists already? (ID)]]="Match",Table182[[#This Row],[Exists already (Name)]]="Match"),"Double Match","One Match"))</f>
        <v>Double Match</v>
      </c>
      <c r="AR102" t="s">
        <v>969</v>
      </c>
    </row>
    <row r="103" spans="1:44" hidden="1">
      <c r="A103" t="s">
        <v>1041</v>
      </c>
      <c r="B103" t="s">
        <v>983</v>
      </c>
      <c r="C103" t="s">
        <v>1200</v>
      </c>
      <c r="D103" t="s">
        <v>1201</v>
      </c>
      <c r="F103" t="s">
        <v>122</v>
      </c>
      <c r="G103" t="s">
        <v>202</v>
      </c>
      <c r="H103" t="s">
        <v>1223</v>
      </c>
      <c r="K103" t="s">
        <v>228</v>
      </c>
      <c r="L103" t="s">
        <v>1224</v>
      </c>
      <c r="M103" t="s">
        <v>284</v>
      </c>
      <c r="N103" t="s">
        <v>470</v>
      </c>
      <c r="O103" t="s">
        <v>470</v>
      </c>
      <c r="P103" t="s">
        <v>1225</v>
      </c>
      <c r="Q103" t="s">
        <v>104</v>
      </c>
      <c r="R103" t="s">
        <v>20</v>
      </c>
      <c r="S103" t="s">
        <v>156</v>
      </c>
      <c r="T103" t="s">
        <v>285</v>
      </c>
      <c r="U103" t="s">
        <v>285</v>
      </c>
      <c r="V103" t="s">
        <v>470</v>
      </c>
      <c r="W103" t="s">
        <v>470</v>
      </c>
      <c r="X103" t="s">
        <v>470</v>
      </c>
      <c r="Y103" t="s">
        <v>470</v>
      </c>
      <c r="Z103" t="s">
        <v>470</v>
      </c>
      <c r="AA103" t="s">
        <v>470</v>
      </c>
      <c r="AB103" t="s">
        <v>470</v>
      </c>
      <c r="AC103" t="s">
        <v>103</v>
      </c>
      <c r="AD103" t="s">
        <v>810</v>
      </c>
      <c r="AE103" t="s">
        <v>273</v>
      </c>
      <c r="AF103" t="s">
        <v>470</v>
      </c>
      <c r="AG103" t="s">
        <v>273</v>
      </c>
      <c r="AH103" t="s">
        <v>1226</v>
      </c>
      <c r="AI103" t="s">
        <v>949</v>
      </c>
      <c r="AM103" t="s">
        <v>20</v>
      </c>
      <c r="AO103" t="str">
        <f>IF(ISNUMBER(_xlfn.XMATCH(Table182[[#This Row],[DEV SB ID]],Platinum_Config[Target DEV SB ID],0))=FALSE,"No Match","Match")</f>
        <v>Match</v>
      </c>
      <c r="AP103" t="str">
        <f>IF(ISNUMBER(_xlfn.XMATCH(Table182[[#This Row],[Target Field Name]],Platinum_Config[Target Field Name],0))=FALSE,"No Match","Match")</f>
        <v>Match</v>
      </c>
      <c r="AQ103" t="str">
        <f>IF(AND(Table182[[#This Row],[Exists already? (ID)]]="No Match",Table182[[#This Row],[Exists already (Name)]]="No Match"),"No Match",IF(AND(Table182[[#This Row],[Exists already? (ID)]]="Match",Table182[[#This Row],[Exists already (Name)]]="Match"),"Double Match","One Match"))</f>
        <v>Double Match</v>
      </c>
      <c r="AR103" t="s">
        <v>969</v>
      </c>
    </row>
    <row r="104" spans="1:44" hidden="1">
      <c r="A104" t="s">
        <v>1041</v>
      </c>
      <c r="B104" t="s">
        <v>983</v>
      </c>
      <c r="C104" t="s">
        <v>1200</v>
      </c>
      <c r="D104" t="s">
        <v>1201</v>
      </c>
      <c r="F104" t="s">
        <v>122</v>
      </c>
      <c r="G104" t="s">
        <v>202</v>
      </c>
      <c r="H104" t="s">
        <v>1227</v>
      </c>
      <c r="K104" t="s">
        <v>228</v>
      </c>
      <c r="L104" t="s">
        <v>1228</v>
      </c>
      <c r="M104" t="s">
        <v>286</v>
      </c>
      <c r="N104" t="s">
        <v>470</v>
      </c>
      <c r="O104" t="s">
        <v>470</v>
      </c>
      <c r="Q104" t="s">
        <v>20</v>
      </c>
      <c r="R104" t="s">
        <v>1059</v>
      </c>
      <c r="S104" t="s">
        <v>132</v>
      </c>
      <c r="T104" t="s">
        <v>132</v>
      </c>
      <c r="U104" t="s">
        <v>287</v>
      </c>
      <c r="V104" t="s">
        <v>470</v>
      </c>
      <c r="W104" t="s">
        <v>470</v>
      </c>
      <c r="X104" t="s">
        <v>470</v>
      </c>
      <c r="Y104" t="s">
        <v>470</v>
      </c>
      <c r="Z104" t="s">
        <v>470</v>
      </c>
      <c r="AA104" t="s">
        <v>470</v>
      </c>
      <c r="AB104" t="s">
        <v>470</v>
      </c>
      <c r="AC104" t="s">
        <v>103</v>
      </c>
      <c r="AD104" t="s">
        <v>810</v>
      </c>
      <c r="AE104" t="s">
        <v>273</v>
      </c>
      <c r="AF104" t="s">
        <v>470</v>
      </c>
      <c r="AH104" t="s">
        <v>1229</v>
      </c>
      <c r="AI104" t="s">
        <v>949</v>
      </c>
      <c r="AM104" t="s">
        <v>20</v>
      </c>
      <c r="AO104" t="str">
        <f>IF(ISNUMBER(_xlfn.XMATCH(Table182[[#This Row],[DEV SB ID]],Platinum_Config[Target DEV SB ID],0))=FALSE,"No Match","Match")</f>
        <v>Match</v>
      </c>
      <c r="AP104" t="str">
        <f>IF(ISNUMBER(_xlfn.XMATCH(Table182[[#This Row],[Target Field Name]],Platinum_Config[Target Field Name],0))=FALSE,"No Match","Match")</f>
        <v>Match</v>
      </c>
      <c r="AQ104" t="str">
        <f>IF(AND(Table182[[#This Row],[Exists already? (ID)]]="No Match",Table182[[#This Row],[Exists already (Name)]]="No Match"),"No Match",IF(AND(Table182[[#This Row],[Exists already? (ID)]]="Match",Table182[[#This Row],[Exists already (Name)]]="Match"),"Double Match","One Match"))</f>
        <v>Double Match</v>
      </c>
      <c r="AR104" t="s">
        <v>969</v>
      </c>
    </row>
    <row r="105" spans="1:44" hidden="1">
      <c r="A105" t="s">
        <v>1041</v>
      </c>
      <c r="B105" t="s">
        <v>983</v>
      </c>
      <c r="C105" t="s">
        <v>1200</v>
      </c>
      <c r="D105" t="s">
        <v>1201</v>
      </c>
      <c r="F105" t="s">
        <v>122</v>
      </c>
      <c r="G105" t="s">
        <v>202</v>
      </c>
      <c r="H105" t="s">
        <v>1230</v>
      </c>
      <c r="K105" t="s">
        <v>228</v>
      </c>
      <c r="L105" t="s">
        <v>1231</v>
      </c>
      <c r="M105" t="s">
        <v>288</v>
      </c>
      <c r="N105" t="s">
        <v>470</v>
      </c>
      <c r="O105" t="s">
        <v>470</v>
      </c>
      <c r="Q105" t="s">
        <v>104</v>
      </c>
      <c r="R105" t="s">
        <v>20</v>
      </c>
      <c r="S105" t="s">
        <v>156</v>
      </c>
      <c r="T105" t="s">
        <v>289</v>
      </c>
      <c r="U105" t="s">
        <v>289</v>
      </c>
      <c r="V105" t="s">
        <v>470</v>
      </c>
      <c r="W105" t="s">
        <v>470</v>
      </c>
      <c r="X105" t="s">
        <v>470</v>
      </c>
      <c r="Y105" t="s">
        <v>470</v>
      </c>
      <c r="Z105" t="s">
        <v>470</v>
      </c>
      <c r="AA105" t="s">
        <v>470</v>
      </c>
      <c r="AB105" t="s">
        <v>470</v>
      </c>
      <c r="AC105" t="s">
        <v>103</v>
      </c>
      <c r="AD105" t="s">
        <v>810</v>
      </c>
      <c r="AE105" t="s">
        <v>273</v>
      </c>
      <c r="AF105" t="s">
        <v>470</v>
      </c>
      <c r="AH105" t="s">
        <v>994</v>
      </c>
      <c r="AI105" t="s">
        <v>949</v>
      </c>
      <c r="AM105" t="s">
        <v>20</v>
      </c>
      <c r="AO105" t="str">
        <f>IF(ISNUMBER(_xlfn.XMATCH(Table182[[#This Row],[DEV SB ID]],Platinum_Config[Target DEV SB ID],0))=FALSE,"No Match","Match")</f>
        <v>Match</v>
      </c>
      <c r="AP105" t="str">
        <f>IF(ISNUMBER(_xlfn.XMATCH(Table182[[#This Row],[Target Field Name]],Platinum_Config[Target Field Name],0))=FALSE,"No Match","Match")</f>
        <v>Match</v>
      </c>
      <c r="AQ105" t="str">
        <f>IF(AND(Table182[[#This Row],[Exists already? (ID)]]="No Match",Table182[[#This Row],[Exists already (Name)]]="No Match"),"No Match",IF(AND(Table182[[#This Row],[Exists already? (ID)]]="Match",Table182[[#This Row],[Exists already (Name)]]="Match"),"Double Match","One Match"))</f>
        <v>Double Match</v>
      </c>
      <c r="AR105" t="s">
        <v>969</v>
      </c>
    </row>
    <row r="106" spans="1:44" hidden="1">
      <c r="A106" t="s">
        <v>1041</v>
      </c>
      <c r="B106" t="s">
        <v>983</v>
      </c>
      <c r="C106" t="s">
        <v>1200</v>
      </c>
      <c r="D106" t="s">
        <v>1201</v>
      </c>
      <c r="F106" t="s">
        <v>122</v>
      </c>
      <c r="G106" t="s">
        <v>202</v>
      </c>
      <c r="H106" t="s">
        <v>1232</v>
      </c>
      <c r="K106" t="s">
        <v>228</v>
      </c>
      <c r="L106" t="s">
        <v>1233</v>
      </c>
      <c r="M106" t="s">
        <v>290</v>
      </c>
      <c r="N106" t="s">
        <v>470</v>
      </c>
      <c r="O106" t="s">
        <v>470</v>
      </c>
      <c r="P106" t="s">
        <v>1234</v>
      </c>
      <c r="Q106" t="s">
        <v>104</v>
      </c>
      <c r="R106" t="s">
        <v>20</v>
      </c>
      <c r="S106" t="s">
        <v>156</v>
      </c>
      <c r="T106" t="s">
        <v>291</v>
      </c>
      <c r="U106" t="s">
        <v>292</v>
      </c>
      <c r="V106" t="s">
        <v>470</v>
      </c>
      <c r="W106" t="s">
        <v>470</v>
      </c>
      <c r="X106" t="s">
        <v>470</v>
      </c>
      <c r="Y106" t="s">
        <v>470</v>
      </c>
      <c r="Z106" t="s">
        <v>470</v>
      </c>
      <c r="AA106" t="s">
        <v>470</v>
      </c>
      <c r="AB106" t="s">
        <v>470</v>
      </c>
      <c r="AC106" t="s">
        <v>103</v>
      </c>
      <c r="AD106" t="s">
        <v>810</v>
      </c>
      <c r="AE106" t="s">
        <v>273</v>
      </c>
      <c r="AF106" t="s">
        <v>470</v>
      </c>
      <c r="AH106" t="s">
        <v>994</v>
      </c>
      <c r="AI106" t="s">
        <v>949</v>
      </c>
      <c r="AO106" t="str">
        <f>IF(ISNUMBER(_xlfn.XMATCH(Table182[[#This Row],[DEV SB ID]],Platinum_Config[Target DEV SB ID],0))=FALSE,"No Match","Match")</f>
        <v>Match</v>
      </c>
      <c r="AP106" t="str">
        <f>IF(ISNUMBER(_xlfn.XMATCH(Table182[[#This Row],[Target Field Name]],Platinum_Config[Target Field Name],0))=FALSE,"No Match","Match")</f>
        <v>Match</v>
      </c>
      <c r="AQ106" t="str">
        <f>IF(AND(Table182[[#This Row],[Exists already? (ID)]]="No Match",Table182[[#This Row],[Exists already (Name)]]="No Match"),"No Match",IF(AND(Table182[[#This Row],[Exists already? (ID)]]="Match",Table182[[#This Row],[Exists already (Name)]]="Match"),"Double Match","One Match"))</f>
        <v>Double Match</v>
      </c>
      <c r="AR106" t="s">
        <v>969</v>
      </c>
    </row>
    <row r="107" spans="1:44" hidden="1">
      <c r="A107" t="s">
        <v>1041</v>
      </c>
      <c r="B107" t="s">
        <v>983</v>
      </c>
      <c r="C107" t="s">
        <v>1200</v>
      </c>
      <c r="D107" t="s">
        <v>1201</v>
      </c>
      <c r="F107" t="s">
        <v>122</v>
      </c>
      <c r="G107" t="s">
        <v>202</v>
      </c>
      <c r="H107" t="s">
        <v>1235</v>
      </c>
      <c r="K107" t="s">
        <v>228</v>
      </c>
      <c r="L107" t="s">
        <v>1236</v>
      </c>
      <c r="M107" t="s">
        <v>158</v>
      </c>
      <c r="N107" t="s">
        <v>470</v>
      </c>
      <c r="O107" t="s">
        <v>470</v>
      </c>
      <c r="Q107" t="s">
        <v>20</v>
      </c>
      <c r="R107" t="s">
        <v>20</v>
      </c>
      <c r="S107" t="s">
        <v>159</v>
      </c>
      <c r="T107" t="s">
        <v>159</v>
      </c>
      <c r="U107" t="s">
        <v>159</v>
      </c>
      <c r="V107" t="s">
        <v>470</v>
      </c>
      <c r="W107" t="s">
        <v>470</v>
      </c>
      <c r="X107" t="s">
        <v>470</v>
      </c>
      <c r="Y107" t="s">
        <v>470</v>
      </c>
      <c r="Z107" t="s">
        <v>470</v>
      </c>
      <c r="AA107" t="s">
        <v>470</v>
      </c>
      <c r="AB107" t="s">
        <v>470</v>
      </c>
      <c r="AC107" t="s">
        <v>141</v>
      </c>
      <c r="AD107" t="s">
        <v>947</v>
      </c>
      <c r="AE107" t="s">
        <v>119</v>
      </c>
      <c r="AF107" t="s">
        <v>470</v>
      </c>
      <c r="AG107" t="s">
        <v>1237</v>
      </c>
      <c r="AH107" t="s">
        <v>1238</v>
      </c>
      <c r="AI107" t="s">
        <v>949</v>
      </c>
      <c r="AM107" t="s">
        <v>20</v>
      </c>
      <c r="AO107" t="str">
        <f>IF(ISNUMBER(_xlfn.XMATCH(Table182[[#This Row],[DEV SB ID]],Platinum_Config[Target DEV SB ID],0))=FALSE,"No Match","Match")</f>
        <v>Match</v>
      </c>
      <c r="AP107" t="str">
        <f>IF(ISNUMBER(_xlfn.XMATCH(Table182[[#This Row],[Target Field Name]],Platinum_Config[Target Field Name],0))=FALSE,"No Match","Match")</f>
        <v>Match</v>
      </c>
      <c r="AQ107" t="str">
        <f>IF(AND(Table182[[#This Row],[Exists already? (ID)]]="No Match",Table182[[#This Row],[Exists already (Name)]]="No Match"),"No Match",IF(AND(Table182[[#This Row],[Exists already? (ID)]]="Match",Table182[[#This Row],[Exists already (Name)]]="Match"),"Double Match","One Match"))</f>
        <v>Double Match</v>
      </c>
      <c r="AR107" t="s">
        <v>969</v>
      </c>
    </row>
    <row r="108" spans="1:44" hidden="1">
      <c r="A108" t="s">
        <v>1041</v>
      </c>
      <c r="B108" t="s">
        <v>983</v>
      </c>
      <c r="C108" t="s">
        <v>1200</v>
      </c>
      <c r="D108" t="s">
        <v>1201</v>
      </c>
      <c r="F108" t="s">
        <v>122</v>
      </c>
      <c r="G108" t="s">
        <v>202</v>
      </c>
      <c r="H108" t="s">
        <v>1239</v>
      </c>
      <c r="K108" t="s">
        <v>228</v>
      </c>
      <c r="L108" t="s">
        <v>1240</v>
      </c>
      <c r="M108" t="s">
        <v>139</v>
      </c>
      <c r="N108" t="s">
        <v>470</v>
      </c>
      <c r="O108" t="s">
        <v>470</v>
      </c>
      <c r="P108" t="s">
        <v>1241</v>
      </c>
      <c r="Q108" t="s">
        <v>20</v>
      </c>
      <c r="R108" t="s">
        <v>20</v>
      </c>
      <c r="S108" t="s">
        <v>140</v>
      </c>
      <c r="T108" t="s">
        <v>140</v>
      </c>
      <c r="U108" t="s">
        <v>140</v>
      </c>
      <c r="V108" t="s">
        <v>470</v>
      </c>
      <c r="W108" t="s">
        <v>470</v>
      </c>
      <c r="X108" t="s">
        <v>470</v>
      </c>
      <c r="Y108" t="s">
        <v>470</v>
      </c>
      <c r="Z108" t="s">
        <v>470</v>
      </c>
      <c r="AA108" t="s">
        <v>470</v>
      </c>
      <c r="AB108" t="s">
        <v>470</v>
      </c>
      <c r="AC108" t="s">
        <v>141</v>
      </c>
      <c r="AD108" t="s">
        <v>947</v>
      </c>
      <c r="AE108" t="s">
        <v>117</v>
      </c>
      <c r="AF108" t="s">
        <v>470</v>
      </c>
      <c r="AG108" t="s">
        <v>998</v>
      </c>
      <c r="AH108" t="s">
        <v>1242</v>
      </c>
      <c r="AI108" t="s">
        <v>949</v>
      </c>
      <c r="AM108" t="s">
        <v>20</v>
      </c>
      <c r="AO108" t="str">
        <f>IF(ISNUMBER(_xlfn.XMATCH(Table182[[#This Row],[DEV SB ID]],Platinum_Config[Target DEV SB ID],0))=FALSE,"No Match","Match")</f>
        <v>Match</v>
      </c>
      <c r="AP108" t="str">
        <f>IF(ISNUMBER(_xlfn.XMATCH(Table182[[#This Row],[Target Field Name]],Platinum_Config[Target Field Name],0))=FALSE,"No Match","Match")</f>
        <v>Match</v>
      </c>
      <c r="AQ108" t="str">
        <f>IF(AND(Table182[[#This Row],[Exists already? (ID)]]="No Match",Table182[[#This Row],[Exists already (Name)]]="No Match"),"No Match",IF(AND(Table182[[#This Row],[Exists already? (ID)]]="Match",Table182[[#This Row],[Exists already (Name)]]="Match"),"Double Match","One Match"))</f>
        <v>Double Match</v>
      </c>
      <c r="AR108" t="s">
        <v>969</v>
      </c>
    </row>
    <row r="109" spans="1:44" hidden="1">
      <c r="A109" t="s">
        <v>1041</v>
      </c>
      <c r="B109" t="s">
        <v>983</v>
      </c>
      <c r="C109" t="s">
        <v>1200</v>
      </c>
      <c r="D109" t="s">
        <v>1201</v>
      </c>
      <c r="F109" t="s">
        <v>122</v>
      </c>
      <c r="G109" t="s">
        <v>202</v>
      </c>
      <c r="H109" t="s">
        <v>1243</v>
      </c>
      <c r="K109" t="s">
        <v>228</v>
      </c>
      <c r="L109" t="s">
        <v>1244</v>
      </c>
      <c r="M109" t="s">
        <v>293</v>
      </c>
      <c r="N109" t="s">
        <v>470</v>
      </c>
      <c r="O109" t="s">
        <v>470</v>
      </c>
      <c r="Q109" t="s">
        <v>20</v>
      </c>
      <c r="R109" t="s">
        <v>1059</v>
      </c>
      <c r="S109" t="s">
        <v>294</v>
      </c>
      <c r="T109" t="s">
        <v>294</v>
      </c>
      <c r="U109" t="s">
        <v>294</v>
      </c>
      <c r="V109" t="s">
        <v>470</v>
      </c>
      <c r="W109" t="s">
        <v>470</v>
      </c>
      <c r="X109" t="s">
        <v>470</v>
      </c>
      <c r="Y109" t="s">
        <v>470</v>
      </c>
      <c r="Z109" t="s">
        <v>470</v>
      </c>
      <c r="AA109" t="s">
        <v>470</v>
      </c>
      <c r="AB109" t="s">
        <v>470</v>
      </c>
      <c r="AC109" t="s">
        <v>141</v>
      </c>
      <c r="AD109" t="s">
        <v>947</v>
      </c>
      <c r="AE109" t="s">
        <v>117</v>
      </c>
      <c r="AF109" t="s">
        <v>470</v>
      </c>
      <c r="AG109" t="s">
        <v>1245</v>
      </c>
      <c r="AH109" t="s">
        <v>1005</v>
      </c>
      <c r="AI109" t="s">
        <v>949</v>
      </c>
      <c r="AO109" t="str">
        <f>IF(ISNUMBER(_xlfn.XMATCH(Table182[[#This Row],[DEV SB ID]],Platinum_Config[Target DEV SB ID],0))=FALSE,"No Match","Match")</f>
        <v>Match</v>
      </c>
      <c r="AP109" t="str">
        <f>IF(ISNUMBER(_xlfn.XMATCH(Table182[[#This Row],[Target Field Name]],Platinum_Config[Target Field Name],0))=FALSE,"No Match","Match")</f>
        <v>Match</v>
      </c>
      <c r="AQ109" t="str">
        <f>IF(AND(Table182[[#This Row],[Exists already? (ID)]]="No Match",Table182[[#This Row],[Exists already (Name)]]="No Match"),"No Match",IF(AND(Table182[[#This Row],[Exists already? (ID)]]="Match",Table182[[#This Row],[Exists already (Name)]]="Match"),"Double Match","One Match"))</f>
        <v>Double Match</v>
      </c>
      <c r="AR109" t="s">
        <v>969</v>
      </c>
    </row>
    <row r="110" spans="1:44" hidden="1">
      <c r="A110" t="s">
        <v>1041</v>
      </c>
      <c r="B110" t="s">
        <v>983</v>
      </c>
      <c r="C110" t="s">
        <v>1200</v>
      </c>
      <c r="D110" t="s">
        <v>1201</v>
      </c>
      <c r="F110" t="s">
        <v>122</v>
      </c>
      <c r="G110" t="s">
        <v>202</v>
      </c>
      <c r="H110" t="s">
        <v>1246</v>
      </c>
      <c r="K110" t="s">
        <v>228</v>
      </c>
      <c r="L110" t="s">
        <v>1247</v>
      </c>
      <c r="M110" t="s">
        <v>295</v>
      </c>
      <c r="N110" t="s">
        <v>470</v>
      </c>
      <c r="O110" t="s">
        <v>470</v>
      </c>
      <c r="P110" t="s">
        <v>1248</v>
      </c>
      <c r="Q110" t="s">
        <v>104</v>
      </c>
      <c r="R110" t="s">
        <v>20</v>
      </c>
      <c r="T110" t="s">
        <v>296</v>
      </c>
      <c r="U110" t="s">
        <v>297</v>
      </c>
      <c r="V110" t="s">
        <v>470</v>
      </c>
      <c r="W110" t="s">
        <v>470</v>
      </c>
      <c r="X110" t="s">
        <v>470</v>
      </c>
      <c r="Y110" t="s">
        <v>470</v>
      </c>
      <c r="Z110" t="s">
        <v>470</v>
      </c>
      <c r="AA110" t="s">
        <v>470</v>
      </c>
      <c r="AB110" t="s">
        <v>470</v>
      </c>
      <c r="AC110" t="s">
        <v>141</v>
      </c>
      <c r="AD110" t="s">
        <v>947</v>
      </c>
      <c r="AE110" t="s">
        <v>117</v>
      </c>
      <c r="AF110" t="s">
        <v>470</v>
      </c>
      <c r="AG110" t="s">
        <v>1001</v>
      </c>
      <c r="AH110" t="s">
        <v>1002</v>
      </c>
      <c r="AI110" t="s">
        <v>949</v>
      </c>
      <c r="AM110" t="s">
        <v>20</v>
      </c>
      <c r="AO110" t="str">
        <f>IF(ISNUMBER(_xlfn.XMATCH(Table182[[#This Row],[DEV SB ID]],Platinum_Config[Target DEV SB ID],0))=FALSE,"No Match","Match")</f>
        <v>Match</v>
      </c>
      <c r="AP110" t="str">
        <f>IF(ISNUMBER(_xlfn.XMATCH(Table182[[#This Row],[Target Field Name]],Platinum_Config[Target Field Name],0))=FALSE,"No Match","Match")</f>
        <v>No Match</v>
      </c>
      <c r="AQ110" t="str">
        <f>IF(AND(Table182[[#This Row],[Exists already? (ID)]]="No Match",Table182[[#This Row],[Exists already (Name)]]="No Match"),"No Match",IF(AND(Table182[[#This Row],[Exists already? (ID)]]="Match",Table182[[#This Row],[Exists already (Name)]]="Match"),"Double Match","One Match"))</f>
        <v>One Match</v>
      </c>
      <c r="AR110" t="s">
        <v>969</v>
      </c>
    </row>
    <row r="111" spans="1:44" hidden="1">
      <c r="A111" t="s">
        <v>1041</v>
      </c>
      <c r="B111" t="s">
        <v>983</v>
      </c>
      <c r="C111" t="s">
        <v>1249</v>
      </c>
      <c r="D111" t="s">
        <v>1201</v>
      </c>
      <c r="F111" t="s">
        <v>122</v>
      </c>
      <c r="G111" t="s">
        <v>202</v>
      </c>
      <c r="H111" t="s">
        <v>1250</v>
      </c>
      <c r="K111" t="s">
        <v>228</v>
      </c>
      <c r="L111" t="s">
        <v>1251</v>
      </c>
      <c r="M111" t="s">
        <v>145</v>
      </c>
      <c r="N111" t="s">
        <v>470</v>
      </c>
      <c r="O111" t="s">
        <v>470</v>
      </c>
      <c r="P111" t="s">
        <v>1248</v>
      </c>
      <c r="Q111" t="s">
        <v>104</v>
      </c>
      <c r="R111" t="s">
        <v>104</v>
      </c>
      <c r="T111" t="s">
        <v>146</v>
      </c>
      <c r="U111" t="s">
        <v>147</v>
      </c>
      <c r="V111" t="s">
        <v>470</v>
      </c>
      <c r="W111" t="s">
        <v>470</v>
      </c>
      <c r="X111" t="s">
        <v>470</v>
      </c>
      <c r="Y111" t="s">
        <v>470</v>
      </c>
      <c r="Z111" t="s">
        <v>470</v>
      </c>
      <c r="AA111" t="s">
        <v>470</v>
      </c>
      <c r="AB111" t="s">
        <v>470</v>
      </c>
      <c r="AC111" t="s">
        <v>141</v>
      </c>
      <c r="AD111" t="s">
        <v>947</v>
      </c>
      <c r="AE111" t="s">
        <v>117</v>
      </c>
      <c r="AF111" t="s">
        <v>470</v>
      </c>
      <c r="AG111" t="s">
        <v>1004</v>
      </c>
      <c r="AH111" t="s">
        <v>1005</v>
      </c>
      <c r="AI111" t="s">
        <v>949</v>
      </c>
      <c r="AO111" t="str">
        <f>IF(ISNUMBER(_xlfn.XMATCH(Table182[[#This Row],[DEV SB ID]],Platinum_Config[Target DEV SB ID],0))=FALSE,"No Match","Match")</f>
        <v>Match</v>
      </c>
      <c r="AP111" t="str">
        <f>IF(ISNUMBER(_xlfn.XMATCH(Table182[[#This Row],[Target Field Name]],Platinum_Config[Target Field Name],0))=FALSE,"No Match","Match")</f>
        <v>Match</v>
      </c>
      <c r="AQ111" t="str">
        <f>IF(AND(Table182[[#This Row],[Exists already? (ID)]]="No Match",Table182[[#This Row],[Exists already (Name)]]="No Match"),"No Match",IF(AND(Table182[[#This Row],[Exists already? (ID)]]="Match",Table182[[#This Row],[Exists already (Name)]]="Match"),"Double Match","One Match"))</f>
        <v>Double Match</v>
      </c>
      <c r="AR111" t="s">
        <v>969</v>
      </c>
    </row>
    <row r="112" spans="1:44" hidden="1">
      <c r="A112" t="s">
        <v>1041</v>
      </c>
      <c r="B112" t="s">
        <v>983</v>
      </c>
      <c r="C112" t="s">
        <v>1249</v>
      </c>
      <c r="D112" t="s">
        <v>1201</v>
      </c>
      <c r="F112" t="s">
        <v>122</v>
      </c>
      <c r="G112" t="s">
        <v>202</v>
      </c>
      <c r="H112" t="s">
        <v>1252</v>
      </c>
      <c r="K112" t="s">
        <v>228</v>
      </c>
      <c r="L112" t="s">
        <v>1253</v>
      </c>
      <c r="M112" t="s">
        <v>298</v>
      </c>
      <c r="N112" t="s">
        <v>470</v>
      </c>
      <c r="O112" t="s">
        <v>470</v>
      </c>
      <c r="P112" t="s">
        <v>1248</v>
      </c>
      <c r="Q112" t="s">
        <v>104</v>
      </c>
      <c r="R112" t="s">
        <v>104</v>
      </c>
      <c r="T112" t="s">
        <v>299</v>
      </c>
      <c r="U112" t="s">
        <v>300</v>
      </c>
      <c r="V112" t="s">
        <v>470</v>
      </c>
      <c r="W112" t="s">
        <v>470</v>
      </c>
      <c r="X112" t="s">
        <v>470</v>
      </c>
      <c r="Y112" t="s">
        <v>470</v>
      </c>
      <c r="Z112" t="s">
        <v>470</v>
      </c>
      <c r="AA112" t="s">
        <v>470</v>
      </c>
      <c r="AB112" t="s">
        <v>470</v>
      </c>
      <c r="AC112" t="s">
        <v>141</v>
      </c>
      <c r="AD112" t="s">
        <v>947</v>
      </c>
      <c r="AE112" t="s">
        <v>117</v>
      </c>
      <c r="AF112" t="s">
        <v>470</v>
      </c>
      <c r="AG112" t="s">
        <v>1001</v>
      </c>
      <c r="AH112" t="s">
        <v>1002</v>
      </c>
      <c r="AI112" t="s">
        <v>949</v>
      </c>
      <c r="AM112" t="s">
        <v>20</v>
      </c>
      <c r="AO112" t="str">
        <f>IF(ISNUMBER(_xlfn.XMATCH(Table182[[#This Row],[DEV SB ID]],Platinum_Config[Target DEV SB ID],0))=FALSE,"No Match","Match")</f>
        <v>Match</v>
      </c>
      <c r="AP112" t="str">
        <f>IF(ISNUMBER(_xlfn.XMATCH(Table182[[#This Row],[Target Field Name]],Platinum_Config[Target Field Name],0))=FALSE,"No Match","Match")</f>
        <v>No Match</v>
      </c>
      <c r="AQ112" t="str">
        <f>IF(AND(Table182[[#This Row],[Exists already? (ID)]]="No Match",Table182[[#This Row],[Exists already (Name)]]="No Match"),"No Match",IF(AND(Table182[[#This Row],[Exists already? (ID)]]="Match",Table182[[#This Row],[Exists already (Name)]]="Match"),"Double Match","One Match"))</f>
        <v>One Match</v>
      </c>
      <c r="AR112" t="s">
        <v>969</v>
      </c>
    </row>
    <row r="113" spans="1:44" hidden="1">
      <c r="A113" t="s">
        <v>1041</v>
      </c>
      <c r="B113" t="s">
        <v>983</v>
      </c>
      <c r="C113" t="s">
        <v>1249</v>
      </c>
      <c r="D113" t="s">
        <v>1201</v>
      </c>
      <c r="F113" t="s">
        <v>122</v>
      </c>
      <c r="G113" t="s">
        <v>202</v>
      </c>
      <c r="H113" t="s">
        <v>1254</v>
      </c>
      <c r="K113" t="s">
        <v>228</v>
      </c>
      <c r="L113" t="s">
        <v>1255</v>
      </c>
      <c r="M113" t="s">
        <v>151</v>
      </c>
      <c r="N113" t="s">
        <v>470</v>
      </c>
      <c r="O113" t="s">
        <v>470</v>
      </c>
      <c r="P113" t="s">
        <v>1248</v>
      </c>
      <c r="Q113" t="s">
        <v>104</v>
      </c>
      <c r="R113" t="s">
        <v>104</v>
      </c>
      <c r="T113" t="s">
        <v>152</v>
      </c>
      <c r="U113" t="s">
        <v>153</v>
      </c>
      <c r="V113" t="s">
        <v>470</v>
      </c>
      <c r="W113" t="s">
        <v>470</v>
      </c>
      <c r="X113" t="s">
        <v>470</v>
      </c>
      <c r="Y113" t="s">
        <v>470</v>
      </c>
      <c r="Z113" t="s">
        <v>470</v>
      </c>
      <c r="AA113" t="s">
        <v>470</v>
      </c>
      <c r="AB113" t="s">
        <v>470</v>
      </c>
      <c r="AC113" t="s">
        <v>141</v>
      </c>
      <c r="AD113" t="s">
        <v>947</v>
      </c>
      <c r="AE113" t="s">
        <v>117</v>
      </c>
      <c r="AF113" t="s">
        <v>470</v>
      </c>
      <c r="AG113" t="s">
        <v>1004</v>
      </c>
      <c r="AH113" t="s">
        <v>1005</v>
      </c>
      <c r="AI113" t="s">
        <v>949</v>
      </c>
      <c r="AO113" t="str">
        <f>IF(ISNUMBER(_xlfn.XMATCH(Table182[[#This Row],[DEV SB ID]],Platinum_Config[Target DEV SB ID],0))=FALSE,"No Match","Match")</f>
        <v>Match</v>
      </c>
      <c r="AP113" t="str">
        <f>IF(ISNUMBER(_xlfn.XMATCH(Table182[[#This Row],[Target Field Name]],Platinum_Config[Target Field Name],0))=FALSE,"No Match","Match")</f>
        <v>Match</v>
      </c>
      <c r="AQ113" t="str">
        <f>IF(AND(Table182[[#This Row],[Exists already? (ID)]]="No Match",Table182[[#This Row],[Exists already (Name)]]="No Match"),"No Match",IF(AND(Table182[[#This Row],[Exists already? (ID)]]="Match",Table182[[#This Row],[Exists already (Name)]]="Match"),"Double Match","One Match"))</f>
        <v>Double Match</v>
      </c>
      <c r="AR113" t="s">
        <v>969</v>
      </c>
    </row>
    <row r="114" spans="1:44" hidden="1">
      <c r="A114" t="s">
        <v>1041</v>
      </c>
      <c r="B114" t="s">
        <v>983</v>
      </c>
      <c r="C114" t="s">
        <v>1256</v>
      </c>
      <c r="D114" t="s">
        <v>1201</v>
      </c>
      <c r="F114" t="s">
        <v>122</v>
      </c>
      <c r="G114" t="s">
        <v>202</v>
      </c>
      <c r="H114" t="s">
        <v>728</v>
      </c>
      <c r="K114" t="s">
        <v>203</v>
      </c>
      <c r="L114" t="s">
        <v>1257</v>
      </c>
      <c r="M114" t="s">
        <v>301</v>
      </c>
      <c r="N114" t="s">
        <v>470</v>
      </c>
      <c r="O114" t="s">
        <v>470</v>
      </c>
      <c r="P114" t="s">
        <v>1258</v>
      </c>
      <c r="Q114" t="s">
        <v>104</v>
      </c>
      <c r="R114" t="s">
        <v>104</v>
      </c>
      <c r="T114" t="s">
        <v>302</v>
      </c>
      <c r="U114" t="s">
        <v>303</v>
      </c>
      <c r="V114" t="s">
        <v>470</v>
      </c>
      <c r="W114" t="s">
        <v>470</v>
      </c>
      <c r="X114" t="s">
        <v>470</v>
      </c>
      <c r="Y114" t="s">
        <v>470</v>
      </c>
      <c r="Z114" t="s">
        <v>470</v>
      </c>
      <c r="AA114" t="s">
        <v>470</v>
      </c>
      <c r="AB114" t="s">
        <v>470</v>
      </c>
      <c r="AC114" t="s">
        <v>141</v>
      </c>
      <c r="AD114" t="s">
        <v>947</v>
      </c>
      <c r="AE114" t="s">
        <v>117</v>
      </c>
      <c r="AF114" t="s">
        <v>470</v>
      </c>
      <c r="AG114" t="s">
        <v>1001</v>
      </c>
      <c r="AH114" t="s">
        <v>1002</v>
      </c>
      <c r="AI114" t="s">
        <v>949</v>
      </c>
      <c r="AO114" t="str">
        <f>IF(ISNUMBER(_xlfn.XMATCH(Table182[[#This Row],[DEV SB ID]],Platinum_Config[Target DEV SB ID],0))=FALSE,"No Match","Match")</f>
        <v>Match</v>
      </c>
      <c r="AP114" t="str">
        <f>IF(ISNUMBER(_xlfn.XMATCH(Table182[[#This Row],[Target Field Name]],Platinum_Config[Target Field Name],0))=FALSE,"No Match","Match")</f>
        <v>Match</v>
      </c>
      <c r="AQ114" t="str">
        <f>IF(AND(Table182[[#This Row],[Exists already? (ID)]]="No Match",Table182[[#This Row],[Exists already (Name)]]="No Match"),"No Match",IF(AND(Table182[[#This Row],[Exists already? (ID)]]="Match",Table182[[#This Row],[Exists already (Name)]]="Match"),"Double Match","One Match"))</f>
        <v>Double Match</v>
      </c>
      <c r="AR114" t="s">
        <v>951</v>
      </c>
    </row>
    <row r="115" spans="1:44" hidden="1">
      <c r="A115" t="s">
        <v>1041</v>
      </c>
      <c r="B115" t="s">
        <v>1259</v>
      </c>
      <c r="C115" t="s">
        <v>1256</v>
      </c>
      <c r="D115" t="s">
        <v>1260</v>
      </c>
      <c r="F115" t="s">
        <v>229</v>
      </c>
      <c r="G115" t="s">
        <v>202</v>
      </c>
      <c r="H115" t="s">
        <v>1261</v>
      </c>
      <c r="K115" t="s">
        <v>228</v>
      </c>
      <c r="M115" t="s">
        <v>304</v>
      </c>
      <c r="N115" t="s">
        <v>470</v>
      </c>
      <c r="O115" t="s">
        <v>470</v>
      </c>
      <c r="Q115" t="s">
        <v>20</v>
      </c>
      <c r="R115" t="s">
        <v>1262</v>
      </c>
      <c r="V115" t="s">
        <v>470</v>
      </c>
      <c r="W115" t="s">
        <v>470</v>
      </c>
      <c r="X115" t="s">
        <v>470</v>
      </c>
      <c r="Y115" t="s">
        <v>470</v>
      </c>
      <c r="Z115" t="s">
        <v>470</v>
      </c>
      <c r="AA115" t="s">
        <v>470</v>
      </c>
      <c r="AB115" t="s">
        <v>470</v>
      </c>
      <c r="AC115" t="s">
        <v>103</v>
      </c>
      <c r="AD115" t="s">
        <v>947</v>
      </c>
      <c r="AF115" t="s">
        <v>470</v>
      </c>
      <c r="AI115" t="s">
        <v>949</v>
      </c>
      <c r="AO115" t="str">
        <f>IF(ISNUMBER(_xlfn.XMATCH(Table182[[#This Row],[DEV SB ID]],Platinum_Config[Target DEV SB ID],0))=FALSE,"No Match","Match")</f>
        <v>Match</v>
      </c>
      <c r="AP115" t="str">
        <f>IF(ISNUMBER(_xlfn.XMATCH(Table182[[#This Row],[Target Field Name]],Platinum_Config[Target Field Name],0))=FALSE,"No Match","Match")</f>
        <v>No Match</v>
      </c>
      <c r="AQ115" t="str">
        <f>IF(AND(Table182[[#This Row],[Exists already? (ID)]]="No Match",Table182[[#This Row],[Exists already (Name)]]="No Match"),"No Match",IF(AND(Table182[[#This Row],[Exists already? (ID)]]="Match",Table182[[#This Row],[Exists already (Name)]]="Match"),"Double Match","One Match"))</f>
        <v>One Match</v>
      </c>
      <c r="AR115" t="s">
        <v>969</v>
      </c>
    </row>
    <row r="116" spans="1:44" hidden="1">
      <c r="A116" t="s">
        <v>1041</v>
      </c>
      <c r="B116" t="s">
        <v>1259</v>
      </c>
      <c r="C116" t="s">
        <v>1256</v>
      </c>
      <c r="D116" t="s">
        <v>1260</v>
      </c>
      <c r="F116" t="s">
        <v>229</v>
      </c>
      <c r="G116" t="s">
        <v>202</v>
      </c>
      <c r="H116" t="s">
        <v>1263</v>
      </c>
      <c r="K116" t="s">
        <v>228</v>
      </c>
      <c r="M116" t="s">
        <v>305</v>
      </c>
      <c r="N116" t="s">
        <v>470</v>
      </c>
      <c r="O116" t="s">
        <v>470</v>
      </c>
      <c r="Q116" t="s">
        <v>20</v>
      </c>
      <c r="R116" t="s">
        <v>1262</v>
      </c>
      <c r="V116" t="s">
        <v>470</v>
      </c>
      <c r="W116" t="s">
        <v>470</v>
      </c>
      <c r="X116" t="s">
        <v>470</v>
      </c>
      <c r="Y116" t="s">
        <v>470</v>
      </c>
      <c r="Z116" t="s">
        <v>470</v>
      </c>
      <c r="AA116" t="s">
        <v>470</v>
      </c>
      <c r="AB116" t="s">
        <v>470</v>
      </c>
      <c r="AC116" t="s">
        <v>103</v>
      </c>
      <c r="AD116" t="s">
        <v>947</v>
      </c>
      <c r="AF116" t="s">
        <v>470</v>
      </c>
      <c r="AI116" t="s">
        <v>949</v>
      </c>
      <c r="AO116" t="str">
        <f>IF(ISNUMBER(_xlfn.XMATCH(Table182[[#This Row],[DEV SB ID]],Platinum_Config[Target DEV SB ID],0))=FALSE,"No Match","Match")</f>
        <v>Match</v>
      </c>
      <c r="AP116" t="str">
        <f>IF(ISNUMBER(_xlfn.XMATCH(Table182[[#This Row],[Target Field Name]],Platinum_Config[Target Field Name],0))=FALSE,"No Match","Match")</f>
        <v>No Match</v>
      </c>
      <c r="AQ116" t="str">
        <f>IF(AND(Table182[[#This Row],[Exists already? (ID)]]="No Match",Table182[[#This Row],[Exists already (Name)]]="No Match"),"No Match",IF(AND(Table182[[#This Row],[Exists already? (ID)]]="Match",Table182[[#This Row],[Exists already (Name)]]="Match"),"Double Match","One Match"))</f>
        <v>One Match</v>
      </c>
      <c r="AR116" t="s">
        <v>969</v>
      </c>
    </row>
    <row r="117" spans="1:44" hidden="1">
      <c r="A117" t="s">
        <v>1041</v>
      </c>
      <c r="B117" t="s">
        <v>1259</v>
      </c>
      <c r="C117" t="s">
        <v>1256</v>
      </c>
      <c r="D117" t="s">
        <v>1260</v>
      </c>
      <c r="F117" t="s">
        <v>229</v>
      </c>
      <c r="G117" t="s">
        <v>202</v>
      </c>
      <c r="H117" t="s">
        <v>1264</v>
      </c>
      <c r="K117" t="s">
        <v>228</v>
      </c>
      <c r="M117" t="s">
        <v>306</v>
      </c>
      <c r="N117" t="s">
        <v>470</v>
      </c>
      <c r="O117" t="s">
        <v>470</v>
      </c>
      <c r="Q117" t="s">
        <v>20</v>
      </c>
      <c r="R117" t="s">
        <v>1262</v>
      </c>
      <c r="S117" t="s">
        <v>905</v>
      </c>
      <c r="V117" t="s">
        <v>470</v>
      </c>
      <c r="W117" t="s">
        <v>470</v>
      </c>
      <c r="X117" t="s">
        <v>470</v>
      </c>
      <c r="Y117" t="s">
        <v>470</v>
      </c>
      <c r="Z117" t="s">
        <v>470</v>
      </c>
      <c r="AA117" t="s">
        <v>470</v>
      </c>
      <c r="AB117" t="s">
        <v>470</v>
      </c>
      <c r="AC117" t="s">
        <v>141</v>
      </c>
      <c r="AD117" t="s">
        <v>947</v>
      </c>
      <c r="AE117" t="s">
        <v>117</v>
      </c>
      <c r="AF117" t="s">
        <v>470</v>
      </c>
      <c r="AG117" t="s">
        <v>1265</v>
      </c>
      <c r="AH117" t="s">
        <v>1266</v>
      </c>
      <c r="AI117" t="s">
        <v>949</v>
      </c>
      <c r="AO117" t="str">
        <f>IF(ISNUMBER(_xlfn.XMATCH(Table182[[#This Row],[DEV SB ID]],Platinum_Config[Target DEV SB ID],0))=FALSE,"No Match","Match")</f>
        <v>Match</v>
      </c>
      <c r="AP117" t="str">
        <f>IF(ISNUMBER(_xlfn.XMATCH(Table182[[#This Row],[Target Field Name]],Platinum_Config[Target Field Name],0))=FALSE,"No Match","Match")</f>
        <v>Match</v>
      </c>
      <c r="AQ117" t="str">
        <f>IF(AND(Table182[[#This Row],[Exists already? (ID)]]="No Match",Table182[[#This Row],[Exists already (Name)]]="No Match"),"No Match",IF(AND(Table182[[#This Row],[Exists already? (ID)]]="Match",Table182[[#This Row],[Exists already (Name)]]="Match"),"Double Match","One Match"))</f>
        <v>Double Match</v>
      </c>
      <c r="AR117" t="s">
        <v>969</v>
      </c>
    </row>
    <row r="118" spans="1:44" hidden="1">
      <c r="A118" t="s">
        <v>1041</v>
      </c>
      <c r="B118" t="s">
        <v>1259</v>
      </c>
      <c r="C118" t="s">
        <v>1256</v>
      </c>
      <c r="D118" t="s">
        <v>1260</v>
      </c>
      <c r="F118" t="s">
        <v>229</v>
      </c>
      <c r="G118" t="s">
        <v>202</v>
      </c>
      <c r="H118" t="s">
        <v>1267</v>
      </c>
      <c r="K118" t="s">
        <v>228</v>
      </c>
      <c r="M118" t="s">
        <v>1268</v>
      </c>
      <c r="N118" t="s">
        <v>470</v>
      </c>
      <c r="O118" t="s">
        <v>470</v>
      </c>
      <c r="Q118" t="s">
        <v>20</v>
      </c>
      <c r="R118" t="s">
        <v>1262</v>
      </c>
      <c r="S118" t="s">
        <v>906</v>
      </c>
      <c r="V118" t="s">
        <v>470</v>
      </c>
      <c r="W118" t="s">
        <v>470</v>
      </c>
      <c r="X118" t="s">
        <v>470</v>
      </c>
      <c r="Y118" t="s">
        <v>470</v>
      </c>
      <c r="Z118" t="s">
        <v>470</v>
      </c>
      <c r="AA118" t="s">
        <v>470</v>
      </c>
      <c r="AB118" t="s">
        <v>470</v>
      </c>
      <c r="AC118" t="s">
        <v>141</v>
      </c>
      <c r="AD118" t="s">
        <v>947</v>
      </c>
      <c r="AE118" t="s">
        <v>117</v>
      </c>
      <c r="AF118" t="s">
        <v>470</v>
      </c>
      <c r="AG118" t="s">
        <v>1269</v>
      </c>
      <c r="AH118" t="s">
        <v>1270</v>
      </c>
      <c r="AI118" t="s">
        <v>949</v>
      </c>
      <c r="AO118" t="str">
        <f>IF(ISNUMBER(_xlfn.XMATCH(Table182[[#This Row],[DEV SB ID]],Platinum_Config[Target DEV SB ID],0))=FALSE,"No Match","Match")</f>
        <v>Match</v>
      </c>
      <c r="AP118" t="str">
        <f>IF(ISNUMBER(_xlfn.XMATCH(Table182[[#This Row],[Target Field Name]],Platinum_Config[Target Field Name],0))=FALSE,"No Match","Match")</f>
        <v>No Match</v>
      </c>
      <c r="AQ118" t="str">
        <f>IF(AND(Table182[[#This Row],[Exists already? (ID)]]="No Match",Table182[[#This Row],[Exists already (Name)]]="No Match"),"No Match",IF(AND(Table182[[#This Row],[Exists already? (ID)]]="Match",Table182[[#This Row],[Exists already (Name)]]="Match"),"Double Match","One Match"))</f>
        <v>One Match</v>
      </c>
      <c r="AR118" t="s">
        <v>969</v>
      </c>
    </row>
    <row r="119" spans="1:44" hidden="1">
      <c r="A119" t="s">
        <v>1041</v>
      </c>
      <c r="B119" t="s">
        <v>1259</v>
      </c>
      <c r="C119" t="s">
        <v>1256</v>
      </c>
      <c r="D119" t="s">
        <v>1260</v>
      </c>
      <c r="F119" t="s">
        <v>229</v>
      </c>
      <c r="G119" t="s">
        <v>202</v>
      </c>
      <c r="H119" t="s">
        <v>1271</v>
      </c>
      <c r="K119" t="s">
        <v>228</v>
      </c>
      <c r="M119" t="s">
        <v>308</v>
      </c>
      <c r="N119" t="s">
        <v>470</v>
      </c>
      <c r="O119" t="s">
        <v>470</v>
      </c>
      <c r="Q119" t="s">
        <v>20</v>
      </c>
      <c r="R119" t="s">
        <v>1262</v>
      </c>
      <c r="S119" t="s">
        <v>1272</v>
      </c>
      <c r="V119" t="s">
        <v>470</v>
      </c>
      <c r="W119" t="s">
        <v>470</v>
      </c>
      <c r="X119" t="s">
        <v>470</v>
      </c>
      <c r="Y119" t="s">
        <v>470</v>
      </c>
      <c r="Z119" t="s">
        <v>470</v>
      </c>
      <c r="AA119" t="s">
        <v>470</v>
      </c>
      <c r="AB119" t="s">
        <v>470</v>
      </c>
      <c r="AC119" t="s">
        <v>141</v>
      </c>
      <c r="AD119" t="s">
        <v>947</v>
      </c>
      <c r="AE119" t="s">
        <v>117</v>
      </c>
      <c r="AF119" t="s">
        <v>470</v>
      </c>
      <c r="AG119" t="s">
        <v>1273</v>
      </c>
      <c r="AH119" t="s">
        <v>1274</v>
      </c>
      <c r="AI119" t="s">
        <v>949</v>
      </c>
      <c r="AM119" t="s">
        <v>20</v>
      </c>
      <c r="AO119" t="str">
        <f>IF(ISNUMBER(_xlfn.XMATCH(Table182[[#This Row],[DEV SB ID]],Platinum_Config[Target DEV SB ID],0))=FALSE,"No Match","Match")</f>
        <v>Match</v>
      </c>
      <c r="AP119" t="str">
        <f>IF(ISNUMBER(_xlfn.XMATCH(Table182[[#This Row],[Target Field Name]],Platinum_Config[Target Field Name],0))=FALSE,"No Match","Match")</f>
        <v>No Match</v>
      </c>
      <c r="AQ119" t="str">
        <f>IF(AND(Table182[[#This Row],[Exists already? (ID)]]="No Match",Table182[[#This Row],[Exists already (Name)]]="No Match"),"No Match",IF(AND(Table182[[#This Row],[Exists already? (ID)]]="Match",Table182[[#This Row],[Exists already (Name)]]="Match"),"Double Match","One Match"))</f>
        <v>One Match</v>
      </c>
      <c r="AR119" t="s">
        <v>969</v>
      </c>
    </row>
    <row r="120" spans="1:44" hidden="1">
      <c r="A120" t="s">
        <v>1041</v>
      </c>
      <c r="B120" t="s">
        <v>1259</v>
      </c>
      <c r="C120" t="s">
        <v>1256</v>
      </c>
      <c r="D120" t="s">
        <v>1260</v>
      </c>
      <c r="F120" t="s">
        <v>229</v>
      </c>
      <c r="G120" t="s">
        <v>202</v>
      </c>
      <c r="H120" t="s">
        <v>1275</v>
      </c>
      <c r="K120" t="s">
        <v>228</v>
      </c>
      <c r="M120" t="s">
        <v>309</v>
      </c>
      <c r="N120" t="s">
        <v>470</v>
      </c>
      <c r="O120" t="s">
        <v>470</v>
      </c>
      <c r="Q120" t="s">
        <v>20</v>
      </c>
      <c r="R120" t="s">
        <v>1262</v>
      </c>
      <c r="S120" t="s">
        <v>909</v>
      </c>
      <c r="V120" t="s">
        <v>470</v>
      </c>
      <c r="W120" t="s">
        <v>470</v>
      </c>
      <c r="X120" t="s">
        <v>470</v>
      </c>
      <c r="Y120" t="s">
        <v>470</v>
      </c>
      <c r="Z120" t="s">
        <v>470</v>
      </c>
      <c r="AA120" t="s">
        <v>470</v>
      </c>
      <c r="AB120" t="s">
        <v>470</v>
      </c>
      <c r="AC120" t="s">
        <v>103</v>
      </c>
      <c r="AD120" t="s">
        <v>947</v>
      </c>
      <c r="AF120" t="s">
        <v>470</v>
      </c>
      <c r="AH120" t="s">
        <v>1276</v>
      </c>
      <c r="AI120" t="s">
        <v>949</v>
      </c>
      <c r="AM120" t="s">
        <v>20</v>
      </c>
      <c r="AO120" t="str">
        <f>IF(ISNUMBER(_xlfn.XMATCH(Table182[[#This Row],[DEV SB ID]],Platinum_Config[Target DEV SB ID],0))=FALSE,"No Match","Match")</f>
        <v>Match</v>
      </c>
      <c r="AP120" t="str">
        <f>IF(ISNUMBER(_xlfn.XMATCH(Table182[[#This Row],[Target Field Name]],Platinum_Config[Target Field Name],0))=FALSE,"No Match","Match")</f>
        <v>Match</v>
      </c>
      <c r="AQ120" t="str">
        <f>IF(AND(Table182[[#This Row],[Exists already? (ID)]]="No Match",Table182[[#This Row],[Exists already (Name)]]="No Match"),"No Match",IF(AND(Table182[[#This Row],[Exists already? (ID)]]="Match",Table182[[#This Row],[Exists already (Name)]]="Match"),"Double Match","One Match"))</f>
        <v>Double Match</v>
      </c>
      <c r="AR120" t="s">
        <v>969</v>
      </c>
    </row>
    <row r="121" spans="1:44" hidden="1">
      <c r="A121" t="s">
        <v>1041</v>
      </c>
      <c r="B121" t="s">
        <v>1259</v>
      </c>
      <c r="C121" t="s">
        <v>1256</v>
      </c>
      <c r="D121" t="s">
        <v>1260</v>
      </c>
      <c r="F121" t="s">
        <v>229</v>
      </c>
      <c r="G121" t="s">
        <v>202</v>
      </c>
      <c r="H121" t="s">
        <v>1277</v>
      </c>
      <c r="K121" t="s">
        <v>228</v>
      </c>
      <c r="M121" t="s">
        <v>310</v>
      </c>
      <c r="N121" t="s">
        <v>470</v>
      </c>
      <c r="O121" t="s">
        <v>470</v>
      </c>
      <c r="Q121" t="s">
        <v>20</v>
      </c>
      <c r="R121" t="s">
        <v>1262</v>
      </c>
      <c r="S121" t="s">
        <v>910</v>
      </c>
      <c r="V121" t="s">
        <v>470</v>
      </c>
      <c r="W121" t="s">
        <v>470</v>
      </c>
      <c r="X121" t="s">
        <v>470</v>
      </c>
      <c r="Y121" t="s">
        <v>470</v>
      </c>
      <c r="Z121" t="s">
        <v>470</v>
      </c>
      <c r="AA121" t="s">
        <v>470</v>
      </c>
      <c r="AB121" t="s">
        <v>470</v>
      </c>
      <c r="AC121" t="s">
        <v>103</v>
      </c>
      <c r="AD121" t="s">
        <v>947</v>
      </c>
      <c r="AF121" t="s">
        <v>470</v>
      </c>
      <c r="AH121" t="s">
        <v>1278</v>
      </c>
      <c r="AI121" t="s">
        <v>949</v>
      </c>
      <c r="AM121" t="s">
        <v>20</v>
      </c>
      <c r="AO121" t="str">
        <f>IF(ISNUMBER(_xlfn.XMATCH(Table182[[#This Row],[DEV SB ID]],Platinum_Config[Target DEV SB ID],0))=FALSE,"No Match","Match")</f>
        <v>Match</v>
      </c>
      <c r="AP121" t="str">
        <f>IF(ISNUMBER(_xlfn.XMATCH(Table182[[#This Row],[Target Field Name]],Platinum_Config[Target Field Name],0))=FALSE,"No Match","Match")</f>
        <v>No Match</v>
      </c>
      <c r="AQ121" t="str">
        <f>IF(AND(Table182[[#This Row],[Exists already? (ID)]]="No Match",Table182[[#This Row],[Exists already (Name)]]="No Match"),"No Match",IF(AND(Table182[[#This Row],[Exists already? (ID)]]="Match",Table182[[#This Row],[Exists already (Name)]]="Match"),"Double Match","One Match"))</f>
        <v>One Match</v>
      </c>
      <c r="AR121" t="s">
        <v>969</v>
      </c>
    </row>
    <row r="122" spans="1:44" hidden="1">
      <c r="A122" t="s">
        <v>1041</v>
      </c>
      <c r="B122" t="s">
        <v>1259</v>
      </c>
      <c r="C122" t="s">
        <v>1256</v>
      </c>
      <c r="D122" t="s">
        <v>1260</v>
      </c>
      <c r="F122" t="s">
        <v>229</v>
      </c>
      <c r="G122" t="s">
        <v>202</v>
      </c>
      <c r="H122" t="s">
        <v>1279</v>
      </c>
      <c r="K122" t="s">
        <v>228</v>
      </c>
      <c r="M122" t="s">
        <v>311</v>
      </c>
      <c r="N122" t="s">
        <v>470</v>
      </c>
      <c r="O122" t="s">
        <v>470</v>
      </c>
      <c r="Q122" t="s">
        <v>20</v>
      </c>
      <c r="R122" t="s">
        <v>1262</v>
      </c>
      <c r="S122" t="s">
        <v>911</v>
      </c>
      <c r="V122" t="s">
        <v>470</v>
      </c>
      <c r="W122" t="s">
        <v>470</v>
      </c>
      <c r="X122" t="s">
        <v>470</v>
      </c>
      <c r="Y122" t="s">
        <v>470</v>
      </c>
      <c r="Z122" t="s">
        <v>470</v>
      </c>
      <c r="AA122" t="s">
        <v>470</v>
      </c>
      <c r="AB122" t="s">
        <v>470</v>
      </c>
      <c r="AC122" t="s">
        <v>103</v>
      </c>
      <c r="AD122" t="s">
        <v>947</v>
      </c>
      <c r="AF122" t="s">
        <v>470</v>
      </c>
      <c r="AH122" t="s">
        <v>1280</v>
      </c>
      <c r="AI122" t="s">
        <v>399</v>
      </c>
      <c r="AO122" t="str">
        <f>IF(ISNUMBER(_xlfn.XMATCH(Table182[[#This Row],[DEV SB ID]],Platinum_Config[Target DEV SB ID],0))=FALSE,"No Match","Match")</f>
        <v>Match</v>
      </c>
      <c r="AP122" t="str">
        <f>IF(ISNUMBER(_xlfn.XMATCH(Table182[[#This Row],[Target Field Name]],Platinum_Config[Target Field Name],0))=FALSE,"No Match","Match")</f>
        <v>No Match</v>
      </c>
      <c r="AQ122" t="str">
        <f>IF(AND(Table182[[#This Row],[Exists already? (ID)]]="No Match",Table182[[#This Row],[Exists already (Name)]]="No Match"),"No Match",IF(AND(Table182[[#This Row],[Exists already? (ID)]]="Match",Table182[[#This Row],[Exists already (Name)]]="Match"),"Double Match","One Match"))</f>
        <v>One Match</v>
      </c>
      <c r="AR122" t="s">
        <v>969</v>
      </c>
    </row>
    <row r="123" spans="1:44" hidden="1">
      <c r="A123" t="s">
        <v>1041</v>
      </c>
      <c r="B123" t="s">
        <v>1259</v>
      </c>
      <c r="C123" t="s">
        <v>1256</v>
      </c>
      <c r="D123" t="s">
        <v>1260</v>
      </c>
      <c r="F123" t="s">
        <v>229</v>
      </c>
      <c r="G123" t="s">
        <v>202</v>
      </c>
      <c r="H123" t="s">
        <v>1281</v>
      </c>
      <c r="K123" t="s">
        <v>228</v>
      </c>
      <c r="M123" t="s">
        <v>312</v>
      </c>
      <c r="N123" t="s">
        <v>470</v>
      </c>
      <c r="O123" t="s">
        <v>470</v>
      </c>
      <c r="P123" t="s">
        <v>1142</v>
      </c>
      <c r="Q123" t="s">
        <v>20</v>
      </c>
      <c r="R123" t="s">
        <v>1262</v>
      </c>
      <c r="S123" t="s">
        <v>912</v>
      </c>
      <c r="V123" t="s">
        <v>470</v>
      </c>
      <c r="W123" t="s">
        <v>470</v>
      </c>
      <c r="X123" t="s">
        <v>470</v>
      </c>
      <c r="Y123" t="s">
        <v>470</v>
      </c>
      <c r="Z123" t="s">
        <v>470</v>
      </c>
      <c r="AA123" t="s">
        <v>470</v>
      </c>
      <c r="AB123" t="s">
        <v>470</v>
      </c>
      <c r="AC123" t="s">
        <v>103</v>
      </c>
      <c r="AD123" t="s">
        <v>947</v>
      </c>
      <c r="AF123" t="s">
        <v>470</v>
      </c>
      <c r="AI123" t="s">
        <v>949</v>
      </c>
      <c r="AO123" t="str">
        <f>IF(ISNUMBER(_xlfn.XMATCH(Table182[[#This Row],[DEV SB ID]],Platinum_Config[Target DEV SB ID],0))=FALSE,"No Match","Match")</f>
        <v>Match</v>
      </c>
      <c r="AP123" t="str">
        <f>IF(ISNUMBER(_xlfn.XMATCH(Table182[[#This Row],[Target Field Name]],Platinum_Config[Target Field Name],0))=FALSE,"No Match","Match")</f>
        <v>Match</v>
      </c>
      <c r="AQ123" t="str">
        <f>IF(AND(Table182[[#This Row],[Exists already? (ID)]]="No Match",Table182[[#This Row],[Exists already (Name)]]="No Match"),"No Match",IF(AND(Table182[[#This Row],[Exists already? (ID)]]="Match",Table182[[#This Row],[Exists already (Name)]]="Match"),"Double Match","One Match"))</f>
        <v>Double Match</v>
      </c>
      <c r="AR123" t="s">
        <v>969</v>
      </c>
    </row>
    <row r="124" spans="1:44" hidden="1">
      <c r="A124" t="s">
        <v>1041</v>
      </c>
      <c r="B124" t="s">
        <v>1259</v>
      </c>
      <c r="C124" t="s">
        <v>1256</v>
      </c>
      <c r="D124" t="s">
        <v>1260</v>
      </c>
      <c r="F124" t="s">
        <v>229</v>
      </c>
      <c r="G124" t="s">
        <v>202</v>
      </c>
      <c r="H124" t="s">
        <v>1282</v>
      </c>
      <c r="K124" t="s">
        <v>228</v>
      </c>
      <c r="M124" t="s">
        <v>313</v>
      </c>
      <c r="N124" t="s">
        <v>470</v>
      </c>
      <c r="O124" t="s">
        <v>470</v>
      </c>
      <c r="P124" t="s">
        <v>1142</v>
      </c>
      <c r="Q124" t="s">
        <v>104</v>
      </c>
      <c r="R124" t="s">
        <v>1262</v>
      </c>
      <c r="S124" t="s">
        <v>156</v>
      </c>
      <c r="V124" t="s">
        <v>470</v>
      </c>
      <c r="W124" t="s">
        <v>470</v>
      </c>
      <c r="X124" t="s">
        <v>470</v>
      </c>
      <c r="Y124" t="s">
        <v>470</v>
      </c>
      <c r="Z124" t="s">
        <v>470</v>
      </c>
      <c r="AA124" t="s">
        <v>470</v>
      </c>
      <c r="AB124" t="s">
        <v>470</v>
      </c>
      <c r="AC124" t="s">
        <v>103</v>
      </c>
      <c r="AD124" t="s">
        <v>1075</v>
      </c>
      <c r="AF124" t="s">
        <v>470</v>
      </c>
      <c r="AI124" t="s">
        <v>949</v>
      </c>
      <c r="AO124" t="str">
        <f>IF(ISNUMBER(_xlfn.XMATCH(Table182[[#This Row],[DEV SB ID]],Platinum_Config[Target DEV SB ID],0))=FALSE,"No Match","Match")</f>
        <v>Match</v>
      </c>
      <c r="AP124" t="str">
        <f>IF(ISNUMBER(_xlfn.XMATCH(Table182[[#This Row],[Target Field Name]],Platinum_Config[Target Field Name],0))=FALSE,"No Match","Match")</f>
        <v>Match</v>
      </c>
      <c r="AQ124" t="str">
        <f>IF(AND(Table182[[#This Row],[Exists already? (ID)]]="No Match",Table182[[#This Row],[Exists already (Name)]]="No Match"),"No Match",IF(AND(Table182[[#This Row],[Exists already? (ID)]]="Match",Table182[[#This Row],[Exists already (Name)]]="Match"),"Double Match","One Match"))</f>
        <v>Double Match</v>
      </c>
      <c r="AR124" t="s">
        <v>969</v>
      </c>
    </row>
    <row r="125" spans="1:44" hidden="1">
      <c r="A125" t="s">
        <v>1041</v>
      </c>
      <c r="B125" t="s">
        <v>1259</v>
      </c>
      <c r="C125" t="s">
        <v>1256</v>
      </c>
      <c r="D125" t="s">
        <v>1260</v>
      </c>
      <c r="F125" t="s">
        <v>229</v>
      </c>
      <c r="G125" t="s">
        <v>202</v>
      </c>
      <c r="H125" t="s">
        <v>1283</v>
      </c>
      <c r="K125" t="s">
        <v>228</v>
      </c>
      <c r="M125" t="s">
        <v>314</v>
      </c>
      <c r="N125" t="s">
        <v>470</v>
      </c>
      <c r="O125" t="s">
        <v>470</v>
      </c>
      <c r="P125" t="s">
        <v>1142</v>
      </c>
      <c r="Q125" t="s">
        <v>104</v>
      </c>
      <c r="R125" t="s">
        <v>1262</v>
      </c>
      <c r="S125" t="s">
        <v>156</v>
      </c>
      <c r="V125" t="s">
        <v>470</v>
      </c>
      <c r="W125" t="s">
        <v>470</v>
      </c>
      <c r="X125" t="s">
        <v>470</v>
      </c>
      <c r="Y125" t="s">
        <v>470</v>
      </c>
      <c r="Z125" t="s">
        <v>470</v>
      </c>
      <c r="AA125" t="s">
        <v>470</v>
      </c>
      <c r="AB125" t="s">
        <v>470</v>
      </c>
      <c r="AC125" t="s">
        <v>103</v>
      </c>
      <c r="AD125" t="s">
        <v>947</v>
      </c>
      <c r="AF125" t="s">
        <v>470</v>
      </c>
      <c r="AI125" t="s">
        <v>949</v>
      </c>
      <c r="AO125" t="str">
        <f>IF(ISNUMBER(_xlfn.XMATCH(Table182[[#This Row],[DEV SB ID]],Platinum_Config[Target DEV SB ID],0))=FALSE,"No Match","Match")</f>
        <v>Match</v>
      </c>
      <c r="AP125" t="str">
        <f>IF(ISNUMBER(_xlfn.XMATCH(Table182[[#This Row],[Target Field Name]],Platinum_Config[Target Field Name],0))=FALSE,"No Match","Match")</f>
        <v>Match</v>
      </c>
      <c r="AQ125" t="str">
        <f>IF(AND(Table182[[#This Row],[Exists already? (ID)]]="No Match",Table182[[#This Row],[Exists already (Name)]]="No Match"),"No Match",IF(AND(Table182[[#This Row],[Exists already? (ID)]]="Match",Table182[[#This Row],[Exists already (Name)]]="Match"),"Double Match","One Match"))</f>
        <v>Double Match</v>
      </c>
      <c r="AR125" t="s">
        <v>969</v>
      </c>
    </row>
    <row r="126" spans="1:44" hidden="1">
      <c r="A126" t="s">
        <v>1041</v>
      </c>
      <c r="B126" t="s">
        <v>46</v>
      </c>
      <c r="C126" t="s">
        <v>1048</v>
      </c>
      <c r="D126" t="s">
        <v>1260</v>
      </c>
      <c r="E126" t="s">
        <v>1284</v>
      </c>
      <c r="F126" t="s">
        <v>229</v>
      </c>
      <c r="G126" t="s">
        <v>202</v>
      </c>
      <c r="H126" t="s">
        <v>729</v>
      </c>
      <c r="K126" t="s">
        <v>228</v>
      </c>
      <c r="L126" t="s">
        <v>1285</v>
      </c>
      <c r="M126" t="s">
        <v>315</v>
      </c>
      <c r="N126" t="s">
        <v>470</v>
      </c>
      <c r="O126" t="s">
        <v>470</v>
      </c>
      <c r="P126" t="s">
        <v>1286</v>
      </c>
      <c r="Q126" t="s">
        <v>20</v>
      </c>
      <c r="R126" t="s">
        <v>104</v>
      </c>
      <c r="S126" t="s">
        <v>143</v>
      </c>
      <c r="T126" t="s">
        <v>143</v>
      </c>
      <c r="U126" t="s">
        <v>143</v>
      </c>
      <c r="V126" t="s">
        <v>470</v>
      </c>
      <c r="W126" t="s">
        <v>470</v>
      </c>
      <c r="X126" t="s">
        <v>470</v>
      </c>
      <c r="Y126" t="s">
        <v>470</v>
      </c>
      <c r="Z126" t="s">
        <v>470</v>
      </c>
      <c r="AA126" t="s">
        <v>470</v>
      </c>
      <c r="AB126" t="s">
        <v>470</v>
      </c>
      <c r="AC126" t="s">
        <v>141</v>
      </c>
      <c r="AD126" t="s">
        <v>947</v>
      </c>
      <c r="AE126" t="s">
        <v>117</v>
      </c>
      <c r="AF126" t="s">
        <v>470</v>
      </c>
      <c r="AG126" t="s">
        <v>1287</v>
      </c>
      <c r="AH126" t="s">
        <v>1288</v>
      </c>
      <c r="AI126" t="s">
        <v>399</v>
      </c>
      <c r="AO126" t="str">
        <f>IF(ISNUMBER(_xlfn.XMATCH(Table182[[#This Row],[DEV SB ID]],Platinum_Config[Target DEV SB ID],0))=FALSE,"No Match","Match")</f>
        <v>Match</v>
      </c>
      <c r="AP126" t="str">
        <f>IF(ISNUMBER(_xlfn.XMATCH(Table182[[#This Row],[Target Field Name]],Platinum_Config[Target Field Name],0))=FALSE,"No Match","Match")</f>
        <v>Match</v>
      </c>
      <c r="AQ126" t="str">
        <f>IF(AND(Table182[[#This Row],[Exists already? (ID)]]="No Match",Table182[[#This Row],[Exists already (Name)]]="No Match"),"No Match",IF(AND(Table182[[#This Row],[Exists already? (ID)]]="Match",Table182[[#This Row],[Exists already (Name)]]="Match"),"Double Match","One Match"))</f>
        <v>Double Match</v>
      </c>
      <c r="AR126" t="s">
        <v>951</v>
      </c>
    </row>
    <row r="127" spans="1:44" hidden="1">
      <c r="A127" t="s">
        <v>1041</v>
      </c>
      <c r="B127" t="s">
        <v>46</v>
      </c>
      <c r="C127" t="s">
        <v>1048</v>
      </c>
      <c r="D127" t="s">
        <v>1260</v>
      </c>
      <c r="E127" t="s">
        <v>1284</v>
      </c>
      <c r="F127" t="s">
        <v>229</v>
      </c>
      <c r="G127" t="s">
        <v>202</v>
      </c>
      <c r="H127" t="s">
        <v>730</v>
      </c>
      <c r="K127" t="s">
        <v>228</v>
      </c>
      <c r="L127" t="s">
        <v>1289</v>
      </c>
      <c r="M127" t="s">
        <v>316</v>
      </c>
      <c r="N127" t="s">
        <v>470</v>
      </c>
      <c r="O127" t="s">
        <v>470</v>
      </c>
      <c r="Q127" t="s">
        <v>20</v>
      </c>
      <c r="R127" t="s">
        <v>104</v>
      </c>
      <c r="S127" t="s">
        <v>149</v>
      </c>
      <c r="T127" t="s">
        <v>149</v>
      </c>
      <c r="U127" t="s">
        <v>149</v>
      </c>
      <c r="V127" t="s">
        <v>470</v>
      </c>
      <c r="W127" t="s">
        <v>470</v>
      </c>
      <c r="X127" t="s">
        <v>470</v>
      </c>
      <c r="Y127" t="s">
        <v>470</v>
      </c>
      <c r="Z127" t="s">
        <v>470</v>
      </c>
      <c r="AA127" t="s">
        <v>470</v>
      </c>
      <c r="AB127" t="s">
        <v>470</v>
      </c>
      <c r="AC127" t="s">
        <v>141</v>
      </c>
      <c r="AD127" t="s">
        <v>947</v>
      </c>
      <c r="AE127" t="s">
        <v>117</v>
      </c>
      <c r="AF127" t="s">
        <v>470</v>
      </c>
      <c r="AG127" t="s">
        <v>1287</v>
      </c>
      <c r="AH127" t="s">
        <v>1288</v>
      </c>
      <c r="AI127" t="s">
        <v>399</v>
      </c>
      <c r="AO127" t="str">
        <f>IF(ISNUMBER(_xlfn.XMATCH(Table182[[#This Row],[DEV SB ID]],Platinum_Config[Target DEV SB ID],0))=FALSE,"No Match","Match")</f>
        <v>Match</v>
      </c>
      <c r="AP127" t="str">
        <f>IF(ISNUMBER(_xlfn.XMATCH(Table182[[#This Row],[Target Field Name]],Platinum_Config[Target Field Name],0))=FALSE,"No Match","Match")</f>
        <v>Match</v>
      </c>
      <c r="AQ127" t="str">
        <f>IF(AND(Table182[[#This Row],[Exists already? (ID)]]="No Match",Table182[[#This Row],[Exists already (Name)]]="No Match"),"No Match",IF(AND(Table182[[#This Row],[Exists already? (ID)]]="Match",Table182[[#This Row],[Exists already (Name)]]="Match"),"Double Match","One Match"))</f>
        <v>Double Match</v>
      </c>
      <c r="AR127" t="s">
        <v>951</v>
      </c>
    </row>
    <row r="128" spans="1:44" hidden="1">
      <c r="A128" t="s">
        <v>1041</v>
      </c>
      <c r="B128" t="s">
        <v>46</v>
      </c>
      <c r="C128" t="s">
        <v>1048</v>
      </c>
      <c r="D128" t="s">
        <v>1260</v>
      </c>
      <c r="E128" t="s">
        <v>1284</v>
      </c>
      <c r="F128" t="s">
        <v>229</v>
      </c>
      <c r="G128" t="s">
        <v>202</v>
      </c>
      <c r="H128" t="s">
        <v>731</v>
      </c>
      <c r="K128" t="s">
        <v>228</v>
      </c>
      <c r="L128" t="s">
        <v>1290</v>
      </c>
      <c r="M128" t="s">
        <v>317</v>
      </c>
      <c r="N128" t="s">
        <v>470</v>
      </c>
      <c r="O128" t="s">
        <v>470</v>
      </c>
      <c r="Q128" t="s">
        <v>20</v>
      </c>
      <c r="R128" t="s">
        <v>104</v>
      </c>
      <c r="S128" t="s">
        <v>235</v>
      </c>
      <c r="T128" t="s">
        <v>235</v>
      </c>
      <c r="U128" t="s">
        <v>235</v>
      </c>
      <c r="V128" t="s">
        <v>470</v>
      </c>
      <c r="W128" t="s">
        <v>470</v>
      </c>
      <c r="X128" t="s">
        <v>470</v>
      </c>
      <c r="Y128" t="s">
        <v>470</v>
      </c>
      <c r="Z128" t="s">
        <v>470</v>
      </c>
      <c r="AA128" t="s">
        <v>470</v>
      </c>
      <c r="AB128" t="s">
        <v>470</v>
      </c>
      <c r="AC128" t="s">
        <v>141</v>
      </c>
      <c r="AD128" t="s">
        <v>947</v>
      </c>
      <c r="AE128" t="s">
        <v>119</v>
      </c>
      <c r="AF128" t="s">
        <v>470</v>
      </c>
      <c r="AG128" t="s">
        <v>1291</v>
      </c>
      <c r="AH128" t="s">
        <v>1292</v>
      </c>
      <c r="AI128" t="s">
        <v>399</v>
      </c>
      <c r="AO128" t="str">
        <f>IF(ISNUMBER(_xlfn.XMATCH(Table182[[#This Row],[DEV SB ID]],Platinum_Config[Target DEV SB ID],0))=FALSE,"No Match","Match")</f>
        <v>Match</v>
      </c>
      <c r="AP128" t="str">
        <f>IF(ISNUMBER(_xlfn.XMATCH(Table182[[#This Row],[Target Field Name]],Platinum_Config[Target Field Name],0))=FALSE,"No Match","Match")</f>
        <v>Match</v>
      </c>
      <c r="AQ128" t="str">
        <f>IF(AND(Table182[[#This Row],[Exists already? (ID)]]="No Match",Table182[[#This Row],[Exists already (Name)]]="No Match"),"No Match",IF(AND(Table182[[#This Row],[Exists already? (ID)]]="Match",Table182[[#This Row],[Exists already (Name)]]="Match"),"Double Match","One Match"))</f>
        <v>Double Match</v>
      </c>
      <c r="AR128" t="s">
        <v>951</v>
      </c>
    </row>
    <row r="129" spans="1:44" hidden="1">
      <c r="A129" t="s">
        <v>1041</v>
      </c>
      <c r="B129" t="s">
        <v>46</v>
      </c>
      <c r="C129" t="s">
        <v>1048</v>
      </c>
      <c r="D129" t="s">
        <v>1260</v>
      </c>
      <c r="E129" t="s">
        <v>1284</v>
      </c>
      <c r="F129" t="s">
        <v>229</v>
      </c>
      <c r="G129" t="s">
        <v>202</v>
      </c>
      <c r="H129" t="s">
        <v>732</v>
      </c>
      <c r="K129" t="s">
        <v>228</v>
      </c>
      <c r="L129" t="s">
        <v>1293</v>
      </c>
      <c r="M129" t="s">
        <v>318</v>
      </c>
      <c r="N129" t="s">
        <v>470</v>
      </c>
      <c r="O129" t="s">
        <v>470</v>
      </c>
      <c r="Q129" t="s">
        <v>20</v>
      </c>
      <c r="R129" t="s">
        <v>104</v>
      </c>
      <c r="S129" t="s">
        <v>319</v>
      </c>
      <c r="T129" t="s">
        <v>319</v>
      </c>
      <c r="U129" t="s">
        <v>319</v>
      </c>
      <c r="V129" t="s">
        <v>470</v>
      </c>
      <c r="W129" t="s">
        <v>470</v>
      </c>
      <c r="X129" t="s">
        <v>470</v>
      </c>
      <c r="Y129" t="s">
        <v>470</v>
      </c>
      <c r="Z129" t="s">
        <v>470</v>
      </c>
      <c r="AA129" t="s">
        <v>470</v>
      </c>
      <c r="AB129" t="s">
        <v>470</v>
      </c>
      <c r="AC129" t="s">
        <v>141</v>
      </c>
      <c r="AD129" t="s">
        <v>947</v>
      </c>
      <c r="AE129" t="s">
        <v>117</v>
      </c>
      <c r="AF129" t="s">
        <v>470</v>
      </c>
      <c r="AG129" t="s">
        <v>1294</v>
      </c>
      <c r="AH129" t="s">
        <v>1295</v>
      </c>
      <c r="AI129" t="s">
        <v>399</v>
      </c>
      <c r="AO129" t="str">
        <f>IF(ISNUMBER(_xlfn.XMATCH(Table182[[#This Row],[DEV SB ID]],Platinum_Config[Target DEV SB ID],0))=FALSE,"No Match","Match")</f>
        <v>Match</v>
      </c>
      <c r="AP129" t="str">
        <f>IF(ISNUMBER(_xlfn.XMATCH(Table182[[#This Row],[Target Field Name]],Platinum_Config[Target Field Name],0))=FALSE,"No Match","Match")</f>
        <v>Match</v>
      </c>
      <c r="AQ129" t="str">
        <f>IF(AND(Table182[[#This Row],[Exists already? (ID)]]="No Match",Table182[[#This Row],[Exists already (Name)]]="No Match"),"No Match",IF(AND(Table182[[#This Row],[Exists already? (ID)]]="Match",Table182[[#This Row],[Exists already (Name)]]="Match"),"Double Match","One Match"))</f>
        <v>Double Match</v>
      </c>
      <c r="AR129" t="s">
        <v>951</v>
      </c>
    </row>
    <row r="130" spans="1:44" hidden="1">
      <c r="A130" t="s">
        <v>1041</v>
      </c>
      <c r="B130" t="s">
        <v>46</v>
      </c>
      <c r="C130" t="s">
        <v>1048</v>
      </c>
      <c r="D130" t="s">
        <v>1260</v>
      </c>
      <c r="E130" t="s">
        <v>1284</v>
      </c>
      <c r="F130" t="s">
        <v>229</v>
      </c>
      <c r="G130" t="s">
        <v>202</v>
      </c>
      <c r="H130" t="s">
        <v>733</v>
      </c>
      <c r="K130" t="s">
        <v>228</v>
      </c>
      <c r="L130" t="s">
        <v>1296</v>
      </c>
      <c r="M130" t="s">
        <v>320</v>
      </c>
      <c r="N130" t="s">
        <v>470</v>
      </c>
      <c r="O130" t="s">
        <v>470</v>
      </c>
      <c r="P130" t="s">
        <v>1297</v>
      </c>
      <c r="Q130" t="s">
        <v>20</v>
      </c>
      <c r="R130" t="s">
        <v>104</v>
      </c>
      <c r="S130" t="s">
        <v>321</v>
      </c>
      <c r="T130" t="s">
        <v>321</v>
      </c>
      <c r="U130" t="s">
        <v>321</v>
      </c>
      <c r="V130" t="s">
        <v>470</v>
      </c>
      <c r="W130" t="s">
        <v>470</v>
      </c>
      <c r="X130" t="s">
        <v>470</v>
      </c>
      <c r="Y130" t="s">
        <v>470</v>
      </c>
      <c r="Z130" t="s">
        <v>470</v>
      </c>
      <c r="AA130" t="s">
        <v>470</v>
      </c>
      <c r="AB130" t="s">
        <v>470</v>
      </c>
      <c r="AC130" t="s">
        <v>141</v>
      </c>
      <c r="AD130" t="s">
        <v>947</v>
      </c>
      <c r="AE130" t="s">
        <v>117</v>
      </c>
      <c r="AF130" t="s">
        <v>470</v>
      </c>
      <c r="AG130" t="s">
        <v>1298</v>
      </c>
      <c r="AH130" t="s">
        <v>1299</v>
      </c>
      <c r="AI130" t="s">
        <v>399</v>
      </c>
      <c r="AO130" t="str">
        <f>IF(ISNUMBER(_xlfn.XMATCH(Table182[[#This Row],[DEV SB ID]],Platinum_Config[Target DEV SB ID],0))=FALSE,"No Match","Match")</f>
        <v>Match</v>
      </c>
      <c r="AP130" t="str">
        <f>IF(ISNUMBER(_xlfn.XMATCH(Table182[[#This Row],[Target Field Name]],Platinum_Config[Target Field Name],0))=FALSE,"No Match","Match")</f>
        <v>Match</v>
      </c>
      <c r="AQ130" t="str">
        <f>IF(AND(Table182[[#This Row],[Exists already? (ID)]]="No Match",Table182[[#This Row],[Exists already (Name)]]="No Match"),"No Match",IF(AND(Table182[[#This Row],[Exists already? (ID)]]="Match",Table182[[#This Row],[Exists already (Name)]]="Match"),"Double Match","One Match"))</f>
        <v>Double Match</v>
      </c>
      <c r="AR130" t="s">
        <v>951</v>
      </c>
    </row>
    <row r="131" spans="1:44" hidden="1">
      <c r="A131" t="s">
        <v>1041</v>
      </c>
      <c r="B131" t="s">
        <v>46</v>
      </c>
      <c r="C131" t="s">
        <v>1048</v>
      </c>
      <c r="D131" t="s">
        <v>1260</v>
      </c>
      <c r="E131" t="s">
        <v>1284</v>
      </c>
      <c r="F131" t="s">
        <v>229</v>
      </c>
      <c r="G131" t="s">
        <v>202</v>
      </c>
      <c r="H131" t="s">
        <v>734</v>
      </c>
      <c r="K131" t="s">
        <v>228</v>
      </c>
      <c r="L131" t="s">
        <v>1300</v>
      </c>
      <c r="M131" t="s">
        <v>322</v>
      </c>
      <c r="N131" t="s">
        <v>470</v>
      </c>
      <c r="O131" t="s">
        <v>470</v>
      </c>
      <c r="P131" t="s">
        <v>1301</v>
      </c>
      <c r="Q131" t="s">
        <v>20</v>
      </c>
      <c r="R131" t="s">
        <v>104</v>
      </c>
      <c r="S131" t="s">
        <v>323</v>
      </c>
      <c r="T131" t="s">
        <v>323</v>
      </c>
      <c r="U131" t="s">
        <v>323</v>
      </c>
      <c r="V131" t="s">
        <v>470</v>
      </c>
      <c r="W131" t="s">
        <v>470</v>
      </c>
      <c r="X131" t="s">
        <v>470</v>
      </c>
      <c r="Y131" t="s">
        <v>470</v>
      </c>
      <c r="Z131" t="s">
        <v>470</v>
      </c>
      <c r="AA131" t="s">
        <v>470</v>
      </c>
      <c r="AB131" t="s">
        <v>470</v>
      </c>
      <c r="AC131" t="s">
        <v>141</v>
      </c>
      <c r="AD131" t="s">
        <v>947</v>
      </c>
      <c r="AE131" t="s">
        <v>117</v>
      </c>
      <c r="AF131" t="s">
        <v>470</v>
      </c>
      <c r="AG131" t="s">
        <v>1302</v>
      </c>
      <c r="AH131" t="s">
        <v>1303</v>
      </c>
      <c r="AI131" t="s">
        <v>399</v>
      </c>
      <c r="AO131" t="str">
        <f>IF(ISNUMBER(_xlfn.XMATCH(Table182[[#This Row],[DEV SB ID]],Platinum_Config[Target DEV SB ID],0))=FALSE,"No Match","Match")</f>
        <v>Match</v>
      </c>
      <c r="AP131" t="str">
        <f>IF(ISNUMBER(_xlfn.XMATCH(Table182[[#This Row],[Target Field Name]],Platinum_Config[Target Field Name],0))=FALSE,"No Match","Match")</f>
        <v>Match</v>
      </c>
      <c r="AQ131" t="str">
        <f>IF(AND(Table182[[#This Row],[Exists already? (ID)]]="No Match",Table182[[#This Row],[Exists already (Name)]]="No Match"),"No Match",IF(AND(Table182[[#This Row],[Exists already? (ID)]]="Match",Table182[[#This Row],[Exists already (Name)]]="Match"),"Double Match","One Match"))</f>
        <v>Double Match</v>
      </c>
      <c r="AR131" t="s">
        <v>951</v>
      </c>
    </row>
    <row r="132" spans="1:44" hidden="1">
      <c r="A132" t="s">
        <v>1041</v>
      </c>
      <c r="B132" t="s">
        <v>1304</v>
      </c>
      <c r="C132" t="s">
        <v>1256</v>
      </c>
      <c r="D132" t="s">
        <v>1260</v>
      </c>
      <c r="E132" t="s">
        <v>1305</v>
      </c>
      <c r="F132" t="s">
        <v>229</v>
      </c>
      <c r="G132" t="s">
        <v>202</v>
      </c>
      <c r="H132" t="s">
        <v>1306</v>
      </c>
      <c r="K132" t="s">
        <v>1307</v>
      </c>
      <c r="L132" t="s">
        <v>1308</v>
      </c>
      <c r="M132" t="s">
        <v>237</v>
      </c>
      <c r="N132" t="s">
        <v>470</v>
      </c>
      <c r="O132" t="s">
        <v>470</v>
      </c>
      <c r="Q132" t="s">
        <v>20</v>
      </c>
      <c r="R132" t="s">
        <v>20</v>
      </c>
      <c r="S132" t="s">
        <v>238</v>
      </c>
      <c r="T132" t="s">
        <v>238</v>
      </c>
      <c r="U132" t="s">
        <v>238</v>
      </c>
      <c r="V132" t="s">
        <v>470</v>
      </c>
      <c r="W132" t="s">
        <v>470</v>
      </c>
      <c r="X132" t="s">
        <v>470</v>
      </c>
      <c r="Y132" t="s">
        <v>470</v>
      </c>
      <c r="Z132" t="s">
        <v>470</v>
      </c>
      <c r="AA132" t="s">
        <v>470</v>
      </c>
      <c r="AB132" t="s">
        <v>470</v>
      </c>
      <c r="AC132" t="s">
        <v>103</v>
      </c>
      <c r="AD132" t="s">
        <v>947</v>
      </c>
      <c r="AF132" t="s">
        <v>470</v>
      </c>
      <c r="AM132" t="s">
        <v>20</v>
      </c>
      <c r="AO132" t="str">
        <f>IF(ISNUMBER(_xlfn.XMATCH(Table182[[#This Row],[DEV SB ID]],Platinum_Config[Target DEV SB ID],0))=FALSE,"No Match","Match")</f>
        <v>Match</v>
      </c>
      <c r="AP132" t="str">
        <f>IF(ISNUMBER(_xlfn.XMATCH(Table182[[#This Row],[Target Field Name]],Platinum_Config[Target Field Name],0))=FALSE,"No Match","Match")</f>
        <v>Match</v>
      </c>
      <c r="AQ132" t="str">
        <f>IF(AND(Table182[[#This Row],[Exists already? (ID)]]="No Match",Table182[[#This Row],[Exists already (Name)]]="No Match"),"No Match",IF(AND(Table182[[#This Row],[Exists already? (ID)]]="Match",Table182[[#This Row],[Exists already (Name)]]="Match"),"Double Match","One Match"))</f>
        <v>Double Match</v>
      </c>
      <c r="AR132" t="s">
        <v>969</v>
      </c>
    </row>
    <row r="133" spans="1:44" hidden="1">
      <c r="A133" t="s">
        <v>1041</v>
      </c>
      <c r="B133" t="s">
        <v>1304</v>
      </c>
      <c r="C133" t="s">
        <v>1256</v>
      </c>
      <c r="D133" t="s">
        <v>1260</v>
      </c>
      <c r="E133" t="s">
        <v>1305</v>
      </c>
      <c r="F133" t="s">
        <v>1309</v>
      </c>
      <c r="G133" t="s">
        <v>202</v>
      </c>
      <c r="H133" t="s">
        <v>1310</v>
      </c>
      <c r="K133" t="s">
        <v>1307</v>
      </c>
      <c r="L133" t="s">
        <v>1311</v>
      </c>
      <c r="M133" t="s">
        <v>325</v>
      </c>
      <c r="N133" t="s">
        <v>470</v>
      </c>
      <c r="O133" t="s">
        <v>470</v>
      </c>
      <c r="Q133" t="s">
        <v>20</v>
      </c>
      <c r="R133" t="s">
        <v>20</v>
      </c>
      <c r="S133" t="s">
        <v>326</v>
      </c>
      <c r="T133" t="s">
        <v>326</v>
      </c>
      <c r="U133" t="s">
        <v>326</v>
      </c>
      <c r="V133" t="s">
        <v>470</v>
      </c>
      <c r="W133" t="s">
        <v>470</v>
      </c>
      <c r="X133" t="s">
        <v>470</v>
      </c>
      <c r="Y133" t="s">
        <v>470</v>
      </c>
      <c r="Z133" t="s">
        <v>470</v>
      </c>
      <c r="AA133" t="s">
        <v>470</v>
      </c>
      <c r="AB133" t="s">
        <v>470</v>
      </c>
      <c r="AC133" t="s">
        <v>216</v>
      </c>
      <c r="AD133" t="s">
        <v>947</v>
      </c>
      <c r="AF133" t="s">
        <v>470</v>
      </c>
      <c r="AH133" t="s">
        <v>1312</v>
      </c>
      <c r="AM133" t="s">
        <v>20</v>
      </c>
      <c r="AO133" t="str">
        <f>IF(ISNUMBER(_xlfn.XMATCH(Table182[[#This Row],[DEV SB ID]],Platinum_Config[Target DEV SB ID],0))=FALSE,"No Match","Match")</f>
        <v>Match</v>
      </c>
      <c r="AP133" t="str">
        <f>IF(ISNUMBER(_xlfn.XMATCH(Table182[[#This Row],[Target Field Name]],Platinum_Config[Target Field Name],0))=FALSE,"No Match","Match")</f>
        <v>Match</v>
      </c>
      <c r="AQ133" t="str">
        <f>IF(AND(Table182[[#This Row],[Exists already? (ID)]]="No Match",Table182[[#This Row],[Exists already (Name)]]="No Match"),"No Match",IF(AND(Table182[[#This Row],[Exists already? (ID)]]="Match",Table182[[#This Row],[Exists already (Name)]]="Match"),"Double Match","One Match"))</f>
        <v>Double Match</v>
      </c>
      <c r="AR133" t="s">
        <v>969</v>
      </c>
    </row>
    <row r="134" spans="1:44" hidden="1">
      <c r="A134" t="s">
        <v>1041</v>
      </c>
      <c r="B134" t="s">
        <v>1304</v>
      </c>
      <c r="C134" t="s">
        <v>1256</v>
      </c>
      <c r="D134" t="s">
        <v>1260</v>
      </c>
      <c r="E134" t="s">
        <v>1305</v>
      </c>
      <c r="F134" t="s">
        <v>229</v>
      </c>
      <c r="G134" t="s">
        <v>202</v>
      </c>
      <c r="H134" t="s">
        <v>1313</v>
      </c>
      <c r="K134" t="s">
        <v>1307</v>
      </c>
      <c r="L134" t="s">
        <v>1314</v>
      </c>
      <c r="M134" t="s">
        <v>239</v>
      </c>
      <c r="N134" t="s">
        <v>470</v>
      </c>
      <c r="O134" t="s">
        <v>470</v>
      </c>
      <c r="P134" t="s">
        <v>1315</v>
      </c>
      <c r="Q134" t="s">
        <v>20</v>
      </c>
      <c r="R134" t="s">
        <v>20</v>
      </c>
      <c r="S134" t="s">
        <v>240</v>
      </c>
      <c r="T134" t="s">
        <v>240</v>
      </c>
      <c r="U134" t="s">
        <v>240</v>
      </c>
      <c r="V134" t="s">
        <v>470</v>
      </c>
      <c r="W134" t="s">
        <v>470</v>
      </c>
      <c r="X134" t="s">
        <v>470</v>
      </c>
      <c r="Y134" t="s">
        <v>470</v>
      </c>
      <c r="Z134" t="s">
        <v>470</v>
      </c>
      <c r="AA134" t="s">
        <v>470</v>
      </c>
      <c r="AB134" t="s">
        <v>470</v>
      </c>
      <c r="AC134" t="s">
        <v>141</v>
      </c>
      <c r="AD134" t="s">
        <v>947</v>
      </c>
      <c r="AE134" t="s">
        <v>117</v>
      </c>
      <c r="AF134" t="s">
        <v>470</v>
      </c>
      <c r="AG134" t="s">
        <v>1143</v>
      </c>
      <c r="AH134" t="s">
        <v>1144</v>
      </c>
      <c r="AM134" t="s">
        <v>20</v>
      </c>
      <c r="AO134" t="str">
        <f>IF(ISNUMBER(_xlfn.XMATCH(Table182[[#This Row],[DEV SB ID]],Platinum_Config[Target DEV SB ID],0))=FALSE,"No Match","Match")</f>
        <v>Match</v>
      </c>
      <c r="AP134" t="str">
        <f>IF(ISNUMBER(_xlfn.XMATCH(Table182[[#This Row],[Target Field Name]],Platinum_Config[Target Field Name],0))=FALSE,"No Match","Match")</f>
        <v>Match</v>
      </c>
      <c r="AQ134" t="str">
        <f>IF(AND(Table182[[#This Row],[Exists already? (ID)]]="No Match",Table182[[#This Row],[Exists already (Name)]]="No Match"),"No Match",IF(AND(Table182[[#This Row],[Exists already? (ID)]]="Match",Table182[[#This Row],[Exists already (Name)]]="Match"),"Double Match","One Match"))</f>
        <v>Double Match</v>
      </c>
      <c r="AR134" t="s">
        <v>969</v>
      </c>
    </row>
    <row r="135" spans="1:44" hidden="1">
      <c r="A135" t="s">
        <v>1041</v>
      </c>
      <c r="B135" t="s">
        <v>1304</v>
      </c>
      <c r="C135" t="s">
        <v>1256</v>
      </c>
      <c r="D135" t="s">
        <v>1260</v>
      </c>
      <c r="E135" t="s">
        <v>1305</v>
      </c>
      <c r="F135" t="s">
        <v>229</v>
      </c>
      <c r="G135" t="s">
        <v>202</v>
      </c>
      <c r="H135" t="s">
        <v>1316</v>
      </c>
      <c r="K135" t="s">
        <v>1307</v>
      </c>
      <c r="L135" t="s">
        <v>1317</v>
      </c>
      <c r="M135" t="s">
        <v>327</v>
      </c>
      <c r="N135" t="s">
        <v>470</v>
      </c>
      <c r="O135" t="s">
        <v>470</v>
      </c>
      <c r="Q135" t="s">
        <v>20</v>
      </c>
      <c r="R135" t="s">
        <v>20</v>
      </c>
      <c r="S135" t="s">
        <v>328</v>
      </c>
      <c r="T135" t="s">
        <v>328</v>
      </c>
      <c r="U135" t="s">
        <v>328</v>
      </c>
      <c r="V135" t="s">
        <v>470</v>
      </c>
      <c r="W135" t="s">
        <v>470</v>
      </c>
      <c r="X135" t="s">
        <v>470</v>
      </c>
      <c r="Y135" t="s">
        <v>470</v>
      </c>
      <c r="Z135" t="s">
        <v>470</v>
      </c>
      <c r="AA135" t="s">
        <v>470</v>
      </c>
      <c r="AB135" t="s">
        <v>470</v>
      </c>
      <c r="AC135" t="s">
        <v>141</v>
      </c>
      <c r="AD135" t="s">
        <v>947</v>
      </c>
      <c r="AE135" t="s">
        <v>117</v>
      </c>
      <c r="AF135" t="s">
        <v>470</v>
      </c>
      <c r="AG135" t="s">
        <v>1318</v>
      </c>
      <c r="AH135" t="s">
        <v>1319</v>
      </c>
      <c r="AM135" t="s">
        <v>20</v>
      </c>
      <c r="AO135" t="str">
        <f>IF(ISNUMBER(_xlfn.XMATCH(Table182[[#This Row],[DEV SB ID]],Platinum_Config[Target DEV SB ID],0))=FALSE,"No Match","Match")</f>
        <v>Match</v>
      </c>
      <c r="AP135" t="str">
        <f>IF(ISNUMBER(_xlfn.XMATCH(Table182[[#This Row],[Target Field Name]],Platinum_Config[Target Field Name],0))=FALSE,"No Match","Match")</f>
        <v>Match</v>
      </c>
      <c r="AQ135" t="str">
        <f>IF(AND(Table182[[#This Row],[Exists already? (ID)]]="No Match",Table182[[#This Row],[Exists already (Name)]]="No Match"),"No Match",IF(AND(Table182[[#This Row],[Exists already? (ID)]]="Match",Table182[[#This Row],[Exists already (Name)]]="Match"),"Double Match","One Match"))</f>
        <v>Double Match</v>
      </c>
      <c r="AR135" t="s">
        <v>969</v>
      </c>
    </row>
    <row r="136" spans="1:44" hidden="1">
      <c r="A136" t="s">
        <v>1041</v>
      </c>
      <c r="F136" t="s">
        <v>229</v>
      </c>
      <c r="G136" t="s">
        <v>202</v>
      </c>
      <c r="H136" t="s">
        <v>1320</v>
      </c>
      <c r="K136" t="s">
        <v>1321</v>
      </c>
      <c r="L136" t="s">
        <v>1322</v>
      </c>
      <c r="M136" t="s">
        <v>330</v>
      </c>
      <c r="N136" t="s">
        <v>470</v>
      </c>
      <c r="O136" t="s">
        <v>470</v>
      </c>
      <c r="Q136" t="s">
        <v>20</v>
      </c>
      <c r="R136" t="s">
        <v>20</v>
      </c>
      <c r="S136" t="s">
        <v>331</v>
      </c>
      <c r="T136" t="s">
        <v>331</v>
      </c>
      <c r="U136" t="s">
        <v>331</v>
      </c>
      <c r="V136" t="s">
        <v>470</v>
      </c>
      <c r="W136" t="s">
        <v>470</v>
      </c>
      <c r="X136" t="s">
        <v>470</v>
      </c>
      <c r="Y136" t="s">
        <v>470</v>
      </c>
      <c r="Z136" t="s">
        <v>470</v>
      </c>
      <c r="AA136" t="s">
        <v>470</v>
      </c>
      <c r="AB136" t="s">
        <v>470</v>
      </c>
      <c r="AC136" t="s">
        <v>103</v>
      </c>
      <c r="AD136" t="s">
        <v>947</v>
      </c>
      <c r="AF136" t="s">
        <v>470</v>
      </c>
      <c r="AH136" t="s">
        <v>1323</v>
      </c>
      <c r="AJ136" t="s">
        <v>1324</v>
      </c>
      <c r="AO136" t="str">
        <f>IF(ISNUMBER(_xlfn.XMATCH(Table182[[#This Row],[DEV SB ID]],Platinum_Config[Target DEV SB ID],0))=FALSE,"No Match","Match")</f>
        <v>Match</v>
      </c>
      <c r="AP136" t="str">
        <f>IF(ISNUMBER(_xlfn.XMATCH(Table182[[#This Row],[Target Field Name]],Platinum_Config[Target Field Name],0))=FALSE,"No Match","Match")</f>
        <v>Match</v>
      </c>
      <c r="AQ136" t="str">
        <f>IF(AND(Table182[[#This Row],[Exists already? (ID)]]="No Match",Table182[[#This Row],[Exists already (Name)]]="No Match"),"No Match",IF(AND(Table182[[#This Row],[Exists already? (ID)]]="Match",Table182[[#This Row],[Exists already (Name)]]="Match"),"Double Match","One Match"))</f>
        <v>Double Match</v>
      </c>
      <c r="AR136" t="s">
        <v>969</v>
      </c>
    </row>
    <row r="137" spans="1:44" hidden="1">
      <c r="A137" t="s">
        <v>1041</v>
      </c>
      <c r="B137" t="s">
        <v>1304</v>
      </c>
      <c r="C137" t="s">
        <v>1256</v>
      </c>
      <c r="D137" t="s">
        <v>1260</v>
      </c>
      <c r="E137" t="s">
        <v>1305</v>
      </c>
      <c r="F137" t="s">
        <v>229</v>
      </c>
      <c r="G137" t="s">
        <v>202</v>
      </c>
      <c r="H137" t="s">
        <v>1325</v>
      </c>
      <c r="K137" t="s">
        <v>1307</v>
      </c>
      <c r="L137" t="s">
        <v>1326</v>
      </c>
      <c r="M137" t="s">
        <v>332</v>
      </c>
      <c r="N137" t="s">
        <v>470</v>
      </c>
      <c r="O137" t="s">
        <v>470</v>
      </c>
      <c r="Q137" t="s">
        <v>20</v>
      </c>
      <c r="R137" t="s">
        <v>20</v>
      </c>
      <c r="S137" t="s">
        <v>333</v>
      </c>
      <c r="T137" t="s">
        <v>333</v>
      </c>
      <c r="U137" t="s">
        <v>333</v>
      </c>
      <c r="V137" t="s">
        <v>470</v>
      </c>
      <c r="W137" t="s">
        <v>470</v>
      </c>
      <c r="X137" t="s">
        <v>470</v>
      </c>
      <c r="Y137" t="s">
        <v>470</v>
      </c>
      <c r="Z137" t="s">
        <v>470</v>
      </c>
      <c r="AA137" t="s">
        <v>470</v>
      </c>
      <c r="AB137" t="s">
        <v>470</v>
      </c>
      <c r="AC137" t="s">
        <v>216</v>
      </c>
      <c r="AD137" t="s">
        <v>947</v>
      </c>
      <c r="AE137" t="s">
        <v>117</v>
      </c>
      <c r="AF137" t="s">
        <v>470</v>
      </c>
      <c r="AG137" t="s">
        <v>1001</v>
      </c>
      <c r="AH137" t="s">
        <v>1327</v>
      </c>
      <c r="AM137" t="s">
        <v>20</v>
      </c>
      <c r="AO137" t="str">
        <f>IF(ISNUMBER(_xlfn.XMATCH(Table182[[#This Row],[DEV SB ID]],Platinum_Config[Target DEV SB ID],0))=FALSE,"No Match","Match")</f>
        <v>Match</v>
      </c>
      <c r="AP137" t="str">
        <f>IF(ISNUMBER(_xlfn.XMATCH(Table182[[#This Row],[Target Field Name]],Platinum_Config[Target Field Name],0))=FALSE,"No Match","Match")</f>
        <v>Match</v>
      </c>
      <c r="AQ137" t="str">
        <f>IF(AND(Table182[[#This Row],[Exists already? (ID)]]="No Match",Table182[[#This Row],[Exists already (Name)]]="No Match"),"No Match",IF(AND(Table182[[#This Row],[Exists already? (ID)]]="Match",Table182[[#This Row],[Exists already (Name)]]="Match"),"Double Match","One Match"))</f>
        <v>Double Match</v>
      </c>
      <c r="AR137" t="s">
        <v>969</v>
      </c>
    </row>
    <row r="138" spans="1:44" hidden="1">
      <c r="A138" t="s">
        <v>1041</v>
      </c>
      <c r="B138" t="s">
        <v>1304</v>
      </c>
      <c r="C138" t="s">
        <v>1256</v>
      </c>
      <c r="D138" t="s">
        <v>1260</v>
      </c>
      <c r="E138" t="s">
        <v>1305</v>
      </c>
      <c r="F138" t="s">
        <v>229</v>
      </c>
      <c r="G138" t="s">
        <v>202</v>
      </c>
      <c r="H138" t="s">
        <v>1328</v>
      </c>
      <c r="K138" t="s">
        <v>1307</v>
      </c>
      <c r="L138" t="s">
        <v>1329</v>
      </c>
      <c r="M138" t="s">
        <v>334</v>
      </c>
      <c r="N138" t="s">
        <v>470</v>
      </c>
      <c r="O138" t="s">
        <v>470</v>
      </c>
      <c r="P138" t="s">
        <v>1330</v>
      </c>
      <c r="Q138" t="s">
        <v>20</v>
      </c>
      <c r="R138" t="s">
        <v>20</v>
      </c>
      <c r="S138" t="s">
        <v>335</v>
      </c>
      <c r="T138" t="s">
        <v>335</v>
      </c>
      <c r="U138" t="s">
        <v>335</v>
      </c>
      <c r="V138" t="s">
        <v>470</v>
      </c>
      <c r="W138" t="s">
        <v>470</v>
      </c>
      <c r="X138" t="s">
        <v>470</v>
      </c>
      <c r="Y138" t="s">
        <v>470</v>
      </c>
      <c r="Z138" t="s">
        <v>470</v>
      </c>
      <c r="AA138" t="s">
        <v>470</v>
      </c>
      <c r="AB138" t="s">
        <v>470</v>
      </c>
      <c r="AC138" t="s">
        <v>141</v>
      </c>
      <c r="AD138" t="s">
        <v>947</v>
      </c>
      <c r="AE138" t="s">
        <v>117</v>
      </c>
      <c r="AF138" t="s">
        <v>470</v>
      </c>
      <c r="AG138" t="s">
        <v>1331</v>
      </c>
      <c r="AH138" t="s">
        <v>1332</v>
      </c>
      <c r="AM138" t="s">
        <v>20</v>
      </c>
      <c r="AO138" t="str">
        <f>IF(ISNUMBER(_xlfn.XMATCH(Table182[[#This Row],[DEV SB ID]],Platinum_Config[Target DEV SB ID],0))=FALSE,"No Match","Match")</f>
        <v>Match</v>
      </c>
      <c r="AP138" t="str">
        <f>IF(ISNUMBER(_xlfn.XMATCH(Table182[[#This Row],[Target Field Name]],Platinum_Config[Target Field Name],0))=FALSE,"No Match","Match")</f>
        <v>Match</v>
      </c>
      <c r="AQ138" t="str">
        <f>IF(AND(Table182[[#This Row],[Exists already? (ID)]]="No Match",Table182[[#This Row],[Exists already (Name)]]="No Match"),"No Match",IF(AND(Table182[[#This Row],[Exists already? (ID)]]="Match",Table182[[#This Row],[Exists already (Name)]]="Match"),"Double Match","One Match"))</f>
        <v>Double Match</v>
      </c>
      <c r="AR138" t="s">
        <v>969</v>
      </c>
    </row>
    <row r="139" spans="1:44" hidden="1">
      <c r="A139" t="s">
        <v>1041</v>
      </c>
      <c r="B139" t="s">
        <v>1304</v>
      </c>
      <c r="C139" t="s">
        <v>1256</v>
      </c>
      <c r="D139" t="s">
        <v>1260</v>
      </c>
      <c r="E139" t="s">
        <v>1305</v>
      </c>
      <c r="F139" t="s">
        <v>229</v>
      </c>
      <c r="G139" t="s">
        <v>202</v>
      </c>
      <c r="H139" t="s">
        <v>1333</v>
      </c>
      <c r="K139" t="s">
        <v>1307</v>
      </c>
      <c r="L139" t="s">
        <v>1334</v>
      </c>
      <c r="M139" t="s">
        <v>256</v>
      </c>
      <c r="N139" t="s">
        <v>470</v>
      </c>
      <c r="O139" t="s">
        <v>470</v>
      </c>
      <c r="P139" t="s">
        <v>1335</v>
      </c>
      <c r="Q139" t="s">
        <v>104</v>
      </c>
      <c r="R139" t="s">
        <v>104</v>
      </c>
      <c r="S139" t="s">
        <v>257</v>
      </c>
      <c r="T139" t="s">
        <v>257</v>
      </c>
      <c r="U139" t="s">
        <v>257</v>
      </c>
      <c r="V139" t="s">
        <v>470</v>
      </c>
      <c r="W139" t="s">
        <v>470</v>
      </c>
      <c r="X139" t="s">
        <v>470</v>
      </c>
      <c r="Y139" t="s">
        <v>470</v>
      </c>
      <c r="Z139" t="s">
        <v>470</v>
      </c>
      <c r="AA139" t="s">
        <v>470</v>
      </c>
      <c r="AB139" t="s">
        <v>470</v>
      </c>
      <c r="AC139" t="s">
        <v>141</v>
      </c>
      <c r="AD139" t="s">
        <v>947</v>
      </c>
      <c r="AE139" t="s">
        <v>117</v>
      </c>
      <c r="AF139" t="s">
        <v>470</v>
      </c>
      <c r="AG139" t="s">
        <v>1001</v>
      </c>
      <c r="AH139" t="s">
        <v>1002</v>
      </c>
      <c r="AO139" t="str">
        <f>IF(ISNUMBER(_xlfn.XMATCH(Table182[[#This Row],[DEV SB ID]],Platinum_Config[Target DEV SB ID],0))=FALSE,"No Match","Match")</f>
        <v>Match</v>
      </c>
      <c r="AP139" t="str">
        <f>IF(ISNUMBER(_xlfn.XMATCH(Table182[[#This Row],[Target Field Name]],Platinum_Config[Target Field Name],0))=FALSE,"No Match","Match")</f>
        <v>Match</v>
      </c>
      <c r="AQ139" t="str">
        <f>IF(AND(Table182[[#This Row],[Exists already? (ID)]]="No Match",Table182[[#This Row],[Exists already (Name)]]="No Match"),"No Match",IF(AND(Table182[[#This Row],[Exists already? (ID)]]="Match",Table182[[#This Row],[Exists already (Name)]]="Match"),"Double Match","One Match"))</f>
        <v>Double Match</v>
      </c>
      <c r="AR139" t="s">
        <v>969</v>
      </c>
    </row>
    <row r="140" spans="1:44" hidden="1">
      <c r="A140" t="s">
        <v>1041</v>
      </c>
      <c r="B140" t="s">
        <v>1304</v>
      </c>
      <c r="C140" t="s">
        <v>1256</v>
      </c>
      <c r="D140" t="s">
        <v>1260</v>
      </c>
      <c r="E140" t="s">
        <v>1305</v>
      </c>
      <c r="F140" t="s">
        <v>229</v>
      </c>
      <c r="G140" t="s">
        <v>202</v>
      </c>
      <c r="H140" t="s">
        <v>1336</v>
      </c>
      <c r="K140" t="s">
        <v>1307</v>
      </c>
      <c r="L140" t="s">
        <v>1337</v>
      </c>
      <c r="M140" t="s">
        <v>258</v>
      </c>
      <c r="N140" t="s">
        <v>470</v>
      </c>
      <c r="O140" t="s">
        <v>470</v>
      </c>
      <c r="P140" t="s">
        <v>1335</v>
      </c>
      <c r="Q140" t="s">
        <v>104</v>
      </c>
      <c r="R140" t="s">
        <v>104</v>
      </c>
      <c r="S140" t="s">
        <v>259</v>
      </c>
      <c r="T140" t="s">
        <v>259</v>
      </c>
      <c r="U140" t="s">
        <v>259</v>
      </c>
      <c r="V140" t="s">
        <v>470</v>
      </c>
      <c r="W140" t="s">
        <v>470</v>
      </c>
      <c r="X140" t="s">
        <v>470</v>
      </c>
      <c r="Y140" t="s">
        <v>470</v>
      </c>
      <c r="Z140" t="s">
        <v>470</v>
      </c>
      <c r="AA140" t="s">
        <v>470</v>
      </c>
      <c r="AB140" t="s">
        <v>470</v>
      </c>
      <c r="AC140" t="s">
        <v>141</v>
      </c>
      <c r="AD140" t="s">
        <v>947</v>
      </c>
      <c r="AE140" t="s">
        <v>117</v>
      </c>
      <c r="AF140" t="s">
        <v>470</v>
      </c>
      <c r="AG140" t="s">
        <v>1001</v>
      </c>
      <c r="AH140" t="s">
        <v>1002</v>
      </c>
      <c r="AO140" t="str">
        <f>IF(ISNUMBER(_xlfn.XMATCH(Table182[[#This Row],[DEV SB ID]],Platinum_Config[Target DEV SB ID],0))=FALSE,"No Match","Match")</f>
        <v>Match</v>
      </c>
      <c r="AP140" t="str">
        <f>IF(ISNUMBER(_xlfn.XMATCH(Table182[[#This Row],[Target Field Name]],Platinum_Config[Target Field Name],0))=FALSE,"No Match","Match")</f>
        <v>Match</v>
      </c>
      <c r="AQ140" t="str">
        <f>IF(AND(Table182[[#This Row],[Exists already? (ID)]]="No Match",Table182[[#This Row],[Exists already (Name)]]="No Match"),"No Match",IF(AND(Table182[[#This Row],[Exists already? (ID)]]="Match",Table182[[#This Row],[Exists already (Name)]]="Match"),"Double Match","One Match"))</f>
        <v>Double Match</v>
      </c>
      <c r="AR140" t="s">
        <v>969</v>
      </c>
    </row>
    <row r="141" spans="1:44" hidden="1">
      <c r="A141" t="s">
        <v>1041</v>
      </c>
      <c r="B141" t="s">
        <v>1304</v>
      </c>
      <c r="C141" t="s">
        <v>1256</v>
      </c>
      <c r="D141" t="s">
        <v>1260</v>
      </c>
      <c r="E141" t="s">
        <v>1305</v>
      </c>
      <c r="F141" t="s">
        <v>229</v>
      </c>
      <c r="G141" t="s">
        <v>202</v>
      </c>
      <c r="H141" t="s">
        <v>1338</v>
      </c>
      <c r="K141" t="s">
        <v>1307</v>
      </c>
      <c r="L141" t="s">
        <v>1339</v>
      </c>
      <c r="M141" t="s">
        <v>260</v>
      </c>
      <c r="N141" t="s">
        <v>470</v>
      </c>
      <c r="O141" t="s">
        <v>470</v>
      </c>
      <c r="P141" t="s">
        <v>1335</v>
      </c>
      <c r="Q141" t="s">
        <v>104</v>
      </c>
      <c r="R141" t="s">
        <v>104</v>
      </c>
      <c r="S141" t="s">
        <v>261</v>
      </c>
      <c r="T141" t="s">
        <v>261</v>
      </c>
      <c r="U141" t="s">
        <v>261</v>
      </c>
      <c r="V141" t="s">
        <v>470</v>
      </c>
      <c r="W141" t="s">
        <v>470</v>
      </c>
      <c r="X141" t="s">
        <v>470</v>
      </c>
      <c r="Y141" t="s">
        <v>470</v>
      </c>
      <c r="Z141" t="s">
        <v>470</v>
      </c>
      <c r="AA141" t="s">
        <v>470</v>
      </c>
      <c r="AB141" t="s">
        <v>470</v>
      </c>
      <c r="AC141" t="s">
        <v>141</v>
      </c>
      <c r="AD141" t="s">
        <v>947</v>
      </c>
      <c r="AE141" t="s">
        <v>117</v>
      </c>
      <c r="AF141" t="s">
        <v>470</v>
      </c>
      <c r="AG141" t="s">
        <v>1001</v>
      </c>
      <c r="AH141" t="s">
        <v>1002</v>
      </c>
      <c r="AO141" t="str">
        <f>IF(ISNUMBER(_xlfn.XMATCH(Table182[[#This Row],[DEV SB ID]],Platinum_Config[Target DEV SB ID],0))=FALSE,"No Match","Match")</f>
        <v>Match</v>
      </c>
      <c r="AP141" t="str">
        <f>IF(ISNUMBER(_xlfn.XMATCH(Table182[[#This Row],[Target Field Name]],Platinum_Config[Target Field Name],0))=FALSE,"No Match","Match")</f>
        <v>Match</v>
      </c>
      <c r="AQ141" t="str">
        <f>IF(AND(Table182[[#This Row],[Exists already? (ID)]]="No Match",Table182[[#This Row],[Exists already (Name)]]="No Match"),"No Match",IF(AND(Table182[[#This Row],[Exists already? (ID)]]="Match",Table182[[#This Row],[Exists already (Name)]]="Match"),"Double Match","One Match"))</f>
        <v>Double Match</v>
      </c>
      <c r="AR141" t="s">
        <v>969</v>
      </c>
    </row>
    <row r="142" spans="1:44" hidden="1">
      <c r="A142" t="s">
        <v>1041</v>
      </c>
      <c r="B142" t="s">
        <v>1304</v>
      </c>
      <c r="C142" t="s">
        <v>1256</v>
      </c>
      <c r="D142" t="s">
        <v>1260</v>
      </c>
      <c r="E142" t="s">
        <v>1305</v>
      </c>
      <c r="F142" t="s">
        <v>229</v>
      </c>
      <c r="G142" t="s">
        <v>202</v>
      </c>
      <c r="H142" t="s">
        <v>1340</v>
      </c>
      <c r="K142" t="s">
        <v>1307</v>
      </c>
      <c r="L142" t="s">
        <v>1341</v>
      </c>
      <c r="M142" t="s">
        <v>262</v>
      </c>
      <c r="N142" t="s">
        <v>470</v>
      </c>
      <c r="O142" t="s">
        <v>470</v>
      </c>
      <c r="P142" t="s">
        <v>1335</v>
      </c>
      <c r="Q142" t="s">
        <v>20</v>
      </c>
      <c r="R142" t="s">
        <v>20</v>
      </c>
      <c r="S142" t="s">
        <v>263</v>
      </c>
      <c r="T142" t="s">
        <v>263</v>
      </c>
      <c r="U142" t="s">
        <v>263</v>
      </c>
      <c r="V142" t="s">
        <v>470</v>
      </c>
      <c r="W142" t="s">
        <v>470</v>
      </c>
      <c r="X142" t="s">
        <v>470</v>
      </c>
      <c r="Y142" t="s">
        <v>470</v>
      </c>
      <c r="Z142" t="s">
        <v>470</v>
      </c>
      <c r="AA142" t="s">
        <v>470</v>
      </c>
      <c r="AB142" t="s">
        <v>470</v>
      </c>
      <c r="AC142" t="s">
        <v>141</v>
      </c>
      <c r="AD142" t="s">
        <v>947</v>
      </c>
      <c r="AE142" t="s">
        <v>117</v>
      </c>
      <c r="AF142" t="s">
        <v>470</v>
      </c>
      <c r="AG142" t="s">
        <v>1001</v>
      </c>
      <c r="AH142" t="s">
        <v>1002</v>
      </c>
      <c r="AM142" t="s">
        <v>20</v>
      </c>
      <c r="AO142" t="str">
        <f>IF(ISNUMBER(_xlfn.XMATCH(Table182[[#This Row],[DEV SB ID]],Platinum_Config[Target DEV SB ID],0))=FALSE,"No Match","Match")</f>
        <v>Match</v>
      </c>
      <c r="AP142" t="str">
        <f>IF(ISNUMBER(_xlfn.XMATCH(Table182[[#This Row],[Target Field Name]],Platinum_Config[Target Field Name],0))=FALSE,"No Match","Match")</f>
        <v>Match</v>
      </c>
      <c r="AQ142" t="str">
        <f>IF(AND(Table182[[#This Row],[Exists already? (ID)]]="No Match",Table182[[#This Row],[Exists already (Name)]]="No Match"),"No Match",IF(AND(Table182[[#This Row],[Exists already? (ID)]]="Match",Table182[[#This Row],[Exists already (Name)]]="Match"),"Double Match","One Match"))</f>
        <v>Double Match</v>
      </c>
      <c r="AR142" t="s">
        <v>969</v>
      </c>
    </row>
    <row r="143" spans="1:44" hidden="1">
      <c r="A143" t="s">
        <v>1041</v>
      </c>
      <c r="B143" t="s">
        <v>1304</v>
      </c>
      <c r="C143" t="s">
        <v>1256</v>
      </c>
      <c r="D143" t="s">
        <v>1260</v>
      </c>
      <c r="E143" t="s">
        <v>1305</v>
      </c>
      <c r="F143" t="s">
        <v>229</v>
      </c>
      <c r="G143" t="s">
        <v>202</v>
      </c>
      <c r="H143" t="s">
        <v>1342</v>
      </c>
      <c r="K143" t="s">
        <v>1307</v>
      </c>
      <c r="L143" t="s">
        <v>1343</v>
      </c>
      <c r="M143" t="s">
        <v>336</v>
      </c>
      <c r="N143" t="s">
        <v>470</v>
      </c>
      <c r="O143" t="s">
        <v>470</v>
      </c>
      <c r="Q143" t="s">
        <v>20</v>
      </c>
      <c r="R143" t="s">
        <v>20</v>
      </c>
      <c r="S143" t="s">
        <v>337</v>
      </c>
      <c r="T143" t="s">
        <v>337</v>
      </c>
      <c r="U143" t="s">
        <v>337</v>
      </c>
      <c r="V143" t="s">
        <v>470</v>
      </c>
      <c r="W143" t="s">
        <v>470</v>
      </c>
      <c r="X143" t="s">
        <v>470</v>
      </c>
      <c r="Y143" t="s">
        <v>470</v>
      </c>
      <c r="Z143" t="s">
        <v>470</v>
      </c>
      <c r="AA143" t="s">
        <v>470</v>
      </c>
      <c r="AB143" t="s">
        <v>470</v>
      </c>
      <c r="AC143" t="s">
        <v>216</v>
      </c>
      <c r="AD143" t="s">
        <v>1075</v>
      </c>
      <c r="AF143" t="s">
        <v>470</v>
      </c>
      <c r="AH143" t="s">
        <v>1344</v>
      </c>
      <c r="AM143" t="s">
        <v>20</v>
      </c>
      <c r="AO143" t="str">
        <f>IF(ISNUMBER(_xlfn.XMATCH(Table182[[#This Row],[DEV SB ID]],Platinum_Config[Target DEV SB ID],0))=FALSE,"No Match","Match")</f>
        <v>Match</v>
      </c>
      <c r="AP143" t="str">
        <f>IF(ISNUMBER(_xlfn.XMATCH(Table182[[#This Row],[Target Field Name]],Platinum_Config[Target Field Name],0))=FALSE,"No Match","Match")</f>
        <v>Match</v>
      </c>
      <c r="AQ143" t="str">
        <f>IF(AND(Table182[[#This Row],[Exists already? (ID)]]="No Match",Table182[[#This Row],[Exists already (Name)]]="No Match"),"No Match",IF(AND(Table182[[#This Row],[Exists already? (ID)]]="Match",Table182[[#This Row],[Exists already (Name)]]="Match"),"Double Match","One Match"))</f>
        <v>Double Match</v>
      </c>
      <c r="AR143" t="s">
        <v>969</v>
      </c>
    </row>
    <row r="144" spans="1:44" hidden="1">
      <c r="A144" t="s">
        <v>1041</v>
      </c>
      <c r="B144" t="s">
        <v>1304</v>
      </c>
      <c r="C144" t="s">
        <v>1256</v>
      </c>
      <c r="D144" t="s">
        <v>1260</v>
      </c>
      <c r="E144" t="s">
        <v>1305</v>
      </c>
      <c r="F144" t="s">
        <v>229</v>
      </c>
      <c r="G144" t="s">
        <v>202</v>
      </c>
      <c r="H144" t="s">
        <v>1345</v>
      </c>
      <c r="K144" t="s">
        <v>1307</v>
      </c>
      <c r="L144" t="s">
        <v>1346</v>
      </c>
      <c r="M144" t="s">
        <v>338</v>
      </c>
      <c r="N144" t="s">
        <v>470</v>
      </c>
      <c r="O144" t="s">
        <v>470</v>
      </c>
      <c r="Q144" t="s">
        <v>20</v>
      </c>
      <c r="R144" t="s">
        <v>20</v>
      </c>
      <c r="S144" t="s">
        <v>339</v>
      </c>
      <c r="T144" t="s">
        <v>339</v>
      </c>
      <c r="U144" t="s">
        <v>339</v>
      </c>
      <c r="V144" t="s">
        <v>470</v>
      </c>
      <c r="W144" t="s">
        <v>470</v>
      </c>
      <c r="X144" t="s">
        <v>470</v>
      </c>
      <c r="Y144" t="s">
        <v>470</v>
      </c>
      <c r="Z144" t="s">
        <v>470</v>
      </c>
      <c r="AA144" t="s">
        <v>470</v>
      </c>
      <c r="AB144" t="s">
        <v>470</v>
      </c>
      <c r="AC144" t="s">
        <v>216</v>
      </c>
      <c r="AD144" t="s">
        <v>1347</v>
      </c>
      <c r="AF144" t="s">
        <v>470</v>
      </c>
      <c r="AG144" t="s">
        <v>1348</v>
      </c>
      <c r="AM144" t="s">
        <v>20</v>
      </c>
      <c r="AO144" t="str">
        <f>IF(ISNUMBER(_xlfn.XMATCH(Table182[[#This Row],[DEV SB ID]],Platinum_Config[Target DEV SB ID],0))=FALSE,"No Match","Match")</f>
        <v>Match</v>
      </c>
      <c r="AP144" t="str">
        <f>IF(ISNUMBER(_xlfn.XMATCH(Table182[[#This Row],[Target Field Name]],Platinum_Config[Target Field Name],0))=FALSE,"No Match","Match")</f>
        <v>Match</v>
      </c>
      <c r="AQ144" t="str">
        <f>IF(AND(Table182[[#This Row],[Exists already? (ID)]]="No Match",Table182[[#This Row],[Exists already (Name)]]="No Match"),"No Match",IF(AND(Table182[[#This Row],[Exists already? (ID)]]="Match",Table182[[#This Row],[Exists already (Name)]]="Match"),"Double Match","One Match"))</f>
        <v>Double Match</v>
      </c>
      <c r="AR144" t="s">
        <v>969</v>
      </c>
    </row>
    <row r="145" spans="1:44" hidden="1">
      <c r="A145" t="s">
        <v>1041</v>
      </c>
      <c r="B145" t="s">
        <v>1304</v>
      </c>
      <c r="C145" t="s">
        <v>1256</v>
      </c>
      <c r="D145" t="s">
        <v>1260</v>
      </c>
      <c r="E145" t="s">
        <v>1305</v>
      </c>
      <c r="F145" t="s">
        <v>229</v>
      </c>
      <c r="G145" t="s">
        <v>202</v>
      </c>
      <c r="H145" t="s">
        <v>1349</v>
      </c>
      <c r="K145" t="s">
        <v>1307</v>
      </c>
      <c r="L145" t="s">
        <v>1350</v>
      </c>
      <c r="M145" t="s">
        <v>340</v>
      </c>
      <c r="N145" t="s">
        <v>470</v>
      </c>
      <c r="O145" t="s">
        <v>470</v>
      </c>
      <c r="Q145" t="s">
        <v>20</v>
      </c>
      <c r="R145" t="s">
        <v>20</v>
      </c>
      <c r="S145" t="s">
        <v>341</v>
      </c>
      <c r="T145" t="s">
        <v>341</v>
      </c>
      <c r="U145" t="s">
        <v>341</v>
      </c>
      <c r="V145" t="s">
        <v>470</v>
      </c>
      <c r="W145" t="s">
        <v>470</v>
      </c>
      <c r="X145" t="s">
        <v>470</v>
      </c>
      <c r="Y145" t="s">
        <v>470</v>
      </c>
      <c r="Z145" t="s">
        <v>470</v>
      </c>
      <c r="AA145" t="s">
        <v>470</v>
      </c>
      <c r="AB145" t="s">
        <v>470</v>
      </c>
      <c r="AC145" t="s">
        <v>216</v>
      </c>
      <c r="AD145" t="s">
        <v>1075</v>
      </c>
      <c r="AF145" t="s">
        <v>470</v>
      </c>
      <c r="AH145" t="s">
        <v>1351</v>
      </c>
      <c r="AM145" t="s">
        <v>20</v>
      </c>
      <c r="AO145" t="str">
        <f>IF(ISNUMBER(_xlfn.XMATCH(Table182[[#This Row],[DEV SB ID]],Platinum_Config[Target DEV SB ID],0))=FALSE,"No Match","Match")</f>
        <v>Match</v>
      </c>
      <c r="AP145" t="str">
        <f>IF(ISNUMBER(_xlfn.XMATCH(Table182[[#This Row],[Target Field Name]],Platinum_Config[Target Field Name],0))=FALSE,"No Match","Match")</f>
        <v>Match</v>
      </c>
      <c r="AQ145" t="str">
        <f>IF(AND(Table182[[#This Row],[Exists already? (ID)]]="No Match",Table182[[#This Row],[Exists already (Name)]]="No Match"),"No Match",IF(AND(Table182[[#This Row],[Exists already? (ID)]]="Match",Table182[[#This Row],[Exists already (Name)]]="Match"),"Double Match","One Match"))</f>
        <v>Double Match</v>
      </c>
      <c r="AR145" t="s">
        <v>969</v>
      </c>
    </row>
    <row r="146" spans="1:44" hidden="1">
      <c r="A146" t="s">
        <v>1041</v>
      </c>
      <c r="B146" t="s">
        <v>1304</v>
      </c>
      <c r="C146" t="s">
        <v>1256</v>
      </c>
      <c r="D146" t="s">
        <v>1260</v>
      </c>
      <c r="E146" t="s">
        <v>1305</v>
      </c>
      <c r="F146" t="s">
        <v>229</v>
      </c>
      <c r="G146" t="s">
        <v>202</v>
      </c>
      <c r="H146" t="s">
        <v>1352</v>
      </c>
      <c r="K146" t="s">
        <v>1307</v>
      </c>
      <c r="L146" t="s">
        <v>1353</v>
      </c>
      <c r="M146" t="s">
        <v>84</v>
      </c>
      <c r="N146" t="s">
        <v>470</v>
      </c>
      <c r="O146" t="s">
        <v>470</v>
      </c>
      <c r="Q146" t="s">
        <v>20</v>
      </c>
      <c r="R146" t="s">
        <v>20</v>
      </c>
      <c r="S146" t="s">
        <v>342</v>
      </c>
      <c r="T146" t="s">
        <v>342</v>
      </c>
      <c r="U146" t="s">
        <v>342</v>
      </c>
      <c r="V146" t="s">
        <v>470</v>
      </c>
      <c r="W146" t="s">
        <v>470</v>
      </c>
      <c r="X146" t="s">
        <v>470</v>
      </c>
      <c r="Y146" t="s">
        <v>470</v>
      </c>
      <c r="Z146" t="s">
        <v>470</v>
      </c>
      <c r="AA146" t="s">
        <v>470</v>
      </c>
      <c r="AB146" t="s">
        <v>470</v>
      </c>
      <c r="AC146" t="s">
        <v>141</v>
      </c>
      <c r="AD146" t="s">
        <v>947</v>
      </c>
      <c r="AE146" t="s">
        <v>117</v>
      </c>
      <c r="AF146" t="s">
        <v>470</v>
      </c>
      <c r="AG146" t="s">
        <v>1354</v>
      </c>
      <c r="AH146" t="s">
        <v>1355</v>
      </c>
      <c r="AO146" t="str">
        <f>IF(ISNUMBER(_xlfn.XMATCH(Table182[[#This Row],[DEV SB ID]],Platinum_Config[Target DEV SB ID],0))=FALSE,"No Match","Match")</f>
        <v>Match</v>
      </c>
      <c r="AP146" t="str">
        <f>IF(ISNUMBER(_xlfn.XMATCH(Table182[[#This Row],[Target Field Name]],Platinum_Config[Target Field Name],0))=FALSE,"No Match","Match")</f>
        <v>Match</v>
      </c>
      <c r="AQ146" t="str">
        <f>IF(AND(Table182[[#This Row],[Exists already? (ID)]]="No Match",Table182[[#This Row],[Exists already (Name)]]="No Match"),"No Match",IF(AND(Table182[[#This Row],[Exists already? (ID)]]="Match",Table182[[#This Row],[Exists already (Name)]]="Match"),"Double Match","One Match"))</f>
        <v>Double Match</v>
      </c>
      <c r="AR146" t="s">
        <v>969</v>
      </c>
    </row>
    <row r="147" spans="1:44" hidden="1">
      <c r="A147" t="s">
        <v>1041</v>
      </c>
      <c r="B147" t="s">
        <v>1304</v>
      </c>
      <c r="C147" t="s">
        <v>1256</v>
      </c>
      <c r="D147" t="s">
        <v>1260</v>
      </c>
      <c r="E147" t="s">
        <v>1305</v>
      </c>
      <c r="F147" t="s">
        <v>229</v>
      </c>
      <c r="G147" t="s">
        <v>202</v>
      </c>
      <c r="H147" t="s">
        <v>1356</v>
      </c>
      <c r="K147" t="s">
        <v>1307</v>
      </c>
      <c r="L147" t="s">
        <v>1357</v>
      </c>
      <c r="M147" t="s">
        <v>343</v>
      </c>
      <c r="N147" t="s">
        <v>470</v>
      </c>
      <c r="O147" t="s">
        <v>470</v>
      </c>
      <c r="Q147" t="s">
        <v>20</v>
      </c>
      <c r="R147" t="s">
        <v>20</v>
      </c>
      <c r="S147" t="s">
        <v>344</v>
      </c>
      <c r="T147" t="s">
        <v>344</v>
      </c>
      <c r="U147" t="s">
        <v>344</v>
      </c>
      <c r="V147" t="s">
        <v>470</v>
      </c>
      <c r="W147" t="s">
        <v>470</v>
      </c>
      <c r="X147" t="s">
        <v>470</v>
      </c>
      <c r="Y147" t="s">
        <v>470</v>
      </c>
      <c r="Z147" t="s">
        <v>470</v>
      </c>
      <c r="AA147" t="s">
        <v>470</v>
      </c>
      <c r="AB147" t="s">
        <v>470</v>
      </c>
      <c r="AC147" t="s">
        <v>216</v>
      </c>
      <c r="AD147" t="s">
        <v>1075</v>
      </c>
      <c r="AF147" t="s">
        <v>470</v>
      </c>
      <c r="AH147" t="s">
        <v>1358</v>
      </c>
      <c r="AM147" t="s">
        <v>20</v>
      </c>
      <c r="AO147" t="str">
        <f>IF(ISNUMBER(_xlfn.XMATCH(Table182[[#This Row],[DEV SB ID]],Platinum_Config[Target DEV SB ID],0))=FALSE,"No Match","Match")</f>
        <v>Match</v>
      </c>
      <c r="AP147" t="str">
        <f>IF(ISNUMBER(_xlfn.XMATCH(Table182[[#This Row],[Target Field Name]],Platinum_Config[Target Field Name],0))=FALSE,"No Match","Match")</f>
        <v>Match</v>
      </c>
      <c r="AQ147" t="str">
        <f>IF(AND(Table182[[#This Row],[Exists already? (ID)]]="No Match",Table182[[#This Row],[Exists already (Name)]]="No Match"),"No Match",IF(AND(Table182[[#This Row],[Exists already? (ID)]]="Match",Table182[[#This Row],[Exists already (Name)]]="Match"),"Double Match","One Match"))</f>
        <v>Double Match</v>
      </c>
      <c r="AR147" t="s">
        <v>969</v>
      </c>
    </row>
    <row r="148" spans="1:44" hidden="1">
      <c r="A148" t="s">
        <v>1041</v>
      </c>
      <c r="B148" t="s">
        <v>1304</v>
      </c>
      <c r="C148" t="s">
        <v>1256</v>
      </c>
      <c r="D148" t="s">
        <v>1260</v>
      </c>
      <c r="E148" t="s">
        <v>1305</v>
      </c>
      <c r="F148" t="s">
        <v>229</v>
      </c>
      <c r="G148" t="s">
        <v>202</v>
      </c>
      <c r="H148" t="s">
        <v>1359</v>
      </c>
      <c r="K148" t="s">
        <v>1307</v>
      </c>
      <c r="L148" t="s">
        <v>1360</v>
      </c>
      <c r="M148" t="s">
        <v>345</v>
      </c>
      <c r="N148" t="s">
        <v>470</v>
      </c>
      <c r="O148" t="s">
        <v>470</v>
      </c>
      <c r="Q148" t="s">
        <v>20</v>
      </c>
      <c r="R148" t="s">
        <v>20</v>
      </c>
      <c r="S148" t="s">
        <v>346</v>
      </c>
      <c r="T148" t="s">
        <v>346</v>
      </c>
      <c r="U148" t="s">
        <v>346</v>
      </c>
      <c r="V148" t="s">
        <v>470</v>
      </c>
      <c r="W148" t="s">
        <v>470</v>
      </c>
      <c r="X148" t="s">
        <v>470</v>
      </c>
      <c r="Y148" t="s">
        <v>470</v>
      </c>
      <c r="Z148" t="s">
        <v>470</v>
      </c>
      <c r="AA148" t="s">
        <v>470</v>
      </c>
      <c r="AB148" t="s">
        <v>470</v>
      </c>
      <c r="AC148" t="s">
        <v>216</v>
      </c>
      <c r="AD148" t="s">
        <v>1075</v>
      </c>
      <c r="AF148" t="s">
        <v>470</v>
      </c>
      <c r="AH148" t="s">
        <v>1361</v>
      </c>
      <c r="AM148" t="s">
        <v>20</v>
      </c>
      <c r="AO148" t="str">
        <f>IF(ISNUMBER(_xlfn.XMATCH(Table182[[#This Row],[DEV SB ID]],Platinum_Config[Target DEV SB ID],0))=FALSE,"No Match","Match")</f>
        <v>Match</v>
      </c>
      <c r="AP148" t="str">
        <f>IF(ISNUMBER(_xlfn.XMATCH(Table182[[#This Row],[Target Field Name]],Platinum_Config[Target Field Name],0))=FALSE,"No Match","Match")</f>
        <v>Match</v>
      </c>
      <c r="AQ148" t="str">
        <f>IF(AND(Table182[[#This Row],[Exists already? (ID)]]="No Match",Table182[[#This Row],[Exists already (Name)]]="No Match"),"No Match",IF(AND(Table182[[#This Row],[Exists already? (ID)]]="Match",Table182[[#This Row],[Exists already (Name)]]="Match"),"Double Match","One Match"))</f>
        <v>Double Match</v>
      </c>
      <c r="AR148" t="s">
        <v>969</v>
      </c>
    </row>
    <row r="149" spans="1:44" hidden="1">
      <c r="A149" t="s">
        <v>1041</v>
      </c>
      <c r="B149" t="s">
        <v>46</v>
      </c>
      <c r="C149" t="s">
        <v>347</v>
      </c>
      <c r="D149" t="s">
        <v>347</v>
      </c>
      <c r="F149" t="s">
        <v>116</v>
      </c>
      <c r="G149" t="s">
        <v>202</v>
      </c>
      <c r="H149" t="s">
        <v>735</v>
      </c>
      <c r="K149" t="s">
        <v>228</v>
      </c>
      <c r="L149" t="s">
        <v>1362</v>
      </c>
      <c r="M149" t="s">
        <v>347</v>
      </c>
      <c r="N149" t="s">
        <v>470</v>
      </c>
      <c r="O149" t="s">
        <v>470</v>
      </c>
      <c r="Q149" t="s">
        <v>104</v>
      </c>
      <c r="R149" t="s">
        <v>104</v>
      </c>
      <c r="T149" t="s">
        <v>348</v>
      </c>
      <c r="U149" t="s">
        <v>349</v>
      </c>
      <c r="V149" t="s">
        <v>470</v>
      </c>
      <c r="W149" t="s">
        <v>470</v>
      </c>
      <c r="X149" t="s">
        <v>470</v>
      </c>
      <c r="Y149" t="s">
        <v>470</v>
      </c>
      <c r="Z149" t="s">
        <v>470</v>
      </c>
      <c r="AA149" t="s">
        <v>470</v>
      </c>
      <c r="AB149" t="s">
        <v>470</v>
      </c>
      <c r="AC149" t="s">
        <v>141</v>
      </c>
      <c r="AD149" t="s">
        <v>947</v>
      </c>
      <c r="AE149" t="s">
        <v>117</v>
      </c>
      <c r="AF149" t="s">
        <v>470</v>
      </c>
      <c r="AG149" t="s">
        <v>1363</v>
      </c>
      <c r="AH149" t="s">
        <v>1364</v>
      </c>
      <c r="AO149" t="str">
        <f>IF(ISNUMBER(_xlfn.XMATCH(Table182[[#This Row],[DEV SB ID]],Platinum_Config[Target DEV SB ID],0))=FALSE,"No Match","Match")</f>
        <v>Match</v>
      </c>
      <c r="AP149" t="str">
        <f>IF(ISNUMBER(_xlfn.XMATCH(Table182[[#This Row],[Target Field Name]],Platinum_Config[Target Field Name],0))=FALSE,"No Match","Match")</f>
        <v>Match</v>
      </c>
      <c r="AQ149" t="str">
        <f>IF(AND(Table182[[#This Row],[Exists already? (ID)]]="No Match",Table182[[#This Row],[Exists already (Name)]]="No Match"),"No Match",IF(AND(Table182[[#This Row],[Exists already? (ID)]]="Match",Table182[[#This Row],[Exists already (Name)]]="Match"),"Double Match","One Match"))</f>
        <v>Double Match</v>
      </c>
      <c r="AR149" t="s">
        <v>951</v>
      </c>
    </row>
    <row r="150" spans="1:44" hidden="1">
      <c r="A150" t="s">
        <v>1041</v>
      </c>
      <c r="B150" t="s">
        <v>46</v>
      </c>
      <c r="C150" t="s">
        <v>347</v>
      </c>
      <c r="D150" t="s">
        <v>347</v>
      </c>
      <c r="F150" t="s">
        <v>116</v>
      </c>
      <c r="G150" t="s">
        <v>202</v>
      </c>
      <c r="H150" t="s">
        <v>736</v>
      </c>
      <c r="K150" t="s">
        <v>228</v>
      </c>
      <c r="L150" t="s">
        <v>1365</v>
      </c>
      <c r="M150" t="s">
        <v>350</v>
      </c>
      <c r="N150" t="s">
        <v>470</v>
      </c>
      <c r="O150" t="s">
        <v>470</v>
      </c>
      <c r="Q150" t="s">
        <v>104</v>
      </c>
      <c r="R150" t="s">
        <v>104</v>
      </c>
      <c r="T150" t="s">
        <v>351</v>
      </c>
      <c r="U150" t="s">
        <v>351</v>
      </c>
      <c r="V150" t="s">
        <v>470</v>
      </c>
      <c r="W150" t="s">
        <v>470</v>
      </c>
      <c r="X150" t="s">
        <v>470</v>
      </c>
      <c r="Y150" t="s">
        <v>470</v>
      </c>
      <c r="Z150" t="s">
        <v>470</v>
      </c>
      <c r="AA150" t="s">
        <v>470</v>
      </c>
      <c r="AB150" t="s">
        <v>470</v>
      </c>
      <c r="AC150" t="s">
        <v>103</v>
      </c>
      <c r="AD150" t="s">
        <v>947</v>
      </c>
      <c r="AF150" t="s">
        <v>470</v>
      </c>
      <c r="AH150" t="s">
        <v>1366</v>
      </c>
      <c r="AO150" t="str">
        <f>IF(ISNUMBER(_xlfn.XMATCH(Table182[[#This Row],[DEV SB ID]],Platinum_Config[Target DEV SB ID],0))=FALSE,"No Match","Match")</f>
        <v>Match</v>
      </c>
      <c r="AP150" t="str">
        <f>IF(ISNUMBER(_xlfn.XMATCH(Table182[[#This Row],[Target Field Name]],Platinum_Config[Target Field Name],0))=FALSE,"No Match","Match")</f>
        <v>Match</v>
      </c>
      <c r="AQ150" t="str">
        <f>IF(AND(Table182[[#This Row],[Exists already? (ID)]]="No Match",Table182[[#This Row],[Exists already (Name)]]="No Match"),"No Match",IF(AND(Table182[[#This Row],[Exists already? (ID)]]="Match",Table182[[#This Row],[Exists already (Name)]]="Match"),"Double Match","One Match"))</f>
        <v>Double Match</v>
      </c>
      <c r="AR150" t="s">
        <v>951</v>
      </c>
    </row>
    <row r="151" spans="1:44" hidden="1">
      <c r="A151" t="s">
        <v>1041</v>
      </c>
      <c r="B151" t="s">
        <v>46</v>
      </c>
      <c r="C151" t="s">
        <v>352</v>
      </c>
      <c r="D151" t="s">
        <v>352</v>
      </c>
      <c r="F151" t="s">
        <v>120</v>
      </c>
      <c r="G151" t="s">
        <v>202</v>
      </c>
      <c r="H151" t="s">
        <v>737</v>
      </c>
      <c r="K151" t="s">
        <v>228</v>
      </c>
      <c r="L151" t="s">
        <v>1367</v>
      </c>
      <c r="M151" t="s">
        <v>352</v>
      </c>
      <c r="N151" t="s">
        <v>470</v>
      </c>
      <c r="O151" t="s">
        <v>470</v>
      </c>
      <c r="P151" t="s">
        <v>1122</v>
      </c>
      <c r="Q151" t="s">
        <v>104</v>
      </c>
      <c r="R151" t="s">
        <v>104</v>
      </c>
      <c r="T151" t="s">
        <v>353</v>
      </c>
      <c r="U151" t="s">
        <v>354</v>
      </c>
      <c r="V151" t="s">
        <v>470</v>
      </c>
      <c r="W151" t="s">
        <v>470</v>
      </c>
      <c r="X151" t="s">
        <v>470</v>
      </c>
      <c r="Y151" t="s">
        <v>470</v>
      </c>
      <c r="Z151" t="s">
        <v>470</v>
      </c>
      <c r="AA151" t="s">
        <v>470</v>
      </c>
      <c r="AB151" t="s">
        <v>470</v>
      </c>
      <c r="AC151" t="s">
        <v>141</v>
      </c>
      <c r="AD151" t="s">
        <v>947</v>
      </c>
      <c r="AE151" t="s">
        <v>117</v>
      </c>
      <c r="AF151" t="s">
        <v>470</v>
      </c>
      <c r="AG151" t="s">
        <v>1363</v>
      </c>
      <c r="AH151" t="s">
        <v>1368</v>
      </c>
      <c r="AO151" t="str">
        <f>IF(ISNUMBER(_xlfn.XMATCH(Table182[[#This Row],[DEV SB ID]],Platinum_Config[Target DEV SB ID],0))=FALSE,"No Match","Match")</f>
        <v>Match</v>
      </c>
      <c r="AP151" t="str">
        <f>IF(ISNUMBER(_xlfn.XMATCH(Table182[[#This Row],[Target Field Name]],Platinum_Config[Target Field Name],0))=FALSE,"No Match","Match")</f>
        <v>Match</v>
      </c>
      <c r="AQ151" t="str">
        <f>IF(AND(Table182[[#This Row],[Exists already? (ID)]]="No Match",Table182[[#This Row],[Exists already (Name)]]="No Match"),"No Match",IF(AND(Table182[[#This Row],[Exists already? (ID)]]="Match",Table182[[#This Row],[Exists already (Name)]]="Match"),"Double Match","One Match"))</f>
        <v>Double Match</v>
      </c>
      <c r="AR151" t="s">
        <v>951</v>
      </c>
    </row>
    <row r="152" spans="1:44" hidden="1">
      <c r="A152" t="s">
        <v>1041</v>
      </c>
      <c r="B152" t="s">
        <v>46</v>
      </c>
      <c r="C152" t="s">
        <v>352</v>
      </c>
      <c r="D152" t="s">
        <v>352</v>
      </c>
      <c r="F152" t="s">
        <v>120</v>
      </c>
      <c r="G152" t="s">
        <v>202</v>
      </c>
      <c r="H152" t="s">
        <v>738</v>
      </c>
      <c r="K152" t="s">
        <v>228</v>
      </c>
      <c r="L152" t="s">
        <v>1369</v>
      </c>
      <c r="M152" t="s">
        <v>355</v>
      </c>
      <c r="N152" t="s">
        <v>470</v>
      </c>
      <c r="O152" t="s">
        <v>470</v>
      </c>
      <c r="Q152" t="s">
        <v>104</v>
      </c>
      <c r="R152" t="s">
        <v>104</v>
      </c>
      <c r="T152" t="s">
        <v>356</v>
      </c>
      <c r="U152" t="s">
        <v>356</v>
      </c>
      <c r="V152" t="s">
        <v>470</v>
      </c>
      <c r="W152" t="s">
        <v>470</v>
      </c>
      <c r="X152" t="s">
        <v>470</v>
      </c>
      <c r="Y152" t="s">
        <v>470</v>
      </c>
      <c r="Z152" t="s">
        <v>470</v>
      </c>
      <c r="AA152" t="s">
        <v>470</v>
      </c>
      <c r="AB152" t="s">
        <v>470</v>
      </c>
      <c r="AC152" t="s">
        <v>103</v>
      </c>
      <c r="AD152" t="s">
        <v>947</v>
      </c>
      <c r="AF152" t="s">
        <v>470</v>
      </c>
      <c r="AH152" t="s">
        <v>1370</v>
      </c>
      <c r="AO152" t="str">
        <f>IF(ISNUMBER(_xlfn.XMATCH(Table182[[#This Row],[DEV SB ID]],Platinum_Config[Target DEV SB ID],0))=FALSE,"No Match","Match")</f>
        <v>Match</v>
      </c>
      <c r="AP152" t="str">
        <f>IF(ISNUMBER(_xlfn.XMATCH(Table182[[#This Row],[Target Field Name]],Platinum_Config[Target Field Name],0))=FALSE,"No Match","Match")</f>
        <v>Match</v>
      </c>
      <c r="AQ152" t="str">
        <f>IF(AND(Table182[[#This Row],[Exists already? (ID)]]="No Match",Table182[[#This Row],[Exists already (Name)]]="No Match"),"No Match",IF(AND(Table182[[#This Row],[Exists already? (ID)]]="Match",Table182[[#This Row],[Exists already (Name)]]="Match"),"Double Match","One Match"))</f>
        <v>Double Match</v>
      </c>
      <c r="AR152" t="s">
        <v>951</v>
      </c>
    </row>
    <row r="153" spans="1:44" hidden="1">
      <c r="A153" t="s">
        <v>1041</v>
      </c>
      <c r="B153" t="s">
        <v>46</v>
      </c>
      <c r="C153" t="s">
        <v>357</v>
      </c>
      <c r="D153" t="s">
        <v>357</v>
      </c>
      <c r="F153" t="s">
        <v>121</v>
      </c>
      <c r="G153" t="s">
        <v>202</v>
      </c>
      <c r="H153" t="s">
        <v>739</v>
      </c>
      <c r="K153" t="s">
        <v>228</v>
      </c>
      <c r="L153" t="s">
        <v>1371</v>
      </c>
      <c r="M153" t="s">
        <v>357</v>
      </c>
      <c r="N153" t="s">
        <v>470</v>
      </c>
      <c r="O153" t="s">
        <v>470</v>
      </c>
      <c r="Q153" t="s">
        <v>104</v>
      </c>
      <c r="R153" t="s">
        <v>104</v>
      </c>
      <c r="T153" t="s">
        <v>358</v>
      </c>
      <c r="U153" t="s">
        <v>359</v>
      </c>
      <c r="V153" t="s">
        <v>470</v>
      </c>
      <c r="W153" t="s">
        <v>470</v>
      </c>
      <c r="X153" t="s">
        <v>470</v>
      </c>
      <c r="Y153" t="s">
        <v>470</v>
      </c>
      <c r="Z153" t="s">
        <v>470</v>
      </c>
      <c r="AA153" t="s">
        <v>470</v>
      </c>
      <c r="AB153" t="s">
        <v>470</v>
      </c>
      <c r="AC153" t="s">
        <v>141</v>
      </c>
      <c r="AD153" t="s">
        <v>947</v>
      </c>
      <c r="AE153" t="s">
        <v>117</v>
      </c>
      <c r="AF153" t="s">
        <v>470</v>
      </c>
      <c r="AG153" t="s">
        <v>1363</v>
      </c>
      <c r="AH153" t="s">
        <v>1372</v>
      </c>
      <c r="AO153" t="str">
        <f>IF(ISNUMBER(_xlfn.XMATCH(Table182[[#This Row],[DEV SB ID]],Platinum_Config[Target DEV SB ID],0))=FALSE,"No Match","Match")</f>
        <v>Match</v>
      </c>
      <c r="AP153" t="str">
        <f>IF(ISNUMBER(_xlfn.XMATCH(Table182[[#This Row],[Target Field Name]],Platinum_Config[Target Field Name],0))=FALSE,"No Match","Match")</f>
        <v>Match</v>
      </c>
      <c r="AQ153" t="str">
        <f>IF(AND(Table182[[#This Row],[Exists already? (ID)]]="No Match",Table182[[#This Row],[Exists already (Name)]]="No Match"),"No Match",IF(AND(Table182[[#This Row],[Exists already? (ID)]]="Match",Table182[[#This Row],[Exists already (Name)]]="Match"),"Double Match","One Match"))</f>
        <v>Double Match</v>
      </c>
      <c r="AR153" t="s">
        <v>951</v>
      </c>
    </row>
    <row r="154" spans="1:44" hidden="1">
      <c r="A154" t="s">
        <v>1041</v>
      </c>
      <c r="B154" t="s">
        <v>46</v>
      </c>
      <c r="C154" t="s">
        <v>357</v>
      </c>
      <c r="D154" t="s">
        <v>357</v>
      </c>
      <c r="F154" t="s">
        <v>121</v>
      </c>
      <c r="G154" t="s">
        <v>202</v>
      </c>
      <c r="H154" t="s">
        <v>740</v>
      </c>
      <c r="K154" t="s">
        <v>228</v>
      </c>
      <c r="L154" t="s">
        <v>1373</v>
      </c>
      <c r="M154" t="s">
        <v>360</v>
      </c>
      <c r="N154" t="s">
        <v>470</v>
      </c>
      <c r="O154" t="s">
        <v>470</v>
      </c>
      <c r="Q154" t="s">
        <v>104</v>
      </c>
      <c r="R154" t="s">
        <v>104</v>
      </c>
      <c r="T154" t="s">
        <v>361</v>
      </c>
      <c r="U154" t="s">
        <v>361</v>
      </c>
      <c r="V154" t="s">
        <v>470</v>
      </c>
      <c r="W154" t="s">
        <v>470</v>
      </c>
      <c r="X154" t="s">
        <v>470</v>
      </c>
      <c r="Y154" t="s">
        <v>470</v>
      </c>
      <c r="Z154" t="s">
        <v>470</v>
      </c>
      <c r="AA154" t="s">
        <v>470</v>
      </c>
      <c r="AB154" t="s">
        <v>470</v>
      </c>
      <c r="AC154" t="s">
        <v>103</v>
      </c>
      <c r="AD154" t="s">
        <v>947</v>
      </c>
      <c r="AF154" t="s">
        <v>470</v>
      </c>
      <c r="AH154" t="s">
        <v>1374</v>
      </c>
      <c r="AO154" t="str">
        <f>IF(ISNUMBER(_xlfn.XMATCH(Table182[[#This Row],[DEV SB ID]],Platinum_Config[Target DEV SB ID],0))=FALSE,"No Match","Match")</f>
        <v>Match</v>
      </c>
      <c r="AP154" t="str">
        <f>IF(ISNUMBER(_xlfn.XMATCH(Table182[[#This Row],[Target Field Name]],Platinum_Config[Target Field Name],0))=FALSE,"No Match","Match")</f>
        <v>Match</v>
      </c>
      <c r="AQ154" t="str">
        <f>IF(AND(Table182[[#This Row],[Exists already? (ID)]]="No Match",Table182[[#This Row],[Exists already (Name)]]="No Match"),"No Match",IF(AND(Table182[[#This Row],[Exists already? (ID)]]="Match",Table182[[#This Row],[Exists already (Name)]]="Match"),"Double Match","One Match"))</f>
        <v>Double Match</v>
      </c>
      <c r="AR154" t="s">
        <v>951</v>
      </c>
    </row>
    <row r="155" spans="1:44" hidden="1">
      <c r="A155" t="s">
        <v>1041</v>
      </c>
      <c r="B155" t="s">
        <v>983</v>
      </c>
      <c r="C155" t="s">
        <v>589</v>
      </c>
      <c r="D155" t="s">
        <v>589</v>
      </c>
      <c r="F155" t="s">
        <v>122</v>
      </c>
      <c r="G155" t="s">
        <v>202</v>
      </c>
      <c r="H155" t="s">
        <v>1375</v>
      </c>
      <c r="K155" t="s">
        <v>228</v>
      </c>
      <c r="L155" t="s">
        <v>1376</v>
      </c>
      <c r="M155" t="s">
        <v>362</v>
      </c>
      <c r="N155" t="s">
        <v>470</v>
      </c>
      <c r="O155" t="s">
        <v>470</v>
      </c>
      <c r="P155" t="s">
        <v>1377</v>
      </c>
      <c r="Q155" t="s">
        <v>104</v>
      </c>
      <c r="R155" t="s">
        <v>104</v>
      </c>
      <c r="T155" t="s">
        <v>363</v>
      </c>
      <c r="U155" t="s">
        <v>364</v>
      </c>
      <c r="V155" t="s">
        <v>470</v>
      </c>
      <c r="W155" t="s">
        <v>470</v>
      </c>
      <c r="X155" t="s">
        <v>470</v>
      </c>
      <c r="Y155" t="s">
        <v>470</v>
      </c>
      <c r="Z155" t="s">
        <v>470</v>
      </c>
      <c r="AA155" t="s">
        <v>470</v>
      </c>
      <c r="AB155" t="s">
        <v>470</v>
      </c>
      <c r="AC155" t="s">
        <v>141</v>
      </c>
      <c r="AD155" t="s">
        <v>947</v>
      </c>
      <c r="AE155" t="s">
        <v>117</v>
      </c>
      <c r="AF155" t="s">
        <v>470</v>
      </c>
      <c r="AG155" t="s">
        <v>1378</v>
      </c>
      <c r="AH155" t="s">
        <v>1379</v>
      </c>
      <c r="AO155" t="str">
        <f>IF(ISNUMBER(_xlfn.XMATCH(Table182[[#This Row],[DEV SB ID]],Platinum_Config[Target DEV SB ID],0))=FALSE,"No Match","Match")</f>
        <v>Match</v>
      </c>
      <c r="AP155" t="str">
        <f>IF(ISNUMBER(_xlfn.XMATCH(Table182[[#This Row],[Target Field Name]],Platinum_Config[Target Field Name],0))=FALSE,"No Match","Match")</f>
        <v>Match</v>
      </c>
      <c r="AQ155" t="str">
        <f>IF(AND(Table182[[#This Row],[Exists already? (ID)]]="No Match",Table182[[#This Row],[Exists already (Name)]]="No Match"),"No Match",IF(AND(Table182[[#This Row],[Exists already? (ID)]]="Match",Table182[[#This Row],[Exists already (Name)]]="Match"),"Double Match","One Match"))</f>
        <v>Double Match</v>
      </c>
      <c r="AR155" t="s">
        <v>969</v>
      </c>
    </row>
    <row r="156" spans="1:44" hidden="1">
      <c r="A156" t="s">
        <v>1041</v>
      </c>
      <c r="B156" t="s">
        <v>46</v>
      </c>
      <c r="C156" t="s">
        <v>589</v>
      </c>
      <c r="D156" t="s">
        <v>589</v>
      </c>
      <c r="F156" t="s">
        <v>122</v>
      </c>
      <c r="G156" t="s">
        <v>202</v>
      </c>
      <c r="H156" t="s">
        <v>1380</v>
      </c>
      <c r="K156" t="s">
        <v>228</v>
      </c>
      <c r="L156" t="s">
        <v>1381</v>
      </c>
      <c r="M156" t="s">
        <v>365</v>
      </c>
      <c r="N156" t="s">
        <v>470</v>
      </c>
      <c r="O156" t="s">
        <v>470</v>
      </c>
      <c r="Q156" t="s">
        <v>104</v>
      </c>
      <c r="R156" t="s">
        <v>104</v>
      </c>
      <c r="T156" t="s">
        <v>366</v>
      </c>
      <c r="U156" t="s">
        <v>366</v>
      </c>
      <c r="V156" t="s">
        <v>470</v>
      </c>
      <c r="W156" t="s">
        <v>470</v>
      </c>
      <c r="X156" t="s">
        <v>470</v>
      </c>
      <c r="Y156" t="s">
        <v>470</v>
      </c>
      <c r="Z156" t="s">
        <v>470</v>
      </c>
      <c r="AA156" t="s">
        <v>470</v>
      </c>
      <c r="AB156" t="s">
        <v>470</v>
      </c>
      <c r="AC156" t="s">
        <v>103</v>
      </c>
      <c r="AD156" t="s">
        <v>947</v>
      </c>
      <c r="AF156" t="s">
        <v>470</v>
      </c>
      <c r="AH156" t="s">
        <v>1382</v>
      </c>
      <c r="AO156" t="str">
        <f>IF(ISNUMBER(_xlfn.XMATCH(Table182[[#This Row],[DEV SB ID]],Platinum_Config[Target DEV SB ID],0))=FALSE,"No Match","Match")</f>
        <v>Match</v>
      </c>
      <c r="AP156" t="str">
        <f>IF(ISNUMBER(_xlfn.XMATCH(Table182[[#This Row],[Target Field Name]],Platinum_Config[Target Field Name],0))=FALSE,"No Match","Match")</f>
        <v>Match</v>
      </c>
      <c r="AQ156" t="str">
        <f>IF(AND(Table182[[#This Row],[Exists already? (ID)]]="No Match",Table182[[#This Row],[Exists already (Name)]]="No Match"),"No Match",IF(AND(Table182[[#This Row],[Exists already? (ID)]]="Match",Table182[[#This Row],[Exists already (Name)]]="Match"),"Double Match","One Match"))</f>
        <v>Double Match</v>
      </c>
      <c r="AR156" t="s">
        <v>969</v>
      </c>
    </row>
    <row r="157" spans="1:44" hidden="1">
      <c r="A157" t="s">
        <v>1041</v>
      </c>
      <c r="B157" t="s">
        <v>46</v>
      </c>
      <c r="C157" t="s">
        <v>367</v>
      </c>
      <c r="D157" t="s">
        <v>367</v>
      </c>
      <c r="F157" t="s">
        <v>1383</v>
      </c>
      <c r="G157" t="s">
        <v>202</v>
      </c>
      <c r="H157" t="s">
        <v>741</v>
      </c>
      <c r="K157" t="s">
        <v>228</v>
      </c>
      <c r="L157" t="s">
        <v>1384</v>
      </c>
      <c r="M157" t="s">
        <v>367</v>
      </c>
      <c r="N157" t="s">
        <v>470</v>
      </c>
      <c r="O157" t="s">
        <v>470</v>
      </c>
      <c r="P157" t="s">
        <v>1377</v>
      </c>
      <c r="Q157" t="s">
        <v>104</v>
      </c>
      <c r="R157" t="s">
        <v>104</v>
      </c>
      <c r="T157" t="s">
        <v>368</v>
      </c>
      <c r="U157" t="s">
        <v>369</v>
      </c>
      <c r="V157" t="s">
        <v>470</v>
      </c>
      <c r="W157" t="s">
        <v>470</v>
      </c>
      <c r="X157" t="s">
        <v>470</v>
      </c>
      <c r="Y157" t="s">
        <v>470</v>
      </c>
      <c r="Z157" t="s">
        <v>470</v>
      </c>
      <c r="AA157" t="s">
        <v>470</v>
      </c>
      <c r="AB157" t="s">
        <v>470</v>
      </c>
      <c r="AC157" t="s">
        <v>141</v>
      </c>
      <c r="AD157" t="s">
        <v>947</v>
      </c>
      <c r="AE157" t="s">
        <v>117</v>
      </c>
      <c r="AF157" t="s">
        <v>470</v>
      </c>
      <c r="AG157" t="s">
        <v>1378</v>
      </c>
      <c r="AH157" t="s">
        <v>1385</v>
      </c>
      <c r="AO157" t="str">
        <f>IF(ISNUMBER(_xlfn.XMATCH(Table182[[#This Row],[DEV SB ID]],Platinum_Config[Target DEV SB ID],0))=FALSE,"No Match","Match")</f>
        <v>Match</v>
      </c>
      <c r="AP157" t="str">
        <f>IF(ISNUMBER(_xlfn.XMATCH(Table182[[#This Row],[Target Field Name]],Platinum_Config[Target Field Name],0))=FALSE,"No Match","Match")</f>
        <v>Match</v>
      </c>
      <c r="AQ157" t="str">
        <f>IF(AND(Table182[[#This Row],[Exists already? (ID)]]="No Match",Table182[[#This Row],[Exists already (Name)]]="No Match"),"No Match",IF(AND(Table182[[#This Row],[Exists already? (ID)]]="Match",Table182[[#This Row],[Exists already (Name)]]="Match"),"Double Match","One Match"))</f>
        <v>Double Match</v>
      </c>
      <c r="AR157" t="s">
        <v>951</v>
      </c>
    </row>
    <row r="158" spans="1:44" hidden="1">
      <c r="A158" t="s">
        <v>1041</v>
      </c>
      <c r="B158" t="s">
        <v>46</v>
      </c>
      <c r="C158" t="s">
        <v>367</v>
      </c>
      <c r="D158" t="s">
        <v>367</v>
      </c>
      <c r="F158" t="s">
        <v>1383</v>
      </c>
      <c r="G158" t="s">
        <v>202</v>
      </c>
      <c r="H158" t="s">
        <v>742</v>
      </c>
      <c r="K158" t="s">
        <v>228</v>
      </c>
      <c r="L158" t="s">
        <v>1386</v>
      </c>
      <c r="M158" t="s">
        <v>370</v>
      </c>
      <c r="N158" t="s">
        <v>470</v>
      </c>
      <c r="O158" t="s">
        <v>470</v>
      </c>
      <c r="Q158" t="s">
        <v>104</v>
      </c>
      <c r="R158" t="s">
        <v>104</v>
      </c>
      <c r="T158" t="s">
        <v>371</v>
      </c>
      <c r="U158" t="s">
        <v>371</v>
      </c>
      <c r="V158" t="s">
        <v>470</v>
      </c>
      <c r="W158" t="s">
        <v>470</v>
      </c>
      <c r="X158" t="s">
        <v>470</v>
      </c>
      <c r="Y158" t="s">
        <v>470</v>
      </c>
      <c r="Z158" t="s">
        <v>470</v>
      </c>
      <c r="AA158" t="s">
        <v>470</v>
      </c>
      <c r="AB158" t="s">
        <v>470</v>
      </c>
      <c r="AC158" t="s">
        <v>103</v>
      </c>
      <c r="AD158" t="s">
        <v>947</v>
      </c>
      <c r="AF158" t="s">
        <v>470</v>
      </c>
      <c r="AH158" t="s">
        <v>1387</v>
      </c>
      <c r="AO158" t="str">
        <f>IF(ISNUMBER(_xlfn.XMATCH(Table182[[#This Row],[DEV SB ID]],Platinum_Config[Target DEV SB ID],0))=FALSE,"No Match","Match")</f>
        <v>Match</v>
      </c>
      <c r="AP158" t="str">
        <f>IF(ISNUMBER(_xlfn.XMATCH(Table182[[#This Row],[Target Field Name]],Platinum_Config[Target Field Name],0))=FALSE,"No Match","Match")</f>
        <v>Match</v>
      </c>
      <c r="AQ158" t="str">
        <f>IF(AND(Table182[[#This Row],[Exists already? (ID)]]="No Match",Table182[[#This Row],[Exists already (Name)]]="No Match"),"No Match",IF(AND(Table182[[#This Row],[Exists already? (ID)]]="Match",Table182[[#This Row],[Exists already (Name)]]="Match"),"Double Match","One Match"))</f>
        <v>Double Match</v>
      </c>
      <c r="AR158" t="s">
        <v>951</v>
      </c>
    </row>
    <row r="159" spans="1:44" hidden="1">
      <c r="A159" t="s">
        <v>1041</v>
      </c>
      <c r="G159" t="s">
        <v>202</v>
      </c>
      <c r="H159" t="s">
        <v>1388</v>
      </c>
      <c r="M159" t="s">
        <v>37</v>
      </c>
      <c r="N159" t="s">
        <v>470</v>
      </c>
      <c r="O159" t="s">
        <v>470</v>
      </c>
      <c r="P159" t="s">
        <v>1389</v>
      </c>
      <c r="Q159" t="s">
        <v>104</v>
      </c>
      <c r="R159" t="s">
        <v>20</v>
      </c>
      <c r="S159" t="s">
        <v>372</v>
      </c>
      <c r="T159" t="s">
        <v>372</v>
      </c>
      <c r="U159" t="s">
        <v>372</v>
      </c>
      <c r="V159" t="s">
        <v>470</v>
      </c>
      <c r="W159" t="s">
        <v>470</v>
      </c>
      <c r="X159" t="s">
        <v>470</v>
      </c>
      <c r="Y159" t="s">
        <v>470</v>
      </c>
      <c r="Z159" t="s">
        <v>470</v>
      </c>
      <c r="AA159" t="s">
        <v>470</v>
      </c>
      <c r="AB159" t="s">
        <v>470</v>
      </c>
      <c r="AC159" t="s">
        <v>141</v>
      </c>
      <c r="AD159" t="s">
        <v>947</v>
      </c>
      <c r="AE159" t="s">
        <v>117</v>
      </c>
      <c r="AF159" t="s">
        <v>470</v>
      </c>
      <c r="AG159" t="s">
        <v>1390</v>
      </c>
      <c r="AO159" t="str">
        <f>IF(ISNUMBER(_xlfn.XMATCH(Table182[[#This Row],[DEV SB ID]],Platinum_Config[Target DEV SB ID],0))=FALSE,"No Match","Match")</f>
        <v>Match</v>
      </c>
      <c r="AP159" t="str">
        <f>IF(ISNUMBER(_xlfn.XMATCH(Table182[[#This Row],[Target Field Name]],Platinum_Config[Target Field Name],0))=FALSE,"No Match","Match")</f>
        <v>Match</v>
      </c>
      <c r="AQ159" t="str">
        <f>IF(AND(Table182[[#This Row],[Exists already? (ID)]]="No Match",Table182[[#This Row],[Exists already (Name)]]="No Match"),"No Match",IF(AND(Table182[[#This Row],[Exists already? (ID)]]="Match",Table182[[#This Row],[Exists already (Name)]]="Match"),"Double Match","One Match"))</f>
        <v>Double Match</v>
      </c>
      <c r="AR159" t="s">
        <v>969</v>
      </c>
    </row>
    <row r="160" spans="1:44" hidden="1">
      <c r="A160" t="s">
        <v>1041</v>
      </c>
      <c r="G160" t="s">
        <v>202</v>
      </c>
      <c r="H160" t="s">
        <v>743</v>
      </c>
      <c r="M160" t="s">
        <v>744</v>
      </c>
      <c r="N160" t="s">
        <v>470</v>
      </c>
      <c r="O160" t="s">
        <v>470</v>
      </c>
      <c r="P160" t="s">
        <v>1038</v>
      </c>
      <c r="Q160" t="s">
        <v>104</v>
      </c>
      <c r="R160" t="s">
        <v>104</v>
      </c>
      <c r="U160" t="s">
        <v>1391</v>
      </c>
      <c r="V160" t="s">
        <v>470</v>
      </c>
      <c r="W160" t="s">
        <v>470</v>
      </c>
      <c r="X160" t="s">
        <v>470</v>
      </c>
      <c r="Y160" t="s">
        <v>470</v>
      </c>
      <c r="Z160" t="s">
        <v>470</v>
      </c>
      <c r="AA160" t="s">
        <v>470</v>
      </c>
      <c r="AB160" t="s">
        <v>470</v>
      </c>
      <c r="AC160" t="s">
        <v>141</v>
      </c>
      <c r="AD160" t="s">
        <v>947</v>
      </c>
      <c r="AE160" t="s">
        <v>117</v>
      </c>
      <c r="AF160" t="s">
        <v>470</v>
      </c>
      <c r="AG160" t="s">
        <v>1378</v>
      </c>
      <c r="AH160" t="s">
        <v>1379</v>
      </c>
      <c r="AO160" t="str">
        <f>IF(ISNUMBER(_xlfn.XMATCH(Table182[[#This Row],[DEV SB ID]],Platinum_Config[Target DEV SB ID],0))=FALSE,"No Match","Match")</f>
        <v>Match</v>
      </c>
      <c r="AP160" t="str">
        <f>IF(ISNUMBER(_xlfn.XMATCH(Table182[[#This Row],[Target Field Name]],Platinum_Config[Target Field Name],0))=FALSE,"No Match","Match")</f>
        <v>Match</v>
      </c>
      <c r="AQ160" t="str">
        <f>IF(AND(Table182[[#This Row],[Exists already? (ID)]]="No Match",Table182[[#This Row],[Exists already (Name)]]="No Match"),"No Match",IF(AND(Table182[[#This Row],[Exists already? (ID)]]="Match",Table182[[#This Row],[Exists already (Name)]]="Match"),"Double Match","One Match"))</f>
        <v>Double Match</v>
      </c>
      <c r="AR160" t="s">
        <v>951</v>
      </c>
    </row>
    <row r="161" spans="1:44" hidden="1">
      <c r="A161" t="s">
        <v>1041</v>
      </c>
      <c r="G161" t="s">
        <v>202</v>
      </c>
      <c r="H161" t="s">
        <v>745</v>
      </c>
      <c r="M161" t="s">
        <v>746</v>
      </c>
      <c r="N161" t="s">
        <v>470</v>
      </c>
      <c r="O161" t="s">
        <v>470</v>
      </c>
      <c r="P161" t="s">
        <v>1038</v>
      </c>
      <c r="Q161" t="s">
        <v>104</v>
      </c>
      <c r="R161" t="s">
        <v>104</v>
      </c>
      <c r="U161" t="s">
        <v>1392</v>
      </c>
      <c r="V161" t="s">
        <v>470</v>
      </c>
      <c r="W161" t="s">
        <v>470</v>
      </c>
      <c r="X161" t="s">
        <v>470</v>
      </c>
      <c r="Y161" t="s">
        <v>470</v>
      </c>
      <c r="Z161" t="s">
        <v>470</v>
      </c>
      <c r="AA161" t="s">
        <v>470</v>
      </c>
      <c r="AB161" t="s">
        <v>470</v>
      </c>
      <c r="AC161" t="s">
        <v>103</v>
      </c>
      <c r="AD161" t="s">
        <v>947</v>
      </c>
      <c r="AF161" t="s">
        <v>470</v>
      </c>
      <c r="AH161" t="s">
        <v>1393</v>
      </c>
      <c r="AO161" t="str">
        <f>IF(ISNUMBER(_xlfn.XMATCH(Table182[[#This Row],[DEV SB ID]],Platinum_Config[Target DEV SB ID],0))=FALSE,"No Match","Match")</f>
        <v>Match</v>
      </c>
      <c r="AP161" t="str">
        <f>IF(ISNUMBER(_xlfn.XMATCH(Table182[[#This Row],[Target Field Name]],Platinum_Config[Target Field Name],0))=FALSE,"No Match","Match")</f>
        <v>Match</v>
      </c>
      <c r="AQ161" t="str">
        <f>IF(AND(Table182[[#This Row],[Exists already? (ID)]]="No Match",Table182[[#This Row],[Exists already (Name)]]="No Match"),"No Match",IF(AND(Table182[[#This Row],[Exists already? (ID)]]="Match",Table182[[#This Row],[Exists already (Name)]]="Match"),"Double Match","One Match"))</f>
        <v>Double Match</v>
      </c>
      <c r="AR161" t="s">
        <v>951</v>
      </c>
    </row>
    <row r="162" spans="1:44" hidden="1">
      <c r="A162" t="s">
        <v>1041</v>
      </c>
      <c r="G162" t="s">
        <v>202</v>
      </c>
      <c r="H162" t="s">
        <v>747</v>
      </c>
      <c r="M162" t="s">
        <v>748</v>
      </c>
      <c r="N162" t="s">
        <v>470</v>
      </c>
      <c r="O162" t="s">
        <v>470</v>
      </c>
      <c r="P162" t="s">
        <v>1038</v>
      </c>
      <c r="Q162" t="s">
        <v>104</v>
      </c>
      <c r="R162" t="s">
        <v>104</v>
      </c>
      <c r="U162" t="s">
        <v>1394</v>
      </c>
      <c r="V162" t="s">
        <v>470</v>
      </c>
      <c r="W162" t="s">
        <v>470</v>
      </c>
      <c r="X162" t="s">
        <v>470</v>
      </c>
      <c r="Y162" t="s">
        <v>470</v>
      </c>
      <c r="Z162" t="s">
        <v>470</v>
      </c>
      <c r="AA162" t="s">
        <v>470</v>
      </c>
      <c r="AB162" t="s">
        <v>470</v>
      </c>
      <c r="AC162" t="s">
        <v>141</v>
      </c>
      <c r="AD162" t="s">
        <v>947</v>
      </c>
      <c r="AE162" t="s">
        <v>117</v>
      </c>
      <c r="AF162" t="s">
        <v>470</v>
      </c>
      <c r="AG162" t="s">
        <v>1378</v>
      </c>
      <c r="AH162" t="s">
        <v>1395</v>
      </c>
      <c r="AO162" t="str">
        <f>IF(ISNUMBER(_xlfn.XMATCH(Table182[[#This Row],[DEV SB ID]],Platinum_Config[Target DEV SB ID],0))=FALSE,"No Match","Match")</f>
        <v>Match</v>
      </c>
      <c r="AP162" t="str">
        <f>IF(ISNUMBER(_xlfn.XMATCH(Table182[[#This Row],[Target Field Name]],Platinum_Config[Target Field Name],0))=FALSE,"No Match","Match")</f>
        <v>Match</v>
      </c>
      <c r="AQ162" t="str">
        <f>IF(AND(Table182[[#This Row],[Exists already? (ID)]]="No Match",Table182[[#This Row],[Exists already (Name)]]="No Match"),"No Match",IF(AND(Table182[[#This Row],[Exists already? (ID)]]="Match",Table182[[#This Row],[Exists already (Name)]]="Match"),"Double Match","One Match"))</f>
        <v>Double Match</v>
      </c>
      <c r="AR162" t="s">
        <v>951</v>
      </c>
    </row>
    <row r="163" spans="1:44" hidden="1">
      <c r="A163" t="s">
        <v>1041</v>
      </c>
      <c r="G163" t="s">
        <v>202</v>
      </c>
      <c r="H163" t="s">
        <v>749</v>
      </c>
      <c r="M163" t="s">
        <v>750</v>
      </c>
      <c r="N163" t="s">
        <v>470</v>
      </c>
      <c r="O163" t="s">
        <v>470</v>
      </c>
      <c r="P163" t="s">
        <v>1038</v>
      </c>
      <c r="Q163" t="s">
        <v>104</v>
      </c>
      <c r="R163" t="s">
        <v>104</v>
      </c>
      <c r="U163" t="s">
        <v>1396</v>
      </c>
      <c r="V163" t="s">
        <v>470</v>
      </c>
      <c r="W163" t="s">
        <v>470</v>
      </c>
      <c r="X163" t="s">
        <v>470</v>
      </c>
      <c r="Y163" t="s">
        <v>470</v>
      </c>
      <c r="Z163" t="s">
        <v>470</v>
      </c>
      <c r="AA163" t="s">
        <v>470</v>
      </c>
      <c r="AB163" t="s">
        <v>470</v>
      </c>
      <c r="AC163" t="s">
        <v>103</v>
      </c>
      <c r="AD163" t="s">
        <v>947</v>
      </c>
      <c r="AF163" t="s">
        <v>470</v>
      </c>
      <c r="AH163" t="s">
        <v>1397</v>
      </c>
      <c r="AO163" t="str">
        <f>IF(ISNUMBER(_xlfn.XMATCH(Table182[[#This Row],[DEV SB ID]],Platinum_Config[Target DEV SB ID],0))=FALSE,"No Match","Match")</f>
        <v>Match</v>
      </c>
      <c r="AP163" t="str">
        <f>IF(ISNUMBER(_xlfn.XMATCH(Table182[[#This Row],[Target Field Name]],Platinum_Config[Target Field Name],0))=FALSE,"No Match","Match")</f>
        <v>Match</v>
      </c>
      <c r="AQ163" t="str">
        <f>IF(AND(Table182[[#This Row],[Exists already? (ID)]]="No Match",Table182[[#This Row],[Exists already (Name)]]="No Match"),"No Match",IF(AND(Table182[[#This Row],[Exists already? (ID)]]="Match",Table182[[#This Row],[Exists already (Name)]]="Match"),"Double Match","One Match"))</f>
        <v>Double Match</v>
      </c>
      <c r="AR163" t="s">
        <v>951</v>
      </c>
    </row>
    <row r="164" spans="1:44" hidden="1">
      <c r="A164" t="s">
        <v>1041</v>
      </c>
      <c r="G164" t="s">
        <v>202</v>
      </c>
      <c r="H164" t="s">
        <v>751</v>
      </c>
      <c r="M164" t="s">
        <v>752</v>
      </c>
      <c r="N164" t="s">
        <v>470</v>
      </c>
      <c r="O164" t="s">
        <v>470</v>
      </c>
      <c r="P164" t="s">
        <v>1038</v>
      </c>
      <c r="Q164" t="s">
        <v>104</v>
      </c>
      <c r="R164" t="s">
        <v>104</v>
      </c>
      <c r="U164" t="s">
        <v>1398</v>
      </c>
      <c r="V164" t="s">
        <v>470</v>
      </c>
      <c r="W164" t="s">
        <v>470</v>
      </c>
      <c r="X164" t="s">
        <v>470</v>
      </c>
      <c r="Y164" t="s">
        <v>470</v>
      </c>
      <c r="Z164" t="s">
        <v>470</v>
      </c>
      <c r="AA164" t="s">
        <v>470</v>
      </c>
      <c r="AB164" t="s">
        <v>470</v>
      </c>
      <c r="AC164" t="s">
        <v>141</v>
      </c>
      <c r="AD164" t="s">
        <v>947</v>
      </c>
      <c r="AE164" t="s">
        <v>117</v>
      </c>
      <c r="AF164" t="s">
        <v>470</v>
      </c>
      <c r="AG164" t="s">
        <v>1363</v>
      </c>
      <c r="AH164" t="s">
        <v>1399</v>
      </c>
      <c r="AO164" t="str">
        <f>IF(ISNUMBER(_xlfn.XMATCH(Table182[[#This Row],[DEV SB ID]],Platinum_Config[Target DEV SB ID],0))=FALSE,"No Match","Match")</f>
        <v>Match</v>
      </c>
      <c r="AP164" t="str">
        <f>IF(ISNUMBER(_xlfn.XMATCH(Table182[[#This Row],[Target Field Name]],Platinum_Config[Target Field Name],0))=FALSE,"No Match","Match")</f>
        <v>Match</v>
      </c>
      <c r="AQ164" t="str">
        <f>IF(AND(Table182[[#This Row],[Exists already? (ID)]]="No Match",Table182[[#This Row],[Exists already (Name)]]="No Match"),"No Match",IF(AND(Table182[[#This Row],[Exists already? (ID)]]="Match",Table182[[#This Row],[Exists already (Name)]]="Match"),"Double Match","One Match"))</f>
        <v>Double Match</v>
      </c>
      <c r="AR164" t="s">
        <v>951</v>
      </c>
    </row>
    <row r="165" spans="1:44" hidden="1">
      <c r="A165" t="s">
        <v>1041</v>
      </c>
      <c r="G165" t="s">
        <v>202</v>
      </c>
      <c r="H165" t="s">
        <v>753</v>
      </c>
      <c r="M165" t="s">
        <v>754</v>
      </c>
      <c r="N165" t="s">
        <v>470</v>
      </c>
      <c r="O165" t="s">
        <v>470</v>
      </c>
      <c r="P165" t="s">
        <v>1038</v>
      </c>
      <c r="Q165" t="s">
        <v>104</v>
      </c>
      <c r="R165" t="s">
        <v>104</v>
      </c>
      <c r="U165" t="s">
        <v>1400</v>
      </c>
      <c r="V165" t="s">
        <v>470</v>
      </c>
      <c r="W165" t="s">
        <v>470</v>
      </c>
      <c r="X165" t="s">
        <v>470</v>
      </c>
      <c r="Y165" t="s">
        <v>470</v>
      </c>
      <c r="Z165" t="s">
        <v>470</v>
      </c>
      <c r="AA165" t="s">
        <v>470</v>
      </c>
      <c r="AB165" t="s">
        <v>470</v>
      </c>
      <c r="AC165" t="s">
        <v>103</v>
      </c>
      <c r="AD165" t="s">
        <v>947</v>
      </c>
      <c r="AF165" t="s">
        <v>470</v>
      </c>
      <c r="AH165" t="s">
        <v>1401</v>
      </c>
      <c r="AO165" t="str">
        <f>IF(ISNUMBER(_xlfn.XMATCH(Table182[[#This Row],[DEV SB ID]],Platinum_Config[Target DEV SB ID],0))=FALSE,"No Match","Match")</f>
        <v>Match</v>
      </c>
      <c r="AP165" t="str">
        <f>IF(ISNUMBER(_xlfn.XMATCH(Table182[[#This Row],[Target Field Name]],Platinum_Config[Target Field Name],0))=FALSE,"No Match","Match")</f>
        <v>Match</v>
      </c>
      <c r="AQ165" t="str">
        <f>IF(AND(Table182[[#This Row],[Exists already? (ID)]]="No Match",Table182[[#This Row],[Exists already (Name)]]="No Match"),"No Match",IF(AND(Table182[[#This Row],[Exists already? (ID)]]="Match",Table182[[#This Row],[Exists already (Name)]]="Match"),"Double Match","One Match"))</f>
        <v>Double Match</v>
      </c>
      <c r="AR165" t="s">
        <v>951</v>
      </c>
    </row>
    <row r="166" spans="1:44" hidden="1">
      <c r="A166" t="s">
        <v>1402</v>
      </c>
      <c r="B166" t="s">
        <v>1403</v>
      </c>
      <c r="C166" t="s">
        <v>1404</v>
      </c>
      <c r="D166" t="s">
        <v>1405</v>
      </c>
      <c r="E166" t="s">
        <v>1406</v>
      </c>
      <c r="F166" t="s">
        <v>229</v>
      </c>
      <c r="G166" t="s">
        <v>374</v>
      </c>
      <c r="H166" t="s">
        <v>1407</v>
      </c>
      <c r="K166" t="s">
        <v>228</v>
      </c>
      <c r="N166" t="s">
        <v>470</v>
      </c>
      <c r="O166" t="s">
        <v>470</v>
      </c>
      <c r="P166" t="s">
        <v>1408</v>
      </c>
      <c r="V166" t="s">
        <v>470</v>
      </c>
      <c r="W166" t="s">
        <v>470</v>
      </c>
      <c r="X166" t="s">
        <v>470</v>
      </c>
      <c r="Y166" t="s">
        <v>470</v>
      </c>
      <c r="Z166" t="s">
        <v>470</v>
      </c>
      <c r="AA166" t="s">
        <v>470</v>
      </c>
      <c r="AB166" t="s">
        <v>470</v>
      </c>
      <c r="AF166" t="s">
        <v>470</v>
      </c>
      <c r="AK166" t="s">
        <v>273</v>
      </c>
      <c r="AL166" t="s">
        <v>273</v>
      </c>
      <c r="AM166" t="s">
        <v>20</v>
      </c>
      <c r="AO166" t="str">
        <f>IF(ISNUMBER(_xlfn.XMATCH(Table182[[#This Row],[DEV SB ID]],Platinum_Config[Target DEV SB ID],0))=FALSE,"No Match","Match")</f>
        <v>Match</v>
      </c>
      <c r="AP166" t="str">
        <f>IF(ISNUMBER(_xlfn.XMATCH(Table182[[#This Row],[Target Field Name]],Platinum_Config[Target Field Name],0))=FALSE,"No Match","Match")</f>
        <v>No Match</v>
      </c>
      <c r="AQ166" t="str">
        <f>IF(AND(Table182[[#This Row],[Exists already? (ID)]]="No Match",Table182[[#This Row],[Exists already (Name)]]="No Match"),"No Match",IF(AND(Table182[[#This Row],[Exists already? (ID)]]="Match",Table182[[#This Row],[Exists already (Name)]]="Match"),"Double Match","One Match"))</f>
        <v>One Match</v>
      </c>
      <c r="AR166" t="s">
        <v>969</v>
      </c>
    </row>
    <row r="167" spans="1:44" hidden="1">
      <c r="A167" t="s">
        <v>1402</v>
      </c>
      <c r="B167" t="s">
        <v>1403</v>
      </c>
      <c r="C167" t="s">
        <v>1404</v>
      </c>
      <c r="D167" t="s">
        <v>1405</v>
      </c>
      <c r="E167" t="s">
        <v>1406</v>
      </c>
      <c r="F167" t="s">
        <v>229</v>
      </c>
      <c r="G167" t="s">
        <v>374</v>
      </c>
      <c r="H167" t="s">
        <v>1409</v>
      </c>
      <c r="K167" t="s">
        <v>1321</v>
      </c>
      <c r="L167" t="s">
        <v>1410</v>
      </c>
      <c r="M167" t="s">
        <v>375</v>
      </c>
      <c r="N167" t="s">
        <v>470</v>
      </c>
      <c r="O167" t="s">
        <v>470</v>
      </c>
      <c r="Q167" t="s">
        <v>20</v>
      </c>
      <c r="R167" t="s">
        <v>20</v>
      </c>
      <c r="S167" t="s">
        <v>376</v>
      </c>
      <c r="T167" t="s">
        <v>376</v>
      </c>
      <c r="U167" t="s">
        <v>376</v>
      </c>
      <c r="V167" t="s">
        <v>470</v>
      </c>
      <c r="W167" t="s">
        <v>470</v>
      </c>
      <c r="X167" t="s">
        <v>470</v>
      </c>
      <c r="Y167" t="s">
        <v>470</v>
      </c>
      <c r="Z167" t="s">
        <v>470</v>
      </c>
      <c r="AA167" t="s">
        <v>470</v>
      </c>
      <c r="AB167" t="s">
        <v>470</v>
      </c>
      <c r="AC167" t="s">
        <v>141</v>
      </c>
      <c r="AD167" t="s">
        <v>947</v>
      </c>
      <c r="AE167" t="s">
        <v>117</v>
      </c>
      <c r="AF167" t="s">
        <v>470</v>
      </c>
      <c r="AG167" t="s">
        <v>1411</v>
      </c>
      <c r="AH167" t="s">
        <v>1412</v>
      </c>
      <c r="AO167" t="str">
        <f>IF(ISNUMBER(_xlfn.XMATCH(Table182[[#This Row],[DEV SB ID]],Platinum_Config[Target DEV SB ID],0))=FALSE,"No Match","Match")</f>
        <v>Match</v>
      </c>
      <c r="AP167" t="str">
        <f>IF(ISNUMBER(_xlfn.XMATCH(Table182[[#This Row],[Target Field Name]],Platinum_Config[Target Field Name],0))=FALSE,"No Match","Match")</f>
        <v>Match</v>
      </c>
      <c r="AQ167" t="str">
        <f>IF(AND(Table182[[#This Row],[Exists already? (ID)]]="No Match",Table182[[#This Row],[Exists already (Name)]]="No Match"),"No Match",IF(AND(Table182[[#This Row],[Exists already? (ID)]]="Match",Table182[[#This Row],[Exists already (Name)]]="Match"),"Double Match","One Match"))</f>
        <v>Double Match</v>
      </c>
      <c r="AR167" t="s">
        <v>969</v>
      </c>
    </row>
    <row r="168" spans="1:44" hidden="1">
      <c r="A168" t="s">
        <v>1402</v>
      </c>
      <c r="B168" t="s">
        <v>1403</v>
      </c>
      <c r="C168" t="s">
        <v>1404</v>
      </c>
      <c r="D168" t="s">
        <v>1405</v>
      </c>
      <c r="E168" t="s">
        <v>1406</v>
      </c>
      <c r="F168" t="s">
        <v>229</v>
      </c>
      <c r="G168" t="s">
        <v>374</v>
      </c>
      <c r="H168" t="s">
        <v>1413</v>
      </c>
      <c r="K168" t="s">
        <v>1321</v>
      </c>
      <c r="L168" t="s">
        <v>1414</v>
      </c>
      <c r="M168" t="s">
        <v>256</v>
      </c>
      <c r="N168" t="s">
        <v>470</v>
      </c>
      <c r="O168" t="s">
        <v>470</v>
      </c>
      <c r="S168" t="s">
        <v>257</v>
      </c>
      <c r="T168" t="s">
        <v>257</v>
      </c>
      <c r="U168" t="s">
        <v>257</v>
      </c>
      <c r="V168" t="s">
        <v>470</v>
      </c>
      <c r="W168" t="s">
        <v>470</v>
      </c>
      <c r="X168" t="s">
        <v>470</v>
      </c>
      <c r="Y168" t="s">
        <v>470</v>
      </c>
      <c r="Z168" t="s">
        <v>470</v>
      </c>
      <c r="AA168" t="s">
        <v>470</v>
      </c>
      <c r="AB168" t="s">
        <v>470</v>
      </c>
      <c r="AC168" t="s">
        <v>141</v>
      </c>
      <c r="AD168" t="s">
        <v>947</v>
      </c>
      <c r="AE168" t="s">
        <v>117</v>
      </c>
      <c r="AF168" t="s">
        <v>470</v>
      </c>
      <c r="AG168" t="s">
        <v>1001</v>
      </c>
      <c r="AH168" t="s">
        <v>1002</v>
      </c>
      <c r="AO168" t="str">
        <f>IF(ISNUMBER(_xlfn.XMATCH(Table182[[#This Row],[DEV SB ID]],Platinum_Config[Target DEV SB ID],0))=FALSE,"No Match","Match")</f>
        <v>Match</v>
      </c>
      <c r="AP168" t="str">
        <f>IF(ISNUMBER(_xlfn.XMATCH(Table182[[#This Row],[Target Field Name]],Platinum_Config[Target Field Name],0))=FALSE,"No Match","Match")</f>
        <v>Match</v>
      </c>
      <c r="AQ168" t="str">
        <f>IF(AND(Table182[[#This Row],[Exists already? (ID)]]="No Match",Table182[[#This Row],[Exists already (Name)]]="No Match"),"No Match",IF(AND(Table182[[#This Row],[Exists already? (ID)]]="Match",Table182[[#This Row],[Exists already (Name)]]="Match"),"Double Match","One Match"))</f>
        <v>Double Match</v>
      </c>
      <c r="AR168" t="s">
        <v>969</v>
      </c>
    </row>
    <row r="169" spans="1:44" hidden="1">
      <c r="A169" t="s">
        <v>1402</v>
      </c>
      <c r="B169" t="s">
        <v>1403</v>
      </c>
      <c r="C169" t="s">
        <v>1404</v>
      </c>
      <c r="D169" t="s">
        <v>1405</v>
      </c>
      <c r="E169" t="s">
        <v>1406</v>
      </c>
      <c r="F169" t="s">
        <v>229</v>
      </c>
      <c r="G169" t="s">
        <v>374</v>
      </c>
      <c r="H169" t="s">
        <v>1415</v>
      </c>
      <c r="K169" t="s">
        <v>1321</v>
      </c>
      <c r="L169" t="s">
        <v>1416</v>
      </c>
      <c r="M169" t="s">
        <v>258</v>
      </c>
      <c r="N169" t="s">
        <v>470</v>
      </c>
      <c r="O169" t="s">
        <v>470</v>
      </c>
      <c r="S169" t="s">
        <v>259</v>
      </c>
      <c r="T169" t="s">
        <v>259</v>
      </c>
      <c r="U169" t="s">
        <v>259</v>
      </c>
      <c r="V169" t="s">
        <v>470</v>
      </c>
      <c r="W169" t="s">
        <v>470</v>
      </c>
      <c r="X169" t="s">
        <v>470</v>
      </c>
      <c r="Y169" t="s">
        <v>470</v>
      </c>
      <c r="Z169" t="s">
        <v>470</v>
      </c>
      <c r="AA169" t="s">
        <v>470</v>
      </c>
      <c r="AB169" t="s">
        <v>470</v>
      </c>
      <c r="AC169" t="s">
        <v>141</v>
      </c>
      <c r="AD169" t="s">
        <v>947</v>
      </c>
      <c r="AE169" t="s">
        <v>117</v>
      </c>
      <c r="AF169" t="s">
        <v>470</v>
      </c>
      <c r="AG169" t="s">
        <v>1001</v>
      </c>
      <c r="AH169" t="s">
        <v>1002</v>
      </c>
      <c r="AO169" t="str">
        <f>IF(ISNUMBER(_xlfn.XMATCH(Table182[[#This Row],[DEV SB ID]],Platinum_Config[Target DEV SB ID],0))=FALSE,"No Match","Match")</f>
        <v>Match</v>
      </c>
      <c r="AP169" t="str">
        <f>IF(ISNUMBER(_xlfn.XMATCH(Table182[[#This Row],[Target Field Name]],Platinum_Config[Target Field Name],0))=FALSE,"No Match","Match")</f>
        <v>Match</v>
      </c>
      <c r="AQ169" t="str">
        <f>IF(AND(Table182[[#This Row],[Exists already? (ID)]]="No Match",Table182[[#This Row],[Exists already (Name)]]="No Match"),"No Match",IF(AND(Table182[[#This Row],[Exists already? (ID)]]="Match",Table182[[#This Row],[Exists already (Name)]]="Match"),"Double Match","One Match"))</f>
        <v>Double Match</v>
      </c>
      <c r="AR169" t="s">
        <v>969</v>
      </c>
    </row>
    <row r="170" spans="1:44" hidden="1">
      <c r="A170" t="s">
        <v>1402</v>
      </c>
      <c r="B170" t="s">
        <v>1403</v>
      </c>
      <c r="C170" t="s">
        <v>1404</v>
      </c>
      <c r="D170" t="s">
        <v>1405</v>
      </c>
      <c r="E170" t="s">
        <v>1406</v>
      </c>
      <c r="F170" t="s">
        <v>229</v>
      </c>
      <c r="G170" t="s">
        <v>374</v>
      </c>
      <c r="H170" t="s">
        <v>1417</v>
      </c>
      <c r="K170" t="s">
        <v>1321</v>
      </c>
      <c r="L170" t="s">
        <v>1418</v>
      </c>
      <c r="M170" t="s">
        <v>260</v>
      </c>
      <c r="N170" t="s">
        <v>470</v>
      </c>
      <c r="O170" t="s">
        <v>470</v>
      </c>
      <c r="S170" t="s">
        <v>261</v>
      </c>
      <c r="T170" t="s">
        <v>261</v>
      </c>
      <c r="U170" t="s">
        <v>261</v>
      </c>
      <c r="V170" t="s">
        <v>470</v>
      </c>
      <c r="W170" t="s">
        <v>470</v>
      </c>
      <c r="X170" t="s">
        <v>470</v>
      </c>
      <c r="Y170" t="s">
        <v>470</v>
      </c>
      <c r="Z170" t="s">
        <v>470</v>
      </c>
      <c r="AA170" t="s">
        <v>470</v>
      </c>
      <c r="AB170" t="s">
        <v>470</v>
      </c>
      <c r="AC170" t="s">
        <v>141</v>
      </c>
      <c r="AD170" t="s">
        <v>947</v>
      </c>
      <c r="AE170" t="s">
        <v>117</v>
      </c>
      <c r="AF170" t="s">
        <v>470</v>
      </c>
      <c r="AG170" t="s">
        <v>1001</v>
      </c>
      <c r="AH170" t="s">
        <v>1002</v>
      </c>
      <c r="AO170" t="str">
        <f>IF(ISNUMBER(_xlfn.XMATCH(Table182[[#This Row],[DEV SB ID]],Platinum_Config[Target DEV SB ID],0))=FALSE,"No Match","Match")</f>
        <v>Match</v>
      </c>
      <c r="AP170" t="str">
        <f>IF(ISNUMBER(_xlfn.XMATCH(Table182[[#This Row],[Target Field Name]],Platinum_Config[Target Field Name],0))=FALSE,"No Match","Match")</f>
        <v>Match</v>
      </c>
      <c r="AQ170" t="str">
        <f>IF(AND(Table182[[#This Row],[Exists already? (ID)]]="No Match",Table182[[#This Row],[Exists already (Name)]]="No Match"),"No Match",IF(AND(Table182[[#This Row],[Exists already? (ID)]]="Match",Table182[[#This Row],[Exists already (Name)]]="Match"),"Double Match","One Match"))</f>
        <v>Double Match</v>
      </c>
      <c r="AR170" t="s">
        <v>969</v>
      </c>
    </row>
    <row r="171" spans="1:44" hidden="1">
      <c r="A171" t="s">
        <v>1402</v>
      </c>
      <c r="B171" t="s">
        <v>1403</v>
      </c>
      <c r="C171" t="s">
        <v>1404</v>
      </c>
      <c r="D171" t="s">
        <v>1405</v>
      </c>
      <c r="E171" t="s">
        <v>1406</v>
      </c>
      <c r="F171" t="s">
        <v>229</v>
      </c>
      <c r="G171" t="s">
        <v>374</v>
      </c>
      <c r="H171" t="s">
        <v>1419</v>
      </c>
      <c r="K171" t="s">
        <v>1321</v>
      </c>
      <c r="L171" t="s">
        <v>1420</v>
      </c>
      <c r="M171" t="s">
        <v>262</v>
      </c>
      <c r="N171" t="s">
        <v>470</v>
      </c>
      <c r="O171" t="s">
        <v>470</v>
      </c>
      <c r="S171" t="s">
        <v>263</v>
      </c>
      <c r="T171" t="s">
        <v>263</v>
      </c>
      <c r="U171" t="s">
        <v>263</v>
      </c>
      <c r="V171" t="s">
        <v>470</v>
      </c>
      <c r="W171" t="s">
        <v>470</v>
      </c>
      <c r="X171" t="s">
        <v>470</v>
      </c>
      <c r="Y171" t="s">
        <v>470</v>
      </c>
      <c r="Z171" t="s">
        <v>470</v>
      </c>
      <c r="AA171" t="s">
        <v>470</v>
      </c>
      <c r="AB171" t="s">
        <v>470</v>
      </c>
      <c r="AC171" t="s">
        <v>141</v>
      </c>
      <c r="AD171" t="s">
        <v>947</v>
      </c>
      <c r="AE171" t="s">
        <v>117</v>
      </c>
      <c r="AF171" t="s">
        <v>470</v>
      </c>
      <c r="AG171" t="s">
        <v>1001</v>
      </c>
      <c r="AH171" t="s">
        <v>1002</v>
      </c>
      <c r="AO171" t="str">
        <f>IF(ISNUMBER(_xlfn.XMATCH(Table182[[#This Row],[DEV SB ID]],Platinum_Config[Target DEV SB ID],0))=FALSE,"No Match","Match")</f>
        <v>Match</v>
      </c>
      <c r="AP171" t="str">
        <f>IF(ISNUMBER(_xlfn.XMATCH(Table182[[#This Row],[Target Field Name]],Platinum_Config[Target Field Name],0))=FALSE,"No Match","Match")</f>
        <v>Match</v>
      </c>
      <c r="AQ171" t="str">
        <f>IF(AND(Table182[[#This Row],[Exists already? (ID)]]="No Match",Table182[[#This Row],[Exists already (Name)]]="No Match"),"No Match",IF(AND(Table182[[#This Row],[Exists already? (ID)]]="Match",Table182[[#This Row],[Exists already (Name)]]="Match"),"Double Match","One Match"))</f>
        <v>Double Match</v>
      </c>
      <c r="AR171" t="s">
        <v>969</v>
      </c>
    </row>
    <row r="172" spans="1:44" hidden="1">
      <c r="A172" t="s">
        <v>1402</v>
      </c>
      <c r="B172" t="s">
        <v>1403</v>
      </c>
      <c r="C172" t="s">
        <v>1404</v>
      </c>
      <c r="D172" t="s">
        <v>1405</v>
      </c>
      <c r="E172" t="s">
        <v>1406</v>
      </c>
      <c r="F172" t="s">
        <v>229</v>
      </c>
      <c r="G172" t="s">
        <v>374</v>
      </c>
      <c r="H172" t="s">
        <v>1421</v>
      </c>
      <c r="K172" t="s">
        <v>1321</v>
      </c>
      <c r="L172" t="s">
        <v>1422</v>
      </c>
      <c r="M172" t="s">
        <v>268</v>
      </c>
      <c r="N172" t="s">
        <v>470</v>
      </c>
      <c r="O172" t="s">
        <v>470</v>
      </c>
      <c r="Q172" t="s">
        <v>20</v>
      </c>
      <c r="R172" t="s">
        <v>20</v>
      </c>
      <c r="S172" t="s">
        <v>269</v>
      </c>
      <c r="T172" t="s">
        <v>269</v>
      </c>
      <c r="U172" t="s">
        <v>269</v>
      </c>
      <c r="V172" t="s">
        <v>470</v>
      </c>
      <c r="W172" t="s">
        <v>470</v>
      </c>
      <c r="X172" t="s">
        <v>470</v>
      </c>
      <c r="Y172" t="s">
        <v>470</v>
      </c>
      <c r="Z172" t="s">
        <v>470</v>
      </c>
      <c r="AA172" t="s">
        <v>470</v>
      </c>
      <c r="AB172" t="s">
        <v>470</v>
      </c>
      <c r="AC172" t="s">
        <v>216</v>
      </c>
      <c r="AD172" t="s">
        <v>1423</v>
      </c>
      <c r="AF172" t="s">
        <v>470</v>
      </c>
      <c r="AH172" t="s">
        <v>1196</v>
      </c>
      <c r="AM172" t="s">
        <v>20</v>
      </c>
      <c r="AO172" t="str">
        <f>IF(ISNUMBER(_xlfn.XMATCH(Table182[[#This Row],[DEV SB ID]],Platinum_Config[Target DEV SB ID],0))=FALSE,"No Match","Match")</f>
        <v>Match</v>
      </c>
      <c r="AP172" t="str">
        <f>IF(ISNUMBER(_xlfn.XMATCH(Table182[[#This Row],[Target Field Name]],Platinum_Config[Target Field Name],0))=FALSE,"No Match","Match")</f>
        <v>Match</v>
      </c>
      <c r="AQ172" t="str">
        <f>IF(AND(Table182[[#This Row],[Exists already? (ID)]]="No Match",Table182[[#This Row],[Exists already (Name)]]="No Match"),"No Match",IF(AND(Table182[[#This Row],[Exists already? (ID)]]="Match",Table182[[#This Row],[Exists already (Name)]]="Match"),"Double Match","One Match"))</f>
        <v>Double Match</v>
      </c>
      <c r="AR172" t="s">
        <v>969</v>
      </c>
    </row>
    <row r="173" spans="1:44" hidden="1">
      <c r="A173" t="s">
        <v>1402</v>
      </c>
      <c r="B173" t="s">
        <v>1403</v>
      </c>
      <c r="C173" t="s">
        <v>1404</v>
      </c>
      <c r="D173" t="s">
        <v>1405</v>
      </c>
      <c r="E173" t="s">
        <v>1406</v>
      </c>
      <c r="F173" t="s">
        <v>229</v>
      </c>
      <c r="G173" t="s">
        <v>374</v>
      </c>
      <c r="H173" t="s">
        <v>1424</v>
      </c>
      <c r="K173" t="s">
        <v>1321</v>
      </c>
      <c r="L173" t="s">
        <v>1425</v>
      </c>
      <c r="M173" t="s">
        <v>270</v>
      </c>
      <c r="N173" t="s">
        <v>470</v>
      </c>
      <c r="O173" t="s">
        <v>470</v>
      </c>
      <c r="Q173" t="s">
        <v>20</v>
      </c>
      <c r="R173" t="s">
        <v>20</v>
      </c>
      <c r="S173" t="s">
        <v>271</v>
      </c>
      <c r="T173" t="s">
        <v>271</v>
      </c>
      <c r="U173" t="s">
        <v>271</v>
      </c>
      <c r="V173" t="s">
        <v>470</v>
      </c>
      <c r="W173" t="s">
        <v>470</v>
      </c>
      <c r="X173" t="s">
        <v>470</v>
      </c>
      <c r="Y173" t="s">
        <v>470</v>
      </c>
      <c r="Z173" t="s">
        <v>470</v>
      </c>
      <c r="AA173" t="s">
        <v>470</v>
      </c>
      <c r="AB173" t="s">
        <v>470</v>
      </c>
      <c r="AC173" t="s">
        <v>216</v>
      </c>
      <c r="AD173" t="s">
        <v>1423</v>
      </c>
      <c r="AF173" t="s">
        <v>470</v>
      </c>
      <c r="AH173" t="s">
        <v>1199</v>
      </c>
      <c r="AM173" t="s">
        <v>20</v>
      </c>
      <c r="AO173" t="str">
        <f>IF(ISNUMBER(_xlfn.XMATCH(Table182[[#This Row],[DEV SB ID]],Platinum_Config[Target DEV SB ID],0))=FALSE,"No Match","Match")</f>
        <v>Match</v>
      </c>
      <c r="AP173" t="str">
        <f>IF(ISNUMBER(_xlfn.XMATCH(Table182[[#This Row],[Target Field Name]],Platinum_Config[Target Field Name],0))=FALSE,"No Match","Match")</f>
        <v>Match</v>
      </c>
      <c r="AQ173" t="str">
        <f>IF(AND(Table182[[#This Row],[Exists already? (ID)]]="No Match",Table182[[#This Row],[Exists already (Name)]]="No Match"),"No Match",IF(AND(Table182[[#This Row],[Exists already? (ID)]]="Match",Table182[[#This Row],[Exists already (Name)]]="Match"),"Double Match","One Match"))</f>
        <v>Double Match</v>
      </c>
      <c r="AR173" t="s">
        <v>969</v>
      </c>
    </row>
    <row r="174" spans="1:44" hidden="1">
      <c r="A174" t="s">
        <v>1402</v>
      </c>
      <c r="B174" t="s">
        <v>1403</v>
      </c>
      <c r="C174" t="s">
        <v>1404</v>
      </c>
      <c r="D174" t="s">
        <v>1405</v>
      </c>
      <c r="E174" t="s">
        <v>1406</v>
      </c>
      <c r="F174" t="s">
        <v>229</v>
      </c>
      <c r="G174" t="s">
        <v>374</v>
      </c>
      <c r="H174" t="s">
        <v>1426</v>
      </c>
      <c r="K174" t="s">
        <v>1321</v>
      </c>
      <c r="L174" t="s">
        <v>1427</v>
      </c>
      <c r="M174" t="s">
        <v>241</v>
      </c>
      <c r="N174" t="s">
        <v>470</v>
      </c>
      <c r="O174" t="s">
        <v>470</v>
      </c>
      <c r="Q174" t="s">
        <v>20</v>
      </c>
      <c r="R174" t="s">
        <v>20</v>
      </c>
      <c r="S174" t="s">
        <v>242</v>
      </c>
      <c r="T174" t="s">
        <v>242</v>
      </c>
      <c r="U174" t="s">
        <v>242</v>
      </c>
      <c r="V174" t="s">
        <v>470</v>
      </c>
      <c r="W174" t="s">
        <v>470</v>
      </c>
      <c r="X174" t="s">
        <v>470</v>
      </c>
      <c r="Y174" t="s">
        <v>470</v>
      </c>
      <c r="Z174" t="s">
        <v>470</v>
      </c>
      <c r="AA174" t="s">
        <v>470</v>
      </c>
      <c r="AB174" t="s">
        <v>470</v>
      </c>
      <c r="AC174" t="s">
        <v>141</v>
      </c>
      <c r="AD174" t="s">
        <v>947</v>
      </c>
      <c r="AE174" t="s">
        <v>117</v>
      </c>
      <c r="AF174" t="s">
        <v>470</v>
      </c>
      <c r="AG174" t="s">
        <v>1428</v>
      </c>
      <c r="AH174" t="s">
        <v>1148</v>
      </c>
      <c r="AI174" t="s">
        <v>619</v>
      </c>
      <c r="AM174" t="s">
        <v>20</v>
      </c>
      <c r="AO174" t="str">
        <f>IF(ISNUMBER(_xlfn.XMATCH(Table182[[#This Row],[DEV SB ID]],Platinum_Config[Target DEV SB ID],0))=FALSE,"No Match","Match")</f>
        <v>Match</v>
      </c>
      <c r="AP174" t="str">
        <f>IF(ISNUMBER(_xlfn.XMATCH(Table182[[#This Row],[Target Field Name]],Platinum_Config[Target Field Name],0))=FALSE,"No Match","Match")</f>
        <v>Match</v>
      </c>
      <c r="AQ174" t="str">
        <f>IF(AND(Table182[[#This Row],[Exists already? (ID)]]="No Match",Table182[[#This Row],[Exists already (Name)]]="No Match"),"No Match",IF(AND(Table182[[#This Row],[Exists already? (ID)]]="Match",Table182[[#This Row],[Exists already (Name)]]="Match"),"Double Match","One Match"))</f>
        <v>Double Match</v>
      </c>
      <c r="AR174" t="s">
        <v>969</v>
      </c>
    </row>
    <row r="175" spans="1:44" hidden="1">
      <c r="A175" t="s">
        <v>1402</v>
      </c>
      <c r="B175" t="s">
        <v>1403</v>
      </c>
      <c r="C175" t="s">
        <v>1404</v>
      </c>
      <c r="D175" t="s">
        <v>1405</v>
      </c>
      <c r="E175" t="s">
        <v>1406</v>
      </c>
      <c r="F175" t="s">
        <v>229</v>
      </c>
      <c r="G175" t="s">
        <v>374</v>
      </c>
      <c r="H175" t="s">
        <v>1429</v>
      </c>
      <c r="K175" t="s">
        <v>1321</v>
      </c>
      <c r="L175" t="s">
        <v>1430</v>
      </c>
      <c r="M175" t="s">
        <v>217</v>
      </c>
      <c r="N175" t="s">
        <v>470</v>
      </c>
      <c r="O175" t="s">
        <v>470</v>
      </c>
      <c r="P175" t="s">
        <v>1431</v>
      </c>
      <c r="Q175" t="s">
        <v>20</v>
      </c>
      <c r="R175" t="s">
        <v>20</v>
      </c>
      <c r="S175" t="s">
        <v>218</v>
      </c>
      <c r="T175" t="s">
        <v>218</v>
      </c>
      <c r="U175" t="s">
        <v>218</v>
      </c>
      <c r="V175" t="s">
        <v>470</v>
      </c>
      <c r="W175" t="s">
        <v>470</v>
      </c>
      <c r="X175" t="s">
        <v>470</v>
      </c>
      <c r="Y175" t="s">
        <v>470</v>
      </c>
      <c r="Z175" t="s">
        <v>470</v>
      </c>
      <c r="AA175" t="s">
        <v>470</v>
      </c>
      <c r="AB175" t="s">
        <v>470</v>
      </c>
      <c r="AC175" t="s">
        <v>141</v>
      </c>
      <c r="AD175" t="s">
        <v>947</v>
      </c>
      <c r="AE175" t="s">
        <v>117</v>
      </c>
      <c r="AF175" t="s">
        <v>470</v>
      </c>
      <c r="AG175" t="s">
        <v>1432</v>
      </c>
      <c r="AH175" t="s">
        <v>1433</v>
      </c>
      <c r="AI175" t="s">
        <v>949</v>
      </c>
      <c r="AM175" t="s">
        <v>20</v>
      </c>
      <c r="AO175" t="str">
        <f>IF(ISNUMBER(_xlfn.XMATCH(Table182[[#This Row],[DEV SB ID]],Platinum_Config[Target DEV SB ID],0))=FALSE,"No Match","Match")</f>
        <v>Match</v>
      </c>
      <c r="AP175" t="str">
        <f>IF(ISNUMBER(_xlfn.XMATCH(Table182[[#This Row],[Target Field Name]],Platinum_Config[Target Field Name],0))=FALSE,"No Match","Match")</f>
        <v>Match</v>
      </c>
      <c r="AQ175" t="str">
        <f>IF(AND(Table182[[#This Row],[Exists already? (ID)]]="No Match",Table182[[#This Row],[Exists already (Name)]]="No Match"),"No Match",IF(AND(Table182[[#This Row],[Exists already? (ID)]]="Match",Table182[[#This Row],[Exists already (Name)]]="Match"),"Double Match","One Match"))</f>
        <v>Double Match</v>
      </c>
      <c r="AR175" t="s">
        <v>969</v>
      </c>
    </row>
    <row r="176" spans="1:44" hidden="1">
      <c r="A176" t="s">
        <v>1402</v>
      </c>
      <c r="B176" t="s">
        <v>1403</v>
      </c>
      <c r="C176" t="s">
        <v>1404</v>
      </c>
      <c r="D176" t="s">
        <v>1405</v>
      </c>
      <c r="E176" t="s">
        <v>1406</v>
      </c>
      <c r="F176" t="s">
        <v>229</v>
      </c>
      <c r="G176" t="s">
        <v>374</v>
      </c>
      <c r="H176" t="s">
        <v>1434</v>
      </c>
      <c r="K176" t="s">
        <v>1321</v>
      </c>
      <c r="L176" t="s">
        <v>1435</v>
      </c>
      <c r="M176" t="s">
        <v>239</v>
      </c>
      <c r="N176" t="s">
        <v>470</v>
      </c>
      <c r="O176" t="s">
        <v>470</v>
      </c>
      <c r="P176" t="s">
        <v>1436</v>
      </c>
      <c r="Q176" t="s">
        <v>104</v>
      </c>
      <c r="R176" t="s">
        <v>104</v>
      </c>
      <c r="S176" t="s">
        <v>240</v>
      </c>
      <c r="T176" t="s">
        <v>240</v>
      </c>
      <c r="U176" t="s">
        <v>240</v>
      </c>
      <c r="V176" t="s">
        <v>470</v>
      </c>
      <c r="W176" t="s">
        <v>470</v>
      </c>
      <c r="X176" t="s">
        <v>470</v>
      </c>
      <c r="Y176" t="s">
        <v>470</v>
      </c>
      <c r="Z176" t="s">
        <v>470</v>
      </c>
      <c r="AA176" t="s">
        <v>470</v>
      </c>
      <c r="AB176" t="s">
        <v>470</v>
      </c>
      <c r="AC176" t="s">
        <v>141</v>
      </c>
      <c r="AD176" t="s">
        <v>947</v>
      </c>
      <c r="AE176" t="s">
        <v>117</v>
      </c>
      <c r="AF176" t="s">
        <v>470</v>
      </c>
      <c r="AG176" t="s">
        <v>1143</v>
      </c>
      <c r="AH176" t="s">
        <v>1144</v>
      </c>
      <c r="AI176" t="s">
        <v>619</v>
      </c>
      <c r="AM176" t="s">
        <v>20</v>
      </c>
      <c r="AO176" t="str">
        <f>IF(ISNUMBER(_xlfn.XMATCH(Table182[[#This Row],[DEV SB ID]],Platinum_Config[Target DEV SB ID],0))=FALSE,"No Match","Match")</f>
        <v>Match</v>
      </c>
      <c r="AP176" t="str">
        <f>IF(ISNUMBER(_xlfn.XMATCH(Table182[[#This Row],[Target Field Name]],Platinum_Config[Target Field Name],0))=FALSE,"No Match","Match")</f>
        <v>Match</v>
      </c>
      <c r="AQ176" t="str">
        <f>IF(AND(Table182[[#This Row],[Exists already? (ID)]]="No Match",Table182[[#This Row],[Exists already (Name)]]="No Match"),"No Match",IF(AND(Table182[[#This Row],[Exists already? (ID)]]="Match",Table182[[#This Row],[Exists already (Name)]]="Match"),"Double Match","One Match"))</f>
        <v>Double Match</v>
      </c>
      <c r="AR176" t="s">
        <v>969</v>
      </c>
    </row>
    <row r="177" spans="1:44" hidden="1">
      <c r="A177" t="s">
        <v>1402</v>
      </c>
      <c r="B177" t="s">
        <v>1403</v>
      </c>
      <c r="C177" t="s">
        <v>1404</v>
      </c>
      <c r="D177" t="s">
        <v>1405</v>
      </c>
      <c r="E177" t="s">
        <v>1406</v>
      </c>
      <c r="F177" t="s">
        <v>229</v>
      </c>
      <c r="G177" t="s">
        <v>374</v>
      </c>
      <c r="H177" t="s">
        <v>1437</v>
      </c>
      <c r="K177" t="s">
        <v>1321</v>
      </c>
      <c r="L177" t="s">
        <v>1438</v>
      </c>
      <c r="M177" t="s">
        <v>219</v>
      </c>
      <c r="N177" t="s">
        <v>470</v>
      </c>
      <c r="O177" t="s">
        <v>470</v>
      </c>
      <c r="S177" t="s">
        <v>379</v>
      </c>
      <c r="T177" t="s">
        <v>379</v>
      </c>
      <c r="U177" t="s">
        <v>379</v>
      </c>
      <c r="V177" t="s">
        <v>470</v>
      </c>
      <c r="W177" t="s">
        <v>470</v>
      </c>
      <c r="X177" t="s">
        <v>470</v>
      </c>
      <c r="Y177" t="s">
        <v>470</v>
      </c>
      <c r="Z177" t="s">
        <v>470</v>
      </c>
      <c r="AA177" t="s">
        <v>470</v>
      </c>
      <c r="AB177" t="s">
        <v>470</v>
      </c>
      <c r="AC177" t="s">
        <v>103</v>
      </c>
      <c r="AD177" t="s">
        <v>947</v>
      </c>
      <c r="AF177" t="s">
        <v>470</v>
      </c>
      <c r="AO177" t="str">
        <f>IF(ISNUMBER(_xlfn.XMATCH(Table182[[#This Row],[DEV SB ID]],Platinum_Config[Target DEV SB ID],0))=FALSE,"No Match","Match")</f>
        <v>No Match</v>
      </c>
      <c r="AP177" t="str">
        <f>IF(ISNUMBER(_xlfn.XMATCH(Table182[[#This Row],[Target Field Name]],Platinum_Config[Target Field Name],0))=FALSE,"No Match","Match")</f>
        <v>Match</v>
      </c>
      <c r="AQ177" t="str">
        <f>IF(AND(Table182[[#This Row],[Exists already? (ID)]]="No Match",Table182[[#This Row],[Exists already (Name)]]="No Match"),"No Match",IF(AND(Table182[[#This Row],[Exists already? (ID)]]="Match",Table182[[#This Row],[Exists already (Name)]]="Match"),"Double Match","One Match"))</f>
        <v>One Match</v>
      </c>
      <c r="AR177" t="s">
        <v>969</v>
      </c>
    </row>
    <row r="178" spans="1:44" hidden="1">
      <c r="A178" t="s">
        <v>1402</v>
      </c>
      <c r="B178" t="s">
        <v>1403</v>
      </c>
      <c r="C178" t="s">
        <v>1404</v>
      </c>
      <c r="D178" t="s">
        <v>1405</v>
      </c>
      <c r="E178" t="s">
        <v>1406</v>
      </c>
      <c r="F178" t="s">
        <v>229</v>
      </c>
      <c r="G178" t="s">
        <v>374</v>
      </c>
      <c r="H178" t="s">
        <v>1439</v>
      </c>
      <c r="K178" t="s">
        <v>1321</v>
      </c>
      <c r="L178" t="s">
        <v>1440</v>
      </c>
      <c r="M178" t="s">
        <v>237</v>
      </c>
      <c r="N178" t="s">
        <v>470</v>
      </c>
      <c r="O178" t="s">
        <v>470</v>
      </c>
      <c r="P178" t="s">
        <v>1441</v>
      </c>
      <c r="S178" t="s">
        <v>238</v>
      </c>
      <c r="T178" t="s">
        <v>238</v>
      </c>
      <c r="U178" t="s">
        <v>238</v>
      </c>
      <c r="V178" t="s">
        <v>470</v>
      </c>
      <c r="W178" t="s">
        <v>470</v>
      </c>
      <c r="X178" t="s">
        <v>470</v>
      </c>
      <c r="Y178" t="s">
        <v>470</v>
      </c>
      <c r="Z178" t="s">
        <v>470</v>
      </c>
      <c r="AA178" t="s">
        <v>470</v>
      </c>
      <c r="AB178" t="s">
        <v>470</v>
      </c>
      <c r="AC178" t="s">
        <v>103</v>
      </c>
      <c r="AD178" t="s">
        <v>947</v>
      </c>
      <c r="AF178" t="s">
        <v>470</v>
      </c>
      <c r="AH178" t="s">
        <v>1138</v>
      </c>
      <c r="AI178" t="s">
        <v>949</v>
      </c>
      <c r="AJ178" t="s">
        <v>1138</v>
      </c>
      <c r="AM178" t="s">
        <v>20</v>
      </c>
      <c r="AO178" t="str">
        <f>IF(ISNUMBER(_xlfn.XMATCH(Table182[[#This Row],[DEV SB ID]],Platinum_Config[Target DEV SB ID],0))=FALSE,"No Match","Match")</f>
        <v>Match</v>
      </c>
      <c r="AP178" t="str">
        <f>IF(ISNUMBER(_xlfn.XMATCH(Table182[[#This Row],[Target Field Name]],Platinum_Config[Target Field Name],0))=FALSE,"No Match","Match")</f>
        <v>Match</v>
      </c>
      <c r="AQ178" t="str">
        <f>IF(AND(Table182[[#This Row],[Exists already? (ID)]]="No Match",Table182[[#This Row],[Exists already (Name)]]="No Match"),"No Match",IF(AND(Table182[[#This Row],[Exists already? (ID)]]="Match",Table182[[#This Row],[Exists already (Name)]]="Match"),"Double Match","One Match"))</f>
        <v>Double Match</v>
      </c>
      <c r="AR178" t="s">
        <v>969</v>
      </c>
    </row>
    <row r="179" spans="1:44" hidden="1">
      <c r="A179" t="s">
        <v>1402</v>
      </c>
      <c r="B179" t="s">
        <v>1403</v>
      </c>
      <c r="C179" t="s">
        <v>1404</v>
      </c>
      <c r="D179" t="s">
        <v>1405</v>
      </c>
      <c r="E179" t="s">
        <v>1406</v>
      </c>
      <c r="F179" t="s">
        <v>1442</v>
      </c>
      <c r="G179" t="s">
        <v>374</v>
      </c>
      <c r="H179" t="s">
        <v>1443</v>
      </c>
      <c r="K179" t="s">
        <v>1321</v>
      </c>
      <c r="L179" t="s">
        <v>1444</v>
      </c>
      <c r="M179" t="s">
        <v>381</v>
      </c>
      <c r="N179" t="s">
        <v>470</v>
      </c>
      <c r="O179" t="s">
        <v>470</v>
      </c>
      <c r="Q179" t="s">
        <v>20</v>
      </c>
      <c r="R179" t="s">
        <v>20</v>
      </c>
      <c r="S179" t="s">
        <v>382</v>
      </c>
      <c r="T179" t="s">
        <v>382</v>
      </c>
      <c r="U179" t="s">
        <v>382</v>
      </c>
      <c r="V179" t="s">
        <v>470</v>
      </c>
      <c r="W179" t="s">
        <v>470</v>
      </c>
      <c r="X179" t="s">
        <v>470</v>
      </c>
      <c r="Y179" t="s">
        <v>470</v>
      </c>
      <c r="Z179" t="s">
        <v>470</v>
      </c>
      <c r="AA179" t="s">
        <v>470</v>
      </c>
      <c r="AB179" t="s">
        <v>470</v>
      </c>
      <c r="AC179" t="s">
        <v>103</v>
      </c>
      <c r="AD179" t="s">
        <v>947</v>
      </c>
      <c r="AF179" t="s">
        <v>470</v>
      </c>
      <c r="AH179" t="s">
        <v>1445</v>
      </c>
      <c r="AI179" t="s">
        <v>619</v>
      </c>
      <c r="AJ179" t="s">
        <v>1445</v>
      </c>
      <c r="AM179" t="s">
        <v>20</v>
      </c>
      <c r="AO179" t="str">
        <f>IF(ISNUMBER(_xlfn.XMATCH(Table182[[#This Row],[DEV SB ID]],Platinum_Config[Target DEV SB ID],0))=FALSE,"No Match","Match")</f>
        <v>Match</v>
      </c>
      <c r="AP179" t="str">
        <f>IF(ISNUMBER(_xlfn.XMATCH(Table182[[#This Row],[Target Field Name]],Platinum_Config[Target Field Name],0))=FALSE,"No Match","Match")</f>
        <v>Match</v>
      </c>
      <c r="AQ179" t="str">
        <f>IF(AND(Table182[[#This Row],[Exists already? (ID)]]="No Match",Table182[[#This Row],[Exists already (Name)]]="No Match"),"No Match",IF(AND(Table182[[#This Row],[Exists already? (ID)]]="Match",Table182[[#This Row],[Exists already (Name)]]="Match"),"Double Match","One Match"))</f>
        <v>Double Match</v>
      </c>
      <c r="AR179" t="s">
        <v>969</v>
      </c>
    </row>
    <row r="180" spans="1:44" hidden="1">
      <c r="A180" t="s">
        <v>1402</v>
      </c>
      <c r="B180" t="s">
        <v>1403</v>
      </c>
      <c r="C180" t="s">
        <v>1404</v>
      </c>
      <c r="D180" t="s">
        <v>1405</v>
      </c>
      <c r="E180" t="s">
        <v>1406</v>
      </c>
      <c r="F180" t="s">
        <v>1442</v>
      </c>
      <c r="G180" t="s">
        <v>374</v>
      </c>
      <c r="H180" t="s">
        <v>1446</v>
      </c>
      <c r="K180" t="s">
        <v>1321</v>
      </c>
      <c r="L180" t="s">
        <v>1447</v>
      </c>
      <c r="M180" t="s">
        <v>383</v>
      </c>
      <c r="N180" t="s">
        <v>470</v>
      </c>
      <c r="O180" t="s">
        <v>470</v>
      </c>
      <c r="Q180" t="s">
        <v>20</v>
      </c>
      <c r="R180" t="s">
        <v>20</v>
      </c>
      <c r="S180" t="s">
        <v>384</v>
      </c>
      <c r="T180" t="s">
        <v>384</v>
      </c>
      <c r="U180" t="s">
        <v>384</v>
      </c>
      <c r="V180" t="s">
        <v>470</v>
      </c>
      <c r="W180" t="s">
        <v>470</v>
      </c>
      <c r="X180" t="s">
        <v>470</v>
      </c>
      <c r="Y180" t="s">
        <v>470</v>
      </c>
      <c r="Z180" t="s">
        <v>470</v>
      </c>
      <c r="AA180" t="s">
        <v>470</v>
      </c>
      <c r="AB180" t="s">
        <v>470</v>
      </c>
      <c r="AC180" t="s">
        <v>103</v>
      </c>
      <c r="AD180" t="s">
        <v>1186</v>
      </c>
      <c r="AF180" t="s">
        <v>470</v>
      </c>
      <c r="AI180" t="s">
        <v>619</v>
      </c>
      <c r="AO180" t="str">
        <f>IF(ISNUMBER(_xlfn.XMATCH(Table182[[#This Row],[DEV SB ID]],Platinum_Config[Target DEV SB ID],0))=FALSE,"No Match","Match")</f>
        <v>Match</v>
      </c>
      <c r="AP180" t="str">
        <f>IF(ISNUMBER(_xlfn.XMATCH(Table182[[#This Row],[Target Field Name]],Platinum_Config[Target Field Name],0))=FALSE,"No Match","Match")</f>
        <v>Match</v>
      </c>
      <c r="AQ180" t="str">
        <f>IF(AND(Table182[[#This Row],[Exists already? (ID)]]="No Match",Table182[[#This Row],[Exists already (Name)]]="No Match"),"No Match",IF(AND(Table182[[#This Row],[Exists already? (ID)]]="Match",Table182[[#This Row],[Exists already (Name)]]="Match"),"Double Match","One Match"))</f>
        <v>Double Match</v>
      </c>
      <c r="AR180" t="s">
        <v>969</v>
      </c>
    </row>
    <row r="181" spans="1:44" hidden="1">
      <c r="A181" t="s">
        <v>1402</v>
      </c>
      <c r="B181" t="s">
        <v>1403</v>
      </c>
      <c r="C181" t="s">
        <v>1404</v>
      </c>
      <c r="D181" t="s">
        <v>1405</v>
      </c>
      <c r="E181" t="s">
        <v>1406</v>
      </c>
      <c r="F181" t="s">
        <v>1442</v>
      </c>
      <c r="G181" t="s">
        <v>374</v>
      </c>
      <c r="H181" t="s">
        <v>1448</v>
      </c>
      <c r="K181" t="s">
        <v>1321</v>
      </c>
      <c r="L181" t="s">
        <v>1449</v>
      </c>
      <c r="M181" t="s">
        <v>385</v>
      </c>
      <c r="N181" t="s">
        <v>470</v>
      </c>
      <c r="O181" t="s">
        <v>470</v>
      </c>
      <c r="Q181" t="s">
        <v>20</v>
      </c>
      <c r="R181" t="s">
        <v>20</v>
      </c>
      <c r="S181">
        <v>1284</v>
      </c>
      <c r="T181">
        <v>1284</v>
      </c>
      <c r="U181" t="s">
        <v>1450</v>
      </c>
      <c r="V181" t="s">
        <v>470</v>
      </c>
      <c r="W181" t="s">
        <v>470</v>
      </c>
      <c r="X181" t="s">
        <v>470</v>
      </c>
      <c r="Y181" t="s">
        <v>470</v>
      </c>
      <c r="Z181" t="s">
        <v>470</v>
      </c>
      <c r="AA181" t="s">
        <v>470</v>
      </c>
      <c r="AB181" t="s">
        <v>470</v>
      </c>
      <c r="AC181" t="s">
        <v>134</v>
      </c>
      <c r="AD181" t="s">
        <v>1451</v>
      </c>
      <c r="AF181" t="s">
        <v>470</v>
      </c>
      <c r="AH181" t="s">
        <v>1452</v>
      </c>
      <c r="AI181" t="s">
        <v>619</v>
      </c>
      <c r="AJ181" t="s">
        <v>1452</v>
      </c>
      <c r="AO181" t="str">
        <f>IF(ISNUMBER(_xlfn.XMATCH(Table182[[#This Row],[DEV SB ID]],Platinum_Config[Target DEV SB ID],0))=FALSE,"No Match","Match")</f>
        <v>Match</v>
      </c>
      <c r="AP181" t="str">
        <f>IF(ISNUMBER(_xlfn.XMATCH(Table182[[#This Row],[Target Field Name]],Platinum_Config[Target Field Name],0))=FALSE,"No Match","Match")</f>
        <v>Match</v>
      </c>
      <c r="AQ181" t="str">
        <f>IF(AND(Table182[[#This Row],[Exists already? (ID)]]="No Match",Table182[[#This Row],[Exists already (Name)]]="No Match"),"No Match",IF(AND(Table182[[#This Row],[Exists already? (ID)]]="Match",Table182[[#This Row],[Exists already (Name)]]="Match"),"Double Match","One Match"))</f>
        <v>Double Match</v>
      </c>
      <c r="AR181" t="s">
        <v>969</v>
      </c>
    </row>
    <row r="182" spans="1:44" hidden="1">
      <c r="A182" t="s">
        <v>1402</v>
      </c>
      <c r="B182" t="s">
        <v>1403</v>
      </c>
      <c r="C182" t="s">
        <v>1404</v>
      </c>
      <c r="D182" t="s">
        <v>1405</v>
      </c>
      <c r="E182" t="s">
        <v>1406</v>
      </c>
      <c r="F182" t="s">
        <v>1309</v>
      </c>
      <c r="G182" t="s">
        <v>374</v>
      </c>
      <c r="H182" t="s">
        <v>827</v>
      </c>
      <c r="K182" t="s">
        <v>1321</v>
      </c>
      <c r="L182" t="s">
        <v>1453</v>
      </c>
      <c r="M182" t="s">
        <v>386</v>
      </c>
      <c r="N182" t="s">
        <v>470</v>
      </c>
      <c r="O182" t="s">
        <v>470</v>
      </c>
      <c r="P182" t="s">
        <v>1454</v>
      </c>
      <c r="Q182" t="s">
        <v>20</v>
      </c>
      <c r="R182" t="s">
        <v>1100</v>
      </c>
      <c r="S182" t="s">
        <v>387</v>
      </c>
      <c r="T182" t="s">
        <v>387</v>
      </c>
      <c r="U182" t="s">
        <v>387</v>
      </c>
      <c r="V182" t="s">
        <v>470</v>
      </c>
      <c r="W182" t="s">
        <v>470</v>
      </c>
      <c r="X182" t="s">
        <v>470</v>
      </c>
      <c r="Y182" t="s">
        <v>470</v>
      </c>
      <c r="Z182" t="s">
        <v>470</v>
      </c>
      <c r="AA182" t="s">
        <v>470</v>
      </c>
      <c r="AB182" t="s">
        <v>470</v>
      </c>
      <c r="AC182" t="s">
        <v>103</v>
      </c>
      <c r="AD182" t="s">
        <v>947</v>
      </c>
      <c r="AF182" t="s">
        <v>470</v>
      </c>
      <c r="AI182" t="s">
        <v>619</v>
      </c>
      <c r="AM182" t="s">
        <v>20</v>
      </c>
      <c r="AO182" t="str">
        <f>IF(ISNUMBER(_xlfn.XMATCH(Table182[[#This Row],[DEV SB ID]],Platinum_Config[Target DEV SB ID],0))=FALSE,"No Match","Match")</f>
        <v>Match</v>
      </c>
      <c r="AP182" t="str">
        <f>IF(ISNUMBER(_xlfn.XMATCH(Table182[[#This Row],[Target Field Name]],Platinum_Config[Target Field Name],0))=FALSE,"No Match","Match")</f>
        <v>Match</v>
      </c>
      <c r="AQ182" t="str">
        <f>IF(AND(Table182[[#This Row],[Exists already? (ID)]]="No Match",Table182[[#This Row],[Exists already (Name)]]="No Match"),"No Match",IF(AND(Table182[[#This Row],[Exists already? (ID)]]="Match",Table182[[#This Row],[Exists already (Name)]]="Match"),"Double Match","One Match"))</f>
        <v>Double Match</v>
      </c>
      <c r="AR182" t="s">
        <v>951</v>
      </c>
    </row>
    <row r="183" spans="1:44" hidden="1">
      <c r="A183" t="s">
        <v>1402</v>
      </c>
      <c r="B183" t="s">
        <v>1403</v>
      </c>
      <c r="C183" t="s">
        <v>1404</v>
      </c>
      <c r="D183" t="s">
        <v>1405</v>
      </c>
      <c r="E183" t="s">
        <v>1406</v>
      </c>
      <c r="F183" t="s">
        <v>1309</v>
      </c>
      <c r="G183" t="s">
        <v>374</v>
      </c>
      <c r="H183" t="s">
        <v>1455</v>
      </c>
      <c r="K183" t="s">
        <v>1321</v>
      </c>
      <c r="L183" t="s">
        <v>1456</v>
      </c>
      <c r="M183" t="s">
        <v>388</v>
      </c>
      <c r="N183" t="s">
        <v>470</v>
      </c>
      <c r="O183" t="s">
        <v>470</v>
      </c>
      <c r="P183" t="s">
        <v>1454</v>
      </c>
      <c r="Q183" t="s">
        <v>20</v>
      </c>
      <c r="R183" t="s">
        <v>1100</v>
      </c>
      <c r="S183" t="s">
        <v>389</v>
      </c>
      <c r="T183" t="s">
        <v>389</v>
      </c>
      <c r="U183" t="s">
        <v>389</v>
      </c>
      <c r="V183" t="s">
        <v>470</v>
      </c>
      <c r="W183" t="s">
        <v>470</v>
      </c>
      <c r="X183" t="s">
        <v>470</v>
      </c>
      <c r="Y183" t="s">
        <v>470</v>
      </c>
      <c r="Z183" t="s">
        <v>470</v>
      </c>
      <c r="AA183" t="s">
        <v>470</v>
      </c>
      <c r="AB183" t="s">
        <v>470</v>
      </c>
      <c r="AC183" t="s">
        <v>103</v>
      </c>
      <c r="AD183" t="s">
        <v>947</v>
      </c>
      <c r="AF183" t="s">
        <v>470</v>
      </c>
      <c r="AI183" t="s">
        <v>619</v>
      </c>
      <c r="AM183" t="s">
        <v>20</v>
      </c>
      <c r="AO183" t="str">
        <f>IF(ISNUMBER(_xlfn.XMATCH(Table182[[#This Row],[DEV SB ID]],Platinum_Config[Target DEV SB ID],0))=FALSE,"No Match","Match")</f>
        <v>Match</v>
      </c>
      <c r="AP183" t="str">
        <f>IF(ISNUMBER(_xlfn.XMATCH(Table182[[#This Row],[Target Field Name]],Platinum_Config[Target Field Name],0))=FALSE,"No Match","Match")</f>
        <v>Match</v>
      </c>
      <c r="AQ183" t="str">
        <f>IF(AND(Table182[[#This Row],[Exists already? (ID)]]="No Match",Table182[[#This Row],[Exists already (Name)]]="No Match"),"No Match",IF(AND(Table182[[#This Row],[Exists already? (ID)]]="Match",Table182[[#This Row],[Exists already (Name)]]="Match"),"Double Match","One Match"))</f>
        <v>Double Match</v>
      </c>
      <c r="AR183" t="s">
        <v>969</v>
      </c>
    </row>
    <row r="184" spans="1:44" hidden="1">
      <c r="A184" t="s">
        <v>1402</v>
      </c>
      <c r="B184" t="s">
        <v>1403</v>
      </c>
      <c r="C184" t="s">
        <v>1404</v>
      </c>
      <c r="D184" t="s">
        <v>1405</v>
      </c>
      <c r="E184" t="s">
        <v>1406</v>
      </c>
      <c r="F184" t="s">
        <v>1309</v>
      </c>
      <c r="G184" t="s">
        <v>374</v>
      </c>
      <c r="H184" t="s">
        <v>828</v>
      </c>
      <c r="K184" t="s">
        <v>1321</v>
      </c>
      <c r="L184" t="s">
        <v>1457</v>
      </c>
      <c r="M184" t="s">
        <v>390</v>
      </c>
      <c r="N184" t="s">
        <v>470</v>
      </c>
      <c r="O184" t="s">
        <v>470</v>
      </c>
      <c r="P184" t="s">
        <v>1458</v>
      </c>
      <c r="Q184" t="s">
        <v>20</v>
      </c>
      <c r="R184" t="s">
        <v>1100</v>
      </c>
      <c r="S184" t="s">
        <v>391</v>
      </c>
      <c r="T184" t="s">
        <v>391</v>
      </c>
      <c r="U184" t="s">
        <v>391</v>
      </c>
      <c r="V184" t="s">
        <v>470</v>
      </c>
      <c r="W184" t="s">
        <v>470</v>
      </c>
      <c r="X184" t="s">
        <v>470</v>
      </c>
      <c r="Y184" t="s">
        <v>470</v>
      </c>
      <c r="Z184" t="s">
        <v>470</v>
      </c>
      <c r="AA184" t="s">
        <v>470</v>
      </c>
      <c r="AB184" t="s">
        <v>470</v>
      </c>
      <c r="AC184" t="s">
        <v>141</v>
      </c>
      <c r="AD184" t="s">
        <v>947</v>
      </c>
      <c r="AE184" t="s">
        <v>117</v>
      </c>
      <c r="AF184" t="s">
        <v>470</v>
      </c>
      <c r="AG184" t="s">
        <v>1459</v>
      </c>
      <c r="AH184" t="s">
        <v>1460</v>
      </c>
      <c r="AI184" t="s">
        <v>619</v>
      </c>
      <c r="AJ184" t="s">
        <v>1461</v>
      </c>
      <c r="AM184" t="s">
        <v>20</v>
      </c>
      <c r="AO184" t="str">
        <f>IF(ISNUMBER(_xlfn.XMATCH(Table182[[#This Row],[DEV SB ID]],Platinum_Config[Target DEV SB ID],0))=FALSE,"No Match","Match")</f>
        <v>Match</v>
      </c>
      <c r="AP184" t="str">
        <f>IF(ISNUMBER(_xlfn.XMATCH(Table182[[#This Row],[Target Field Name]],Platinum_Config[Target Field Name],0))=FALSE,"No Match","Match")</f>
        <v>Match</v>
      </c>
      <c r="AQ184" t="str">
        <f>IF(AND(Table182[[#This Row],[Exists already? (ID)]]="No Match",Table182[[#This Row],[Exists already (Name)]]="No Match"),"No Match",IF(AND(Table182[[#This Row],[Exists already? (ID)]]="Match",Table182[[#This Row],[Exists already (Name)]]="Match"),"Double Match","One Match"))</f>
        <v>Double Match</v>
      </c>
      <c r="AR184" t="s">
        <v>951</v>
      </c>
    </row>
    <row r="185" spans="1:44" hidden="1">
      <c r="A185" t="s">
        <v>1402</v>
      </c>
      <c r="B185" t="s">
        <v>1403</v>
      </c>
      <c r="C185" t="s">
        <v>1404</v>
      </c>
      <c r="D185" t="s">
        <v>1405</v>
      </c>
      <c r="E185" t="s">
        <v>1406</v>
      </c>
      <c r="F185" t="s">
        <v>229</v>
      </c>
      <c r="G185" t="s">
        <v>374</v>
      </c>
      <c r="H185" t="s">
        <v>829</v>
      </c>
      <c r="K185" t="s">
        <v>1321</v>
      </c>
      <c r="L185" t="s">
        <v>1462</v>
      </c>
      <c r="M185" t="s">
        <v>392</v>
      </c>
      <c r="N185" t="s">
        <v>470</v>
      </c>
      <c r="O185" t="s">
        <v>470</v>
      </c>
      <c r="Q185" t="s">
        <v>20</v>
      </c>
      <c r="R185" t="s">
        <v>20</v>
      </c>
      <c r="S185" t="s">
        <v>1463</v>
      </c>
      <c r="T185" t="s">
        <v>393</v>
      </c>
      <c r="U185" t="s">
        <v>394</v>
      </c>
      <c r="V185" t="s">
        <v>470</v>
      </c>
      <c r="W185" t="s">
        <v>470</v>
      </c>
      <c r="X185" t="s">
        <v>470</v>
      </c>
      <c r="Y185" t="s">
        <v>470</v>
      </c>
      <c r="Z185" t="s">
        <v>470</v>
      </c>
      <c r="AA185" t="s">
        <v>470</v>
      </c>
      <c r="AB185" t="s">
        <v>470</v>
      </c>
      <c r="AC185" t="s">
        <v>141</v>
      </c>
      <c r="AD185" t="s">
        <v>947</v>
      </c>
      <c r="AE185" t="s">
        <v>119</v>
      </c>
      <c r="AF185" t="s">
        <v>470</v>
      </c>
      <c r="AG185" t="s">
        <v>1464</v>
      </c>
      <c r="AH185" t="s">
        <v>1465</v>
      </c>
      <c r="AI185" t="s">
        <v>949</v>
      </c>
      <c r="AJ185" t="s">
        <v>1466</v>
      </c>
      <c r="AM185" t="s">
        <v>20</v>
      </c>
      <c r="AO185" t="str">
        <f>IF(ISNUMBER(_xlfn.XMATCH(Table182[[#This Row],[DEV SB ID]],Platinum_Config[Target DEV SB ID],0))=FALSE,"No Match","Match")</f>
        <v>Match</v>
      </c>
      <c r="AP185" t="str">
        <f>IF(ISNUMBER(_xlfn.XMATCH(Table182[[#This Row],[Target Field Name]],Platinum_Config[Target Field Name],0))=FALSE,"No Match","Match")</f>
        <v>Match</v>
      </c>
      <c r="AQ185" t="str">
        <f>IF(AND(Table182[[#This Row],[Exists already? (ID)]]="No Match",Table182[[#This Row],[Exists already (Name)]]="No Match"),"No Match",IF(AND(Table182[[#This Row],[Exists already? (ID)]]="Match",Table182[[#This Row],[Exists already (Name)]]="Match"),"Double Match","One Match"))</f>
        <v>Double Match</v>
      </c>
      <c r="AR185" t="s">
        <v>951</v>
      </c>
    </row>
    <row r="186" spans="1:44" hidden="1">
      <c r="A186" t="s">
        <v>1402</v>
      </c>
      <c r="B186" t="s">
        <v>1403</v>
      </c>
      <c r="C186" t="s">
        <v>1404</v>
      </c>
      <c r="D186" t="s">
        <v>1405</v>
      </c>
      <c r="E186" t="s">
        <v>1406</v>
      </c>
      <c r="F186" t="s">
        <v>229</v>
      </c>
      <c r="G186" t="s">
        <v>374</v>
      </c>
      <c r="H186" t="s">
        <v>830</v>
      </c>
      <c r="K186" t="s">
        <v>1321</v>
      </c>
      <c r="L186" t="s">
        <v>1467</v>
      </c>
      <c r="M186" t="s">
        <v>395</v>
      </c>
      <c r="N186" t="s">
        <v>470</v>
      </c>
      <c r="O186" t="s">
        <v>470</v>
      </c>
      <c r="Q186" t="s">
        <v>20</v>
      </c>
      <c r="R186" t="s">
        <v>1100</v>
      </c>
      <c r="S186">
        <v>66</v>
      </c>
      <c r="T186" t="s">
        <v>396</v>
      </c>
      <c r="U186" t="s">
        <v>396</v>
      </c>
      <c r="V186" t="s">
        <v>470</v>
      </c>
      <c r="W186" t="s">
        <v>470</v>
      </c>
      <c r="X186" t="s">
        <v>470</v>
      </c>
      <c r="Y186" t="s">
        <v>470</v>
      </c>
      <c r="Z186" t="s">
        <v>470</v>
      </c>
      <c r="AA186" t="s">
        <v>470</v>
      </c>
      <c r="AB186" t="s">
        <v>470</v>
      </c>
      <c r="AC186" t="s">
        <v>103</v>
      </c>
      <c r="AD186" t="s">
        <v>1468</v>
      </c>
      <c r="AF186" t="s">
        <v>470</v>
      </c>
      <c r="AH186" t="s">
        <v>1469</v>
      </c>
      <c r="AI186" t="s">
        <v>949</v>
      </c>
      <c r="AM186" t="s">
        <v>20</v>
      </c>
      <c r="AO186" t="str">
        <f>IF(ISNUMBER(_xlfn.XMATCH(Table182[[#This Row],[DEV SB ID]],Platinum_Config[Target DEV SB ID],0))=FALSE,"No Match","Match")</f>
        <v>Match</v>
      </c>
      <c r="AP186" t="str">
        <f>IF(ISNUMBER(_xlfn.XMATCH(Table182[[#This Row],[Target Field Name]],Platinum_Config[Target Field Name],0))=FALSE,"No Match","Match")</f>
        <v>Match</v>
      </c>
      <c r="AQ186" t="str">
        <f>IF(AND(Table182[[#This Row],[Exists already? (ID)]]="No Match",Table182[[#This Row],[Exists already (Name)]]="No Match"),"No Match",IF(AND(Table182[[#This Row],[Exists already? (ID)]]="Match",Table182[[#This Row],[Exists already (Name)]]="Match"),"Double Match","One Match"))</f>
        <v>Double Match</v>
      </c>
      <c r="AR186" t="s">
        <v>951</v>
      </c>
    </row>
    <row r="187" spans="1:44" hidden="1">
      <c r="A187" t="s">
        <v>1402</v>
      </c>
      <c r="B187" t="s">
        <v>1403</v>
      </c>
      <c r="C187" t="s">
        <v>1404</v>
      </c>
      <c r="D187" t="s">
        <v>1405</v>
      </c>
      <c r="E187" t="s">
        <v>1406</v>
      </c>
      <c r="F187" t="s">
        <v>229</v>
      </c>
      <c r="G187" t="s">
        <v>374</v>
      </c>
      <c r="H187" t="s">
        <v>1470</v>
      </c>
      <c r="K187" t="s">
        <v>1321</v>
      </c>
      <c r="L187" t="s">
        <v>1471</v>
      </c>
      <c r="M187" t="s">
        <v>243</v>
      </c>
      <c r="N187" t="s">
        <v>470</v>
      </c>
      <c r="O187" t="s">
        <v>470</v>
      </c>
      <c r="Q187" t="s">
        <v>20</v>
      </c>
      <c r="R187" t="s">
        <v>20</v>
      </c>
      <c r="S187" t="s">
        <v>244</v>
      </c>
      <c r="T187" t="s">
        <v>244</v>
      </c>
      <c r="U187" t="s">
        <v>244</v>
      </c>
      <c r="V187" t="s">
        <v>470</v>
      </c>
      <c r="W187" t="s">
        <v>470</v>
      </c>
      <c r="X187" t="s">
        <v>470</v>
      </c>
      <c r="Y187" t="s">
        <v>470</v>
      </c>
      <c r="Z187" t="s">
        <v>470</v>
      </c>
      <c r="AA187" t="s">
        <v>470</v>
      </c>
      <c r="AB187" t="s">
        <v>470</v>
      </c>
      <c r="AC187" t="s">
        <v>103</v>
      </c>
      <c r="AD187" t="s">
        <v>947</v>
      </c>
      <c r="AF187" t="s">
        <v>470</v>
      </c>
      <c r="AH187" t="s">
        <v>1472</v>
      </c>
      <c r="AI187" t="s">
        <v>949</v>
      </c>
      <c r="AJ187" t="s">
        <v>1472</v>
      </c>
      <c r="AO187" t="str">
        <f>IF(ISNUMBER(_xlfn.XMATCH(Table182[[#This Row],[DEV SB ID]],Platinum_Config[Target DEV SB ID],0))=FALSE,"No Match","Match")</f>
        <v>Match</v>
      </c>
      <c r="AP187" t="str">
        <f>IF(ISNUMBER(_xlfn.XMATCH(Table182[[#This Row],[Target Field Name]],Platinum_Config[Target Field Name],0))=FALSE,"No Match","Match")</f>
        <v>Match</v>
      </c>
      <c r="AQ187" t="str">
        <f>IF(AND(Table182[[#This Row],[Exists already? (ID)]]="No Match",Table182[[#This Row],[Exists already (Name)]]="No Match"),"No Match",IF(AND(Table182[[#This Row],[Exists already? (ID)]]="Match",Table182[[#This Row],[Exists already (Name)]]="Match"),"Double Match","One Match"))</f>
        <v>Double Match</v>
      </c>
      <c r="AR187" t="s">
        <v>969</v>
      </c>
    </row>
    <row r="188" spans="1:44" hidden="1">
      <c r="A188" t="s">
        <v>1402</v>
      </c>
      <c r="B188" t="s">
        <v>1403</v>
      </c>
      <c r="C188" t="s">
        <v>1404</v>
      </c>
      <c r="D188" t="s">
        <v>1405</v>
      </c>
      <c r="E188" t="s">
        <v>1406</v>
      </c>
      <c r="F188" t="s">
        <v>229</v>
      </c>
      <c r="G188" t="s">
        <v>374</v>
      </c>
      <c r="H188" t="s">
        <v>1473</v>
      </c>
      <c r="K188" t="s">
        <v>1321</v>
      </c>
      <c r="L188" t="s">
        <v>1474</v>
      </c>
      <c r="M188" t="s">
        <v>245</v>
      </c>
      <c r="N188" t="s">
        <v>470</v>
      </c>
      <c r="O188" t="s">
        <v>470</v>
      </c>
      <c r="Q188" t="s">
        <v>20</v>
      </c>
      <c r="R188" t="s">
        <v>20</v>
      </c>
      <c r="S188" t="s">
        <v>246</v>
      </c>
      <c r="T188" t="s">
        <v>246</v>
      </c>
      <c r="U188" t="s">
        <v>246</v>
      </c>
      <c r="V188" t="s">
        <v>470</v>
      </c>
      <c r="W188" t="s">
        <v>470</v>
      </c>
      <c r="X188" t="s">
        <v>470</v>
      </c>
      <c r="Y188" t="s">
        <v>470</v>
      </c>
      <c r="Z188" t="s">
        <v>470</v>
      </c>
      <c r="AA188" t="s">
        <v>470</v>
      </c>
      <c r="AB188" t="s">
        <v>470</v>
      </c>
      <c r="AC188" t="s">
        <v>103</v>
      </c>
      <c r="AD188" t="s">
        <v>947</v>
      </c>
      <c r="AF188" t="s">
        <v>470</v>
      </c>
      <c r="AH188" t="s">
        <v>1475</v>
      </c>
      <c r="AI188" t="s">
        <v>949</v>
      </c>
      <c r="AJ188" t="s">
        <v>1475</v>
      </c>
      <c r="AO188" t="str">
        <f>IF(ISNUMBER(_xlfn.XMATCH(Table182[[#This Row],[DEV SB ID]],Platinum_Config[Target DEV SB ID],0))=FALSE,"No Match","Match")</f>
        <v>Match</v>
      </c>
      <c r="AP188" t="str">
        <f>IF(ISNUMBER(_xlfn.XMATCH(Table182[[#This Row],[Target Field Name]],Platinum_Config[Target Field Name],0))=FALSE,"No Match","Match")</f>
        <v>Match</v>
      </c>
      <c r="AQ188" t="str">
        <f>IF(AND(Table182[[#This Row],[Exists already? (ID)]]="No Match",Table182[[#This Row],[Exists already (Name)]]="No Match"),"No Match",IF(AND(Table182[[#This Row],[Exists already? (ID)]]="Match",Table182[[#This Row],[Exists already (Name)]]="Match"),"Double Match","One Match"))</f>
        <v>Double Match</v>
      </c>
      <c r="AR188" t="s">
        <v>969</v>
      </c>
    </row>
    <row r="189" spans="1:44" hidden="1">
      <c r="A189" t="s">
        <v>1402</v>
      </c>
      <c r="B189" t="s">
        <v>1403</v>
      </c>
      <c r="C189" t="s">
        <v>1404</v>
      </c>
      <c r="D189" t="s">
        <v>1405</v>
      </c>
      <c r="E189" t="s">
        <v>1406</v>
      </c>
      <c r="F189" t="s">
        <v>229</v>
      </c>
      <c r="G189" t="s">
        <v>374</v>
      </c>
      <c r="H189" t="s">
        <v>1476</v>
      </c>
      <c r="K189" t="s">
        <v>1321</v>
      </c>
      <c r="L189" t="s">
        <v>1477</v>
      </c>
      <c r="M189" t="s">
        <v>397</v>
      </c>
      <c r="N189" t="s">
        <v>470</v>
      </c>
      <c r="O189" t="s">
        <v>470</v>
      </c>
      <c r="P189" t="s">
        <v>1478</v>
      </c>
      <c r="Q189" t="s">
        <v>20</v>
      </c>
      <c r="R189" t="s">
        <v>20</v>
      </c>
      <c r="S189" t="s">
        <v>398</v>
      </c>
      <c r="T189" t="s">
        <v>398</v>
      </c>
      <c r="U189" t="s">
        <v>398</v>
      </c>
      <c r="V189" t="s">
        <v>470</v>
      </c>
      <c r="W189" t="s">
        <v>470</v>
      </c>
      <c r="X189" t="s">
        <v>470</v>
      </c>
      <c r="Y189" t="s">
        <v>470</v>
      </c>
      <c r="Z189" t="s">
        <v>470</v>
      </c>
      <c r="AA189" t="s">
        <v>470</v>
      </c>
      <c r="AB189" t="s">
        <v>470</v>
      </c>
      <c r="AC189" t="s">
        <v>103</v>
      </c>
      <c r="AD189" t="s">
        <v>947</v>
      </c>
      <c r="AF189" t="s">
        <v>470</v>
      </c>
      <c r="AH189" t="s">
        <v>1479</v>
      </c>
      <c r="AJ189" t="s">
        <v>1479</v>
      </c>
      <c r="AM189" t="s">
        <v>20</v>
      </c>
      <c r="AO189" t="str">
        <f>IF(ISNUMBER(_xlfn.XMATCH(Table182[[#This Row],[DEV SB ID]],Platinum_Config[Target DEV SB ID],0))=FALSE,"No Match","Match")</f>
        <v>Match</v>
      </c>
      <c r="AP189" t="str">
        <f>IF(ISNUMBER(_xlfn.XMATCH(Table182[[#This Row],[Target Field Name]],Platinum_Config[Target Field Name],0))=FALSE,"No Match","Match")</f>
        <v>Match</v>
      </c>
      <c r="AQ189" t="str">
        <f>IF(AND(Table182[[#This Row],[Exists already? (ID)]]="No Match",Table182[[#This Row],[Exists already (Name)]]="No Match"),"No Match",IF(AND(Table182[[#This Row],[Exists already? (ID)]]="Match",Table182[[#This Row],[Exists already (Name)]]="Match"),"Double Match","One Match"))</f>
        <v>Double Match</v>
      </c>
      <c r="AR189" t="s">
        <v>969</v>
      </c>
    </row>
    <row r="190" spans="1:44" hidden="1">
      <c r="A190" t="s">
        <v>1402</v>
      </c>
      <c r="B190" t="s">
        <v>1403</v>
      </c>
      <c r="C190" t="s">
        <v>1404</v>
      </c>
      <c r="D190" t="s">
        <v>1405</v>
      </c>
      <c r="E190" t="s">
        <v>1406</v>
      </c>
      <c r="F190" t="s">
        <v>229</v>
      </c>
      <c r="G190" t="s">
        <v>374</v>
      </c>
      <c r="H190" t="s">
        <v>1480</v>
      </c>
      <c r="K190" t="s">
        <v>1321</v>
      </c>
      <c r="L190" t="s">
        <v>1481</v>
      </c>
      <c r="M190" t="s">
        <v>264</v>
      </c>
      <c r="N190" t="s">
        <v>470</v>
      </c>
      <c r="O190" t="s">
        <v>470</v>
      </c>
      <c r="Q190" t="s">
        <v>20</v>
      </c>
      <c r="R190" t="s">
        <v>20</v>
      </c>
      <c r="S190" t="s">
        <v>265</v>
      </c>
      <c r="T190" t="s">
        <v>265</v>
      </c>
      <c r="U190" t="s">
        <v>265</v>
      </c>
      <c r="V190" t="s">
        <v>470</v>
      </c>
      <c r="W190" t="s">
        <v>470</v>
      </c>
      <c r="X190" t="s">
        <v>470</v>
      </c>
      <c r="Y190" t="s">
        <v>470</v>
      </c>
      <c r="Z190" t="s">
        <v>470</v>
      </c>
      <c r="AA190" t="s">
        <v>470</v>
      </c>
      <c r="AB190" t="s">
        <v>470</v>
      </c>
      <c r="AC190" t="s">
        <v>103</v>
      </c>
      <c r="AD190" t="s">
        <v>947</v>
      </c>
      <c r="AE190" t="s">
        <v>399</v>
      </c>
      <c r="AF190" t="s">
        <v>470</v>
      </c>
      <c r="AH190" t="s">
        <v>1061</v>
      </c>
      <c r="AJ190" t="s">
        <v>1061</v>
      </c>
      <c r="AM190" t="s">
        <v>20</v>
      </c>
      <c r="AO190" t="str">
        <f>IF(ISNUMBER(_xlfn.XMATCH(Table182[[#This Row],[DEV SB ID]],Platinum_Config[Target DEV SB ID],0))=FALSE,"No Match","Match")</f>
        <v>Match</v>
      </c>
      <c r="AP190" t="str">
        <f>IF(ISNUMBER(_xlfn.XMATCH(Table182[[#This Row],[Target Field Name]],Platinum_Config[Target Field Name],0))=FALSE,"No Match","Match")</f>
        <v>Match</v>
      </c>
      <c r="AQ190" t="str">
        <f>IF(AND(Table182[[#This Row],[Exists already? (ID)]]="No Match",Table182[[#This Row],[Exists already (Name)]]="No Match"),"No Match",IF(AND(Table182[[#This Row],[Exists already? (ID)]]="Match",Table182[[#This Row],[Exists already (Name)]]="Match"),"Double Match","One Match"))</f>
        <v>Double Match</v>
      </c>
      <c r="AR190" t="s">
        <v>969</v>
      </c>
    </row>
    <row r="191" spans="1:44" hidden="1">
      <c r="A191" t="s">
        <v>1402</v>
      </c>
      <c r="B191" t="s">
        <v>1403</v>
      </c>
      <c r="C191" t="s">
        <v>1404</v>
      </c>
      <c r="D191" t="s">
        <v>1405</v>
      </c>
      <c r="E191" t="s">
        <v>1406</v>
      </c>
      <c r="F191" t="s">
        <v>229</v>
      </c>
      <c r="G191" t="s">
        <v>374</v>
      </c>
      <c r="H191" t="s">
        <v>1482</v>
      </c>
      <c r="K191" t="s">
        <v>1321</v>
      </c>
      <c r="L191" t="s">
        <v>1483</v>
      </c>
      <c r="M191" t="s">
        <v>400</v>
      </c>
      <c r="N191" t="s">
        <v>470</v>
      </c>
      <c r="O191" t="s">
        <v>470</v>
      </c>
      <c r="Q191" t="s">
        <v>20</v>
      </c>
      <c r="R191" t="s">
        <v>20</v>
      </c>
      <c r="S191" t="s">
        <v>401</v>
      </c>
      <c r="T191" t="s">
        <v>401</v>
      </c>
      <c r="U191" t="s">
        <v>401</v>
      </c>
      <c r="V191" t="s">
        <v>470</v>
      </c>
      <c r="W191" t="s">
        <v>470</v>
      </c>
      <c r="X191" t="s">
        <v>470</v>
      </c>
      <c r="Y191" t="s">
        <v>470</v>
      </c>
      <c r="Z191" t="s">
        <v>470</v>
      </c>
      <c r="AA191" t="s">
        <v>470</v>
      </c>
      <c r="AB191" t="s">
        <v>470</v>
      </c>
      <c r="AC191" t="s">
        <v>103</v>
      </c>
      <c r="AD191" t="s">
        <v>947</v>
      </c>
      <c r="AF191" t="s">
        <v>470</v>
      </c>
      <c r="AH191" t="s">
        <v>1484</v>
      </c>
      <c r="AI191" t="s">
        <v>949</v>
      </c>
      <c r="AJ191" t="s">
        <v>1484</v>
      </c>
      <c r="AO191" t="str">
        <f>IF(ISNUMBER(_xlfn.XMATCH(Table182[[#This Row],[DEV SB ID]],Platinum_Config[Target DEV SB ID],0))=FALSE,"No Match","Match")</f>
        <v>Match</v>
      </c>
      <c r="AP191" t="str">
        <f>IF(ISNUMBER(_xlfn.XMATCH(Table182[[#This Row],[Target Field Name]],Platinum_Config[Target Field Name],0))=FALSE,"No Match","Match")</f>
        <v>Match</v>
      </c>
      <c r="AQ191" t="str">
        <f>IF(AND(Table182[[#This Row],[Exists already? (ID)]]="No Match",Table182[[#This Row],[Exists already (Name)]]="No Match"),"No Match",IF(AND(Table182[[#This Row],[Exists already? (ID)]]="Match",Table182[[#This Row],[Exists already (Name)]]="Match"),"Double Match","One Match"))</f>
        <v>Double Match</v>
      </c>
      <c r="AR191" t="s">
        <v>969</v>
      </c>
    </row>
    <row r="192" spans="1:44" hidden="1">
      <c r="A192" t="s">
        <v>1402</v>
      </c>
      <c r="B192" t="s">
        <v>1403</v>
      </c>
      <c r="C192" t="s">
        <v>1404</v>
      </c>
      <c r="D192" t="s">
        <v>1405</v>
      </c>
      <c r="E192" t="s">
        <v>1406</v>
      </c>
      <c r="F192" t="s">
        <v>229</v>
      </c>
      <c r="G192" t="s">
        <v>374</v>
      </c>
      <c r="H192" t="s">
        <v>1485</v>
      </c>
      <c r="K192" t="s">
        <v>1321</v>
      </c>
      <c r="L192" t="s">
        <v>1486</v>
      </c>
      <c r="M192" t="s">
        <v>266</v>
      </c>
      <c r="N192" t="s">
        <v>470</v>
      </c>
      <c r="O192" t="s">
        <v>470</v>
      </c>
      <c r="P192" t="s">
        <v>1487</v>
      </c>
      <c r="Q192" t="s">
        <v>20</v>
      </c>
      <c r="R192" t="s">
        <v>1100</v>
      </c>
      <c r="S192" t="s">
        <v>267</v>
      </c>
      <c r="T192" t="s">
        <v>267</v>
      </c>
      <c r="U192" t="s">
        <v>267</v>
      </c>
      <c r="V192" t="s">
        <v>470</v>
      </c>
      <c r="W192" t="s">
        <v>470</v>
      </c>
      <c r="X192" t="s">
        <v>470</v>
      </c>
      <c r="Y192" t="s">
        <v>470</v>
      </c>
      <c r="Z192" t="s">
        <v>470</v>
      </c>
      <c r="AA192" t="s">
        <v>470</v>
      </c>
      <c r="AB192" t="s">
        <v>470</v>
      </c>
      <c r="AC192" t="s">
        <v>103</v>
      </c>
      <c r="AD192" t="s">
        <v>1186</v>
      </c>
      <c r="AF192" t="s">
        <v>470</v>
      </c>
      <c r="AG192" t="s">
        <v>1187</v>
      </c>
      <c r="AO192" t="str">
        <f>IF(ISNUMBER(_xlfn.XMATCH(Table182[[#This Row],[DEV SB ID]],Platinum_Config[Target DEV SB ID],0))=FALSE,"No Match","Match")</f>
        <v>Match</v>
      </c>
      <c r="AP192" t="str">
        <f>IF(ISNUMBER(_xlfn.XMATCH(Table182[[#This Row],[Target Field Name]],Platinum_Config[Target Field Name],0))=FALSE,"No Match","Match")</f>
        <v>Match</v>
      </c>
      <c r="AQ192" t="str">
        <f>IF(AND(Table182[[#This Row],[Exists already? (ID)]]="No Match",Table182[[#This Row],[Exists already (Name)]]="No Match"),"No Match",IF(AND(Table182[[#This Row],[Exists already? (ID)]]="Match",Table182[[#This Row],[Exists already (Name)]]="Match"),"Double Match","One Match"))</f>
        <v>Double Match</v>
      </c>
      <c r="AR192" t="s">
        <v>969</v>
      </c>
    </row>
    <row r="193" spans="1:44" hidden="1">
      <c r="A193" t="s">
        <v>1402</v>
      </c>
      <c r="B193" t="s">
        <v>1403</v>
      </c>
      <c r="C193" t="s">
        <v>1404</v>
      </c>
      <c r="D193" t="s">
        <v>1405</v>
      </c>
      <c r="E193" t="s">
        <v>1406</v>
      </c>
      <c r="F193" t="s">
        <v>229</v>
      </c>
      <c r="G193" t="s">
        <v>374</v>
      </c>
      <c r="H193" t="s">
        <v>1488</v>
      </c>
      <c r="K193" t="s">
        <v>1321</v>
      </c>
      <c r="L193" t="s">
        <v>1489</v>
      </c>
      <c r="M193" t="s">
        <v>403</v>
      </c>
      <c r="N193" t="s">
        <v>470</v>
      </c>
      <c r="O193" t="s">
        <v>470</v>
      </c>
      <c r="P193" t="s">
        <v>1490</v>
      </c>
      <c r="Q193" t="s">
        <v>20</v>
      </c>
      <c r="R193" t="s">
        <v>20</v>
      </c>
      <c r="S193" t="s">
        <v>404</v>
      </c>
      <c r="T193" t="s">
        <v>404</v>
      </c>
      <c r="U193" t="s">
        <v>404</v>
      </c>
      <c r="V193" t="s">
        <v>470</v>
      </c>
      <c r="W193" t="s">
        <v>470</v>
      </c>
      <c r="X193" t="s">
        <v>470</v>
      </c>
      <c r="Y193" t="s">
        <v>470</v>
      </c>
      <c r="Z193" t="s">
        <v>470</v>
      </c>
      <c r="AA193" t="s">
        <v>470</v>
      </c>
      <c r="AB193" t="s">
        <v>470</v>
      </c>
      <c r="AC193" t="s">
        <v>103</v>
      </c>
      <c r="AD193" t="s">
        <v>947</v>
      </c>
      <c r="AF193" t="s">
        <v>470</v>
      </c>
      <c r="AG193" t="s">
        <v>1491</v>
      </c>
      <c r="AI193" t="s">
        <v>949</v>
      </c>
      <c r="AJ193" t="s">
        <v>1491</v>
      </c>
      <c r="AO193" t="str">
        <f>IF(ISNUMBER(_xlfn.XMATCH(Table182[[#This Row],[DEV SB ID]],Platinum_Config[Target DEV SB ID],0))=FALSE,"No Match","Match")</f>
        <v>Match</v>
      </c>
      <c r="AP193" t="str">
        <f>IF(ISNUMBER(_xlfn.XMATCH(Table182[[#This Row],[Target Field Name]],Platinum_Config[Target Field Name],0))=FALSE,"No Match","Match")</f>
        <v>Match</v>
      </c>
      <c r="AQ193" t="str">
        <f>IF(AND(Table182[[#This Row],[Exists already? (ID)]]="No Match",Table182[[#This Row],[Exists already (Name)]]="No Match"),"No Match",IF(AND(Table182[[#This Row],[Exists already? (ID)]]="Match",Table182[[#This Row],[Exists already (Name)]]="Match"),"Double Match","One Match"))</f>
        <v>Double Match</v>
      </c>
      <c r="AR193" t="s">
        <v>969</v>
      </c>
    </row>
    <row r="194" spans="1:44" hidden="1">
      <c r="A194" t="s">
        <v>1402</v>
      </c>
      <c r="B194" t="s">
        <v>1403</v>
      </c>
      <c r="C194" t="s">
        <v>1404</v>
      </c>
      <c r="D194" t="s">
        <v>1405</v>
      </c>
      <c r="E194" t="s">
        <v>1406</v>
      </c>
      <c r="F194" t="s">
        <v>229</v>
      </c>
      <c r="G194" t="s">
        <v>374</v>
      </c>
      <c r="H194" t="s">
        <v>1492</v>
      </c>
      <c r="K194" t="s">
        <v>1321</v>
      </c>
      <c r="L194" t="s">
        <v>1493</v>
      </c>
      <c r="M194" t="s">
        <v>405</v>
      </c>
      <c r="N194" t="s">
        <v>470</v>
      </c>
      <c r="O194" t="s">
        <v>470</v>
      </c>
      <c r="P194" t="s">
        <v>1490</v>
      </c>
      <c r="Q194" t="s">
        <v>20</v>
      </c>
      <c r="R194" t="s">
        <v>20</v>
      </c>
      <c r="S194" t="s">
        <v>406</v>
      </c>
      <c r="T194" t="s">
        <v>406</v>
      </c>
      <c r="U194" t="s">
        <v>406</v>
      </c>
      <c r="V194" t="s">
        <v>470</v>
      </c>
      <c r="W194" t="s">
        <v>470</v>
      </c>
      <c r="X194" t="s">
        <v>470</v>
      </c>
      <c r="Y194" t="s">
        <v>470</v>
      </c>
      <c r="Z194" t="s">
        <v>470</v>
      </c>
      <c r="AA194" t="s">
        <v>470</v>
      </c>
      <c r="AB194" t="s">
        <v>470</v>
      </c>
      <c r="AC194" t="s">
        <v>103</v>
      </c>
      <c r="AD194" t="s">
        <v>947</v>
      </c>
      <c r="AF194" t="s">
        <v>470</v>
      </c>
      <c r="AG194" t="s">
        <v>1494</v>
      </c>
      <c r="AI194" t="s">
        <v>949</v>
      </c>
      <c r="AJ194" t="s">
        <v>1494</v>
      </c>
      <c r="AO194" t="str">
        <f>IF(ISNUMBER(_xlfn.XMATCH(Table182[[#This Row],[DEV SB ID]],Platinum_Config[Target DEV SB ID],0))=FALSE,"No Match","Match")</f>
        <v>Match</v>
      </c>
      <c r="AP194" t="str">
        <f>IF(ISNUMBER(_xlfn.XMATCH(Table182[[#This Row],[Target Field Name]],Platinum_Config[Target Field Name],0))=FALSE,"No Match","Match")</f>
        <v>Match</v>
      </c>
      <c r="AQ194" t="str">
        <f>IF(AND(Table182[[#This Row],[Exists already? (ID)]]="No Match",Table182[[#This Row],[Exists already (Name)]]="No Match"),"No Match",IF(AND(Table182[[#This Row],[Exists already? (ID)]]="Match",Table182[[#This Row],[Exists already (Name)]]="Match"),"Double Match","One Match"))</f>
        <v>Double Match</v>
      </c>
      <c r="AR194" t="s">
        <v>969</v>
      </c>
    </row>
    <row r="195" spans="1:44" hidden="1">
      <c r="A195" t="s">
        <v>1402</v>
      </c>
      <c r="B195" t="s">
        <v>1403</v>
      </c>
      <c r="C195" t="s">
        <v>1404</v>
      </c>
      <c r="D195" t="s">
        <v>1405</v>
      </c>
      <c r="E195" t="s">
        <v>1406</v>
      </c>
      <c r="F195" t="s">
        <v>229</v>
      </c>
      <c r="G195" t="s">
        <v>374</v>
      </c>
      <c r="H195" t="s">
        <v>1495</v>
      </c>
      <c r="K195" t="s">
        <v>1321</v>
      </c>
      <c r="L195" t="s">
        <v>1496</v>
      </c>
      <c r="M195" t="s">
        <v>127</v>
      </c>
      <c r="N195" t="s">
        <v>470</v>
      </c>
      <c r="O195" t="s">
        <v>470</v>
      </c>
      <c r="Q195" t="s">
        <v>20</v>
      </c>
      <c r="R195" t="s">
        <v>20</v>
      </c>
      <c r="S195" t="s">
        <v>247</v>
      </c>
      <c r="T195" t="s">
        <v>247</v>
      </c>
      <c r="U195" t="s">
        <v>247</v>
      </c>
      <c r="V195" t="s">
        <v>470</v>
      </c>
      <c r="W195" t="s">
        <v>470</v>
      </c>
      <c r="X195" t="s">
        <v>470</v>
      </c>
      <c r="Y195" t="s">
        <v>470</v>
      </c>
      <c r="Z195" t="s">
        <v>470</v>
      </c>
      <c r="AA195" t="s">
        <v>470</v>
      </c>
      <c r="AB195" t="s">
        <v>470</v>
      </c>
      <c r="AC195" t="s">
        <v>103</v>
      </c>
      <c r="AD195" t="s">
        <v>947</v>
      </c>
      <c r="AF195" t="s">
        <v>470</v>
      </c>
      <c r="AG195" t="s">
        <v>1157</v>
      </c>
      <c r="AI195" t="s">
        <v>949</v>
      </c>
      <c r="AJ195" t="s">
        <v>1157</v>
      </c>
      <c r="AM195" t="s">
        <v>20</v>
      </c>
      <c r="AO195" t="str">
        <f>IF(ISNUMBER(_xlfn.XMATCH(Table182[[#This Row],[DEV SB ID]],Platinum_Config[Target DEV SB ID],0))=FALSE,"No Match","Match")</f>
        <v>Match</v>
      </c>
      <c r="AP195" t="str">
        <f>IF(ISNUMBER(_xlfn.XMATCH(Table182[[#This Row],[Target Field Name]],Platinum_Config[Target Field Name],0))=FALSE,"No Match","Match")</f>
        <v>Match</v>
      </c>
      <c r="AQ195" t="str">
        <f>IF(AND(Table182[[#This Row],[Exists already? (ID)]]="No Match",Table182[[#This Row],[Exists already (Name)]]="No Match"),"No Match",IF(AND(Table182[[#This Row],[Exists already? (ID)]]="Match",Table182[[#This Row],[Exists already (Name)]]="Match"),"Double Match","One Match"))</f>
        <v>Double Match</v>
      </c>
      <c r="AR195" t="s">
        <v>969</v>
      </c>
    </row>
    <row r="196" spans="1:44" hidden="1">
      <c r="A196" t="s">
        <v>1402</v>
      </c>
      <c r="B196" t="s">
        <v>1403</v>
      </c>
      <c r="C196" t="s">
        <v>1404</v>
      </c>
      <c r="D196" t="s">
        <v>1405</v>
      </c>
      <c r="E196" t="s">
        <v>1406</v>
      </c>
      <c r="F196" t="s">
        <v>229</v>
      </c>
      <c r="G196" t="s">
        <v>374</v>
      </c>
      <c r="H196" t="s">
        <v>1497</v>
      </c>
      <c r="K196" t="s">
        <v>1321</v>
      </c>
      <c r="L196" t="s">
        <v>1498</v>
      </c>
      <c r="M196" t="s">
        <v>327</v>
      </c>
      <c r="N196" t="s">
        <v>470</v>
      </c>
      <c r="O196" t="s">
        <v>470</v>
      </c>
      <c r="Q196" t="s">
        <v>20</v>
      </c>
      <c r="R196" t="s">
        <v>20</v>
      </c>
      <c r="S196" t="s">
        <v>328</v>
      </c>
      <c r="T196" t="s">
        <v>328</v>
      </c>
      <c r="U196" t="s">
        <v>328</v>
      </c>
      <c r="V196" t="s">
        <v>470</v>
      </c>
      <c r="W196" t="s">
        <v>470</v>
      </c>
      <c r="X196" t="s">
        <v>470</v>
      </c>
      <c r="Y196" t="s">
        <v>470</v>
      </c>
      <c r="Z196" t="s">
        <v>470</v>
      </c>
      <c r="AA196" t="s">
        <v>470</v>
      </c>
      <c r="AB196" t="s">
        <v>470</v>
      </c>
      <c r="AC196" t="s">
        <v>141</v>
      </c>
      <c r="AD196" t="s">
        <v>947</v>
      </c>
      <c r="AF196" t="s">
        <v>470</v>
      </c>
      <c r="AG196" t="s">
        <v>1499</v>
      </c>
      <c r="AH196" t="s">
        <v>1500</v>
      </c>
      <c r="AJ196" t="s">
        <v>1323</v>
      </c>
      <c r="AM196" t="s">
        <v>20</v>
      </c>
      <c r="AO196" t="str">
        <f>IF(ISNUMBER(_xlfn.XMATCH(Table182[[#This Row],[DEV SB ID]],Platinum_Config[Target DEV SB ID],0))=FALSE,"No Match","Match")</f>
        <v>Match</v>
      </c>
      <c r="AP196" t="str">
        <f>IF(ISNUMBER(_xlfn.XMATCH(Table182[[#This Row],[Target Field Name]],Platinum_Config[Target Field Name],0))=FALSE,"No Match","Match")</f>
        <v>Match</v>
      </c>
      <c r="AQ196" t="str">
        <f>IF(AND(Table182[[#This Row],[Exists already? (ID)]]="No Match",Table182[[#This Row],[Exists already (Name)]]="No Match"),"No Match",IF(AND(Table182[[#This Row],[Exists already? (ID)]]="Match",Table182[[#This Row],[Exists already (Name)]]="Match"),"Double Match","One Match"))</f>
        <v>Double Match</v>
      </c>
      <c r="AR196" t="s">
        <v>969</v>
      </c>
    </row>
    <row r="197" spans="1:44" hidden="1">
      <c r="A197" t="s">
        <v>1402</v>
      </c>
      <c r="B197" t="s">
        <v>1403</v>
      </c>
      <c r="C197" t="s">
        <v>1404</v>
      </c>
      <c r="D197" t="s">
        <v>1405</v>
      </c>
      <c r="E197" t="s">
        <v>1406</v>
      </c>
      <c r="F197" t="s">
        <v>229</v>
      </c>
      <c r="G197" t="s">
        <v>374</v>
      </c>
      <c r="H197" t="s">
        <v>1501</v>
      </c>
      <c r="K197" t="s">
        <v>1321</v>
      </c>
      <c r="L197" t="s">
        <v>1322</v>
      </c>
      <c r="M197" t="s">
        <v>330</v>
      </c>
      <c r="N197" t="s">
        <v>470</v>
      </c>
      <c r="O197" t="s">
        <v>470</v>
      </c>
      <c r="Q197" t="s">
        <v>20</v>
      </c>
      <c r="R197" t="s">
        <v>20</v>
      </c>
      <c r="S197" t="s">
        <v>331</v>
      </c>
      <c r="T197" t="s">
        <v>331</v>
      </c>
      <c r="U197" t="s">
        <v>331</v>
      </c>
      <c r="V197" t="s">
        <v>470</v>
      </c>
      <c r="W197" t="s">
        <v>470</v>
      </c>
      <c r="X197" t="s">
        <v>470</v>
      </c>
      <c r="Y197" t="s">
        <v>470</v>
      </c>
      <c r="Z197" t="s">
        <v>470</v>
      </c>
      <c r="AA197" t="s">
        <v>470</v>
      </c>
      <c r="AB197" t="s">
        <v>470</v>
      </c>
      <c r="AC197" t="s">
        <v>103</v>
      </c>
      <c r="AD197" t="s">
        <v>947</v>
      </c>
      <c r="AF197" t="s">
        <v>470</v>
      </c>
      <c r="AH197" t="s">
        <v>1323</v>
      </c>
      <c r="AJ197" t="s">
        <v>1324</v>
      </c>
      <c r="AO197" t="str">
        <f>IF(ISNUMBER(_xlfn.XMATCH(Table182[[#This Row],[DEV SB ID]],Platinum_Config[Target DEV SB ID],0))=FALSE,"No Match","Match")</f>
        <v>Match</v>
      </c>
      <c r="AP197" t="str">
        <f>IF(ISNUMBER(_xlfn.XMATCH(Table182[[#This Row],[Target Field Name]],Platinum_Config[Target Field Name],0))=FALSE,"No Match","Match")</f>
        <v>Match</v>
      </c>
      <c r="AQ197" t="str">
        <f>IF(AND(Table182[[#This Row],[Exists already? (ID)]]="No Match",Table182[[#This Row],[Exists already (Name)]]="No Match"),"No Match",IF(AND(Table182[[#This Row],[Exists already? (ID)]]="Match",Table182[[#This Row],[Exists already (Name)]]="Match"),"Double Match","One Match"))</f>
        <v>Double Match</v>
      </c>
      <c r="AR197" t="s">
        <v>969</v>
      </c>
    </row>
    <row r="198" spans="1:44" hidden="1">
      <c r="A198" t="s">
        <v>1402</v>
      </c>
      <c r="B198" t="s">
        <v>1403</v>
      </c>
      <c r="C198" t="s">
        <v>1404</v>
      </c>
      <c r="D198" t="s">
        <v>1405</v>
      </c>
      <c r="E198" t="s">
        <v>1406</v>
      </c>
      <c r="F198" t="s">
        <v>229</v>
      </c>
      <c r="G198" t="s">
        <v>374</v>
      </c>
      <c r="H198" t="s">
        <v>1502</v>
      </c>
      <c r="K198" t="s">
        <v>1321</v>
      </c>
      <c r="L198" t="s">
        <v>1503</v>
      </c>
      <c r="M198" t="s">
        <v>407</v>
      </c>
      <c r="N198" t="s">
        <v>470</v>
      </c>
      <c r="O198" t="s">
        <v>470</v>
      </c>
      <c r="Q198" t="s">
        <v>20</v>
      </c>
      <c r="R198" t="s">
        <v>20</v>
      </c>
      <c r="S198" t="s">
        <v>408</v>
      </c>
      <c r="T198" t="s">
        <v>408</v>
      </c>
      <c r="U198" t="s">
        <v>408</v>
      </c>
      <c r="V198" t="s">
        <v>470</v>
      </c>
      <c r="W198" t="s">
        <v>470</v>
      </c>
      <c r="X198" t="s">
        <v>470</v>
      </c>
      <c r="Y198" t="s">
        <v>470</v>
      </c>
      <c r="Z198" t="s">
        <v>470</v>
      </c>
      <c r="AA198" t="s">
        <v>470</v>
      </c>
      <c r="AB198" t="s">
        <v>470</v>
      </c>
      <c r="AC198" t="s">
        <v>103</v>
      </c>
      <c r="AD198" t="s">
        <v>947</v>
      </c>
      <c r="AF198" t="s">
        <v>470</v>
      </c>
      <c r="AH198" t="s">
        <v>1324</v>
      </c>
      <c r="AO198" t="str">
        <f>IF(ISNUMBER(_xlfn.XMATCH(Table182[[#This Row],[DEV SB ID]],Platinum_Config[Target DEV SB ID],0))=FALSE,"No Match","Match")</f>
        <v>Match</v>
      </c>
      <c r="AP198" t="str">
        <f>IF(ISNUMBER(_xlfn.XMATCH(Table182[[#This Row],[Target Field Name]],Platinum_Config[Target Field Name],0))=FALSE,"No Match","Match")</f>
        <v>Match</v>
      </c>
      <c r="AQ198" t="str">
        <f>IF(AND(Table182[[#This Row],[Exists already? (ID)]]="No Match",Table182[[#This Row],[Exists already (Name)]]="No Match"),"No Match",IF(AND(Table182[[#This Row],[Exists already? (ID)]]="Match",Table182[[#This Row],[Exists already (Name)]]="Match"),"Double Match","One Match"))</f>
        <v>Double Match</v>
      </c>
      <c r="AR198" t="s">
        <v>969</v>
      </c>
    </row>
    <row r="199" spans="1:44" hidden="1">
      <c r="A199" t="s">
        <v>1402</v>
      </c>
      <c r="B199" t="s">
        <v>1403</v>
      </c>
      <c r="C199" t="s">
        <v>1404</v>
      </c>
      <c r="D199" t="s">
        <v>1405</v>
      </c>
      <c r="E199" t="s">
        <v>1406</v>
      </c>
      <c r="F199" t="s">
        <v>229</v>
      </c>
      <c r="G199" t="s">
        <v>374</v>
      </c>
      <c r="H199" t="s">
        <v>1504</v>
      </c>
      <c r="K199" t="s">
        <v>1321</v>
      </c>
      <c r="L199" t="s">
        <v>1505</v>
      </c>
      <c r="M199" t="s">
        <v>409</v>
      </c>
      <c r="N199" t="s">
        <v>470</v>
      </c>
      <c r="O199" t="s">
        <v>470</v>
      </c>
      <c r="P199" t="s">
        <v>1506</v>
      </c>
      <c r="Q199" t="s">
        <v>104</v>
      </c>
      <c r="R199" t="s">
        <v>104</v>
      </c>
      <c r="T199" t="s">
        <v>410</v>
      </c>
      <c r="U199" t="s">
        <v>410</v>
      </c>
      <c r="V199" t="s">
        <v>470</v>
      </c>
      <c r="W199" t="s">
        <v>470</v>
      </c>
      <c r="X199" t="s">
        <v>470</v>
      </c>
      <c r="Y199" t="s">
        <v>470</v>
      </c>
      <c r="Z199" t="s">
        <v>470</v>
      </c>
      <c r="AA199" t="s">
        <v>470</v>
      </c>
      <c r="AB199" t="s">
        <v>470</v>
      </c>
      <c r="AC199" t="s">
        <v>103</v>
      </c>
      <c r="AD199" t="s">
        <v>947</v>
      </c>
      <c r="AF199" t="s">
        <v>470</v>
      </c>
      <c r="AG199" t="s">
        <v>1507</v>
      </c>
      <c r="AH199" t="s">
        <v>1508</v>
      </c>
      <c r="AO199" t="str">
        <f>IF(ISNUMBER(_xlfn.XMATCH(Table182[[#This Row],[DEV SB ID]],Platinum_Config[Target DEV SB ID],0))=FALSE,"No Match","Match")</f>
        <v>Match</v>
      </c>
      <c r="AP199" t="str">
        <f>IF(ISNUMBER(_xlfn.XMATCH(Table182[[#This Row],[Target Field Name]],Platinum_Config[Target Field Name],0))=FALSE,"No Match","Match")</f>
        <v>Match</v>
      </c>
      <c r="AQ199" t="str">
        <f>IF(AND(Table182[[#This Row],[Exists already? (ID)]]="No Match",Table182[[#This Row],[Exists already (Name)]]="No Match"),"No Match",IF(AND(Table182[[#This Row],[Exists already? (ID)]]="Match",Table182[[#This Row],[Exists already (Name)]]="Match"),"Double Match","One Match"))</f>
        <v>Double Match</v>
      </c>
      <c r="AR199" t="s">
        <v>969</v>
      </c>
    </row>
    <row r="200" spans="1:44" hidden="1">
      <c r="A200" t="s">
        <v>1402</v>
      </c>
      <c r="B200" t="s">
        <v>1403</v>
      </c>
      <c r="C200" t="s">
        <v>1404</v>
      </c>
      <c r="D200" t="s">
        <v>1405</v>
      </c>
      <c r="E200" t="s">
        <v>1406</v>
      </c>
      <c r="F200" t="s">
        <v>229</v>
      </c>
      <c r="G200" t="s">
        <v>374</v>
      </c>
      <c r="H200" t="s">
        <v>1509</v>
      </c>
      <c r="K200" t="s">
        <v>228</v>
      </c>
      <c r="L200" t="s">
        <v>1510</v>
      </c>
      <c r="M200" t="s">
        <v>411</v>
      </c>
      <c r="N200" t="s">
        <v>470</v>
      </c>
      <c r="O200" t="s">
        <v>470</v>
      </c>
      <c r="P200" t="s">
        <v>1511</v>
      </c>
      <c r="Q200" t="s">
        <v>20</v>
      </c>
      <c r="R200" t="s">
        <v>20</v>
      </c>
      <c r="S200" t="s">
        <v>412</v>
      </c>
      <c r="T200" t="s">
        <v>412</v>
      </c>
      <c r="U200" t="s">
        <v>412</v>
      </c>
      <c r="V200" t="s">
        <v>470</v>
      </c>
      <c r="W200" t="s">
        <v>470</v>
      </c>
      <c r="X200" t="s">
        <v>470</v>
      </c>
      <c r="Y200" t="s">
        <v>470</v>
      </c>
      <c r="Z200" t="s">
        <v>470</v>
      </c>
      <c r="AA200" t="s">
        <v>470</v>
      </c>
      <c r="AB200" t="s">
        <v>470</v>
      </c>
      <c r="AC200" t="s">
        <v>103</v>
      </c>
      <c r="AD200" t="s">
        <v>947</v>
      </c>
      <c r="AF200" t="s">
        <v>470</v>
      </c>
      <c r="AH200" t="s">
        <v>1512</v>
      </c>
      <c r="AO200" t="str">
        <f>IF(ISNUMBER(_xlfn.XMATCH(Table182[[#This Row],[DEV SB ID]],Platinum_Config[Target DEV SB ID],0))=FALSE,"No Match","Match")</f>
        <v>Match</v>
      </c>
      <c r="AP200" t="str">
        <f>IF(ISNUMBER(_xlfn.XMATCH(Table182[[#This Row],[Target Field Name]],Platinum_Config[Target Field Name],0))=FALSE,"No Match","Match")</f>
        <v>Match</v>
      </c>
      <c r="AQ200" t="str">
        <f>IF(AND(Table182[[#This Row],[Exists already? (ID)]]="No Match",Table182[[#This Row],[Exists already (Name)]]="No Match"),"No Match",IF(AND(Table182[[#This Row],[Exists already? (ID)]]="Match",Table182[[#This Row],[Exists already (Name)]]="Match"),"Double Match","One Match"))</f>
        <v>Double Match</v>
      </c>
      <c r="AR200" t="s">
        <v>969</v>
      </c>
    </row>
    <row r="201" spans="1:44" hidden="1">
      <c r="A201" t="s">
        <v>1402</v>
      </c>
      <c r="B201" t="s">
        <v>1403</v>
      </c>
      <c r="C201" t="s">
        <v>1404</v>
      </c>
      <c r="D201" t="s">
        <v>1405</v>
      </c>
      <c r="E201" t="s">
        <v>1406</v>
      </c>
      <c r="F201" t="s">
        <v>229</v>
      </c>
      <c r="G201" t="s">
        <v>374</v>
      </c>
      <c r="H201" t="s">
        <v>1513</v>
      </c>
      <c r="K201" t="s">
        <v>1321</v>
      </c>
      <c r="L201" t="s">
        <v>1514</v>
      </c>
      <c r="M201" t="s">
        <v>413</v>
      </c>
      <c r="N201" t="s">
        <v>470</v>
      </c>
      <c r="O201" t="s">
        <v>470</v>
      </c>
      <c r="Q201" t="s">
        <v>104</v>
      </c>
      <c r="R201" t="s">
        <v>20</v>
      </c>
      <c r="T201" t="s">
        <v>414</v>
      </c>
      <c r="U201" t="s">
        <v>415</v>
      </c>
      <c r="V201" t="s">
        <v>470</v>
      </c>
      <c r="W201" t="s">
        <v>470</v>
      </c>
      <c r="X201" t="s">
        <v>470</v>
      </c>
      <c r="Y201" t="s">
        <v>470</v>
      </c>
      <c r="Z201" t="s">
        <v>470</v>
      </c>
      <c r="AA201" t="s">
        <v>470</v>
      </c>
      <c r="AB201" t="s">
        <v>470</v>
      </c>
      <c r="AC201" t="s">
        <v>141</v>
      </c>
      <c r="AD201" t="s">
        <v>947</v>
      </c>
      <c r="AE201" t="s">
        <v>117</v>
      </c>
      <c r="AF201" t="s">
        <v>470</v>
      </c>
      <c r="AG201" t="s">
        <v>1001</v>
      </c>
      <c r="AH201" t="s">
        <v>1002</v>
      </c>
      <c r="AO201" t="str">
        <f>IF(ISNUMBER(_xlfn.XMATCH(Table182[[#This Row],[DEV SB ID]],Platinum_Config[Target DEV SB ID],0))=FALSE,"No Match","Match")</f>
        <v>Match</v>
      </c>
      <c r="AP201" t="str">
        <f>IF(ISNUMBER(_xlfn.XMATCH(Table182[[#This Row],[Target Field Name]],Platinum_Config[Target Field Name],0))=FALSE,"No Match","Match")</f>
        <v>No Match</v>
      </c>
      <c r="AQ201" t="str">
        <f>IF(AND(Table182[[#This Row],[Exists already? (ID)]]="No Match",Table182[[#This Row],[Exists already (Name)]]="No Match"),"No Match",IF(AND(Table182[[#This Row],[Exists already? (ID)]]="Match",Table182[[#This Row],[Exists already (Name)]]="Match"),"Double Match","One Match"))</f>
        <v>One Match</v>
      </c>
      <c r="AR201" t="s">
        <v>969</v>
      </c>
    </row>
    <row r="202" spans="1:44" hidden="1">
      <c r="A202" t="s">
        <v>1402</v>
      </c>
      <c r="B202" t="s">
        <v>1403</v>
      </c>
      <c r="C202" t="s">
        <v>1515</v>
      </c>
      <c r="D202" t="s">
        <v>592</v>
      </c>
      <c r="F202" t="s">
        <v>126</v>
      </c>
      <c r="G202" t="s">
        <v>374</v>
      </c>
      <c r="H202" t="s">
        <v>1516</v>
      </c>
      <c r="K202" t="s">
        <v>1321</v>
      </c>
      <c r="L202" t="s">
        <v>1517</v>
      </c>
      <c r="M202" t="s">
        <v>416</v>
      </c>
      <c r="N202" t="s">
        <v>470</v>
      </c>
      <c r="O202" t="s">
        <v>470</v>
      </c>
      <c r="Q202" t="s">
        <v>104</v>
      </c>
      <c r="R202" t="s">
        <v>104</v>
      </c>
      <c r="T202" t="s">
        <v>417</v>
      </c>
      <c r="U202" t="s">
        <v>418</v>
      </c>
      <c r="V202" t="s">
        <v>470</v>
      </c>
      <c r="W202" t="s">
        <v>470</v>
      </c>
      <c r="X202" t="s">
        <v>470</v>
      </c>
      <c r="Y202" t="s">
        <v>470</v>
      </c>
      <c r="Z202" t="s">
        <v>470</v>
      </c>
      <c r="AA202" t="s">
        <v>470</v>
      </c>
      <c r="AB202" t="s">
        <v>470</v>
      </c>
      <c r="AC202" t="s">
        <v>141</v>
      </c>
      <c r="AD202" t="s">
        <v>947</v>
      </c>
      <c r="AE202" t="s">
        <v>117</v>
      </c>
      <c r="AF202" t="s">
        <v>470</v>
      </c>
      <c r="AG202" t="s">
        <v>1518</v>
      </c>
      <c r="AH202" t="s">
        <v>1519</v>
      </c>
      <c r="AO202" t="str">
        <f>IF(ISNUMBER(_xlfn.XMATCH(Table182[[#This Row],[DEV SB ID]],Platinum_Config[Target DEV SB ID],0))=FALSE,"No Match","Match")</f>
        <v>Match</v>
      </c>
      <c r="AP202" t="str">
        <f>IF(ISNUMBER(_xlfn.XMATCH(Table182[[#This Row],[Target Field Name]],Platinum_Config[Target Field Name],0))=FALSE,"No Match","Match")</f>
        <v>Match</v>
      </c>
      <c r="AQ202" t="str">
        <f>IF(AND(Table182[[#This Row],[Exists already? (ID)]]="No Match",Table182[[#This Row],[Exists already (Name)]]="No Match"),"No Match",IF(AND(Table182[[#This Row],[Exists already? (ID)]]="Match",Table182[[#This Row],[Exists already (Name)]]="Match"),"Double Match","One Match"))</f>
        <v>Double Match</v>
      </c>
      <c r="AR202" t="s">
        <v>969</v>
      </c>
    </row>
    <row r="203" spans="1:44" hidden="1">
      <c r="A203" t="s">
        <v>1402</v>
      </c>
      <c r="B203" t="s">
        <v>1403</v>
      </c>
      <c r="C203" t="s">
        <v>1515</v>
      </c>
      <c r="D203" t="s">
        <v>592</v>
      </c>
      <c r="F203" t="s">
        <v>126</v>
      </c>
      <c r="G203" t="s">
        <v>374</v>
      </c>
      <c r="H203" t="s">
        <v>1520</v>
      </c>
      <c r="K203" t="s">
        <v>1321</v>
      </c>
      <c r="L203" t="s">
        <v>1521</v>
      </c>
      <c r="M203" t="s">
        <v>419</v>
      </c>
      <c r="N203" t="s">
        <v>470</v>
      </c>
      <c r="O203" t="s">
        <v>470</v>
      </c>
      <c r="Q203" t="s">
        <v>104</v>
      </c>
      <c r="R203" t="s">
        <v>104</v>
      </c>
      <c r="T203" t="s">
        <v>420</v>
      </c>
      <c r="U203" t="s">
        <v>420</v>
      </c>
      <c r="V203" t="s">
        <v>470</v>
      </c>
      <c r="W203" t="s">
        <v>470</v>
      </c>
      <c r="X203" t="s">
        <v>470</v>
      </c>
      <c r="Y203" t="s">
        <v>470</v>
      </c>
      <c r="Z203" t="s">
        <v>470</v>
      </c>
      <c r="AA203" t="s">
        <v>470</v>
      </c>
      <c r="AB203" t="s">
        <v>470</v>
      </c>
      <c r="AC203" t="s">
        <v>103</v>
      </c>
      <c r="AD203" t="s">
        <v>947</v>
      </c>
      <c r="AF203" t="s">
        <v>470</v>
      </c>
      <c r="AH203" t="s">
        <v>1522</v>
      </c>
      <c r="AO203" t="str">
        <f>IF(ISNUMBER(_xlfn.XMATCH(Table182[[#This Row],[DEV SB ID]],Platinum_Config[Target DEV SB ID],0))=FALSE,"No Match","Match")</f>
        <v>Match</v>
      </c>
      <c r="AP203" t="str">
        <f>IF(ISNUMBER(_xlfn.XMATCH(Table182[[#This Row],[Target Field Name]],Platinum_Config[Target Field Name],0))=FALSE,"No Match","Match")</f>
        <v>No Match</v>
      </c>
      <c r="AQ203" t="str">
        <f>IF(AND(Table182[[#This Row],[Exists already? (ID)]]="No Match",Table182[[#This Row],[Exists already (Name)]]="No Match"),"No Match",IF(AND(Table182[[#This Row],[Exists already? (ID)]]="Match",Table182[[#This Row],[Exists already (Name)]]="Match"),"Double Match","One Match"))</f>
        <v>One Match</v>
      </c>
      <c r="AR203" t="s">
        <v>969</v>
      </c>
    </row>
    <row r="204" spans="1:44" hidden="1">
      <c r="A204" t="s">
        <v>1402</v>
      </c>
      <c r="B204" t="s">
        <v>1403</v>
      </c>
      <c r="C204" t="s">
        <v>1515</v>
      </c>
      <c r="D204" t="s">
        <v>1523</v>
      </c>
      <c r="F204" t="s">
        <v>231</v>
      </c>
      <c r="G204" t="s">
        <v>374</v>
      </c>
      <c r="H204" t="s">
        <v>1524</v>
      </c>
      <c r="K204" t="s">
        <v>1321</v>
      </c>
      <c r="L204" t="s">
        <v>1525</v>
      </c>
      <c r="M204" t="s">
        <v>421</v>
      </c>
      <c r="N204" t="s">
        <v>470</v>
      </c>
      <c r="O204" t="s">
        <v>470</v>
      </c>
      <c r="P204" t="s">
        <v>1526</v>
      </c>
      <c r="T204" t="s">
        <v>349</v>
      </c>
      <c r="U204" t="s">
        <v>223</v>
      </c>
      <c r="V204" t="s">
        <v>470</v>
      </c>
      <c r="W204" t="s">
        <v>470</v>
      </c>
      <c r="X204" t="s">
        <v>470</v>
      </c>
      <c r="Y204" t="s">
        <v>470</v>
      </c>
      <c r="Z204" t="s">
        <v>470</v>
      </c>
      <c r="AA204" t="s">
        <v>470</v>
      </c>
      <c r="AB204" t="s">
        <v>470</v>
      </c>
      <c r="AC204" t="s">
        <v>141</v>
      </c>
      <c r="AD204" t="s">
        <v>947</v>
      </c>
      <c r="AE204" t="s">
        <v>117</v>
      </c>
      <c r="AF204" t="s">
        <v>470</v>
      </c>
      <c r="AG204" t="s">
        <v>1028</v>
      </c>
      <c r="AH204" t="s">
        <v>1527</v>
      </c>
      <c r="AO204" t="str">
        <f>IF(ISNUMBER(_xlfn.XMATCH(Table182[[#This Row],[DEV SB ID]],Platinum_Config[Target DEV SB ID],0))=FALSE,"No Match","Match")</f>
        <v>Match</v>
      </c>
      <c r="AP204" t="str">
        <f>IF(ISNUMBER(_xlfn.XMATCH(Table182[[#This Row],[Target Field Name]],Platinum_Config[Target Field Name],0))=FALSE,"No Match","Match")</f>
        <v>No Match</v>
      </c>
      <c r="AQ204" t="str">
        <f>IF(AND(Table182[[#This Row],[Exists already? (ID)]]="No Match",Table182[[#This Row],[Exists already (Name)]]="No Match"),"No Match",IF(AND(Table182[[#This Row],[Exists already? (ID)]]="Match",Table182[[#This Row],[Exists already (Name)]]="Match"),"Double Match","One Match"))</f>
        <v>One Match</v>
      </c>
      <c r="AR204" t="s">
        <v>969</v>
      </c>
    </row>
    <row r="205" spans="1:44" hidden="1">
      <c r="A205" t="s">
        <v>1402</v>
      </c>
      <c r="B205" t="s">
        <v>1403</v>
      </c>
      <c r="C205" t="s">
        <v>1515</v>
      </c>
      <c r="D205" t="s">
        <v>1523</v>
      </c>
      <c r="F205" t="s">
        <v>231</v>
      </c>
      <c r="G205" t="s">
        <v>374</v>
      </c>
      <c r="H205" t="s">
        <v>1528</v>
      </c>
      <c r="K205" t="s">
        <v>1321</v>
      </c>
      <c r="L205" t="s">
        <v>1529</v>
      </c>
      <c r="M205" t="s">
        <v>422</v>
      </c>
      <c r="N205" t="s">
        <v>470</v>
      </c>
      <c r="O205" t="s">
        <v>470</v>
      </c>
      <c r="Q205" t="s">
        <v>104</v>
      </c>
      <c r="R205" t="s">
        <v>20</v>
      </c>
      <c r="T205" t="s">
        <v>423</v>
      </c>
      <c r="U205" t="s">
        <v>423</v>
      </c>
      <c r="V205" t="s">
        <v>470</v>
      </c>
      <c r="W205" t="s">
        <v>470</v>
      </c>
      <c r="X205" t="s">
        <v>470</v>
      </c>
      <c r="Y205" t="s">
        <v>470</v>
      </c>
      <c r="Z205" t="s">
        <v>470</v>
      </c>
      <c r="AA205" t="s">
        <v>470</v>
      </c>
      <c r="AB205" t="s">
        <v>470</v>
      </c>
      <c r="AC205" t="s">
        <v>103</v>
      </c>
      <c r="AD205" t="s">
        <v>947</v>
      </c>
      <c r="AF205" t="s">
        <v>470</v>
      </c>
      <c r="AH205" t="s">
        <v>1530</v>
      </c>
      <c r="AO205" t="str">
        <f>IF(ISNUMBER(_xlfn.XMATCH(Table182[[#This Row],[DEV SB ID]],Platinum_Config[Target DEV SB ID],0))=FALSE,"No Match","Match")</f>
        <v>Match</v>
      </c>
      <c r="AP205" t="str">
        <f>IF(ISNUMBER(_xlfn.XMATCH(Table182[[#This Row],[Target Field Name]],Platinum_Config[Target Field Name],0))=FALSE,"No Match","Match")</f>
        <v>No Match</v>
      </c>
      <c r="AQ205" t="str">
        <f>IF(AND(Table182[[#This Row],[Exists already? (ID)]]="No Match",Table182[[#This Row],[Exists already (Name)]]="No Match"),"No Match",IF(AND(Table182[[#This Row],[Exists already? (ID)]]="Match",Table182[[#This Row],[Exists already (Name)]]="Match"),"Double Match","One Match"))</f>
        <v>One Match</v>
      </c>
      <c r="AR205" t="s">
        <v>969</v>
      </c>
    </row>
    <row r="206" spans="1:44" hidden="1">
      <c r="A206" t="s">
        <v>1402</v>
      </c>
      <c r="B206" t="s">
        <v>1403</v>
      </c>
      <c r="C206" t="s">
        <v>1531</v>
      </c>
      <c r="D206" t="s">
        <v>595</v>
      </c>
      <c r="F206" t="s">
        <v>229</v>
      </c>
      <c r="G206" t="s">
        <v>374</v>
      </c>
      <c r="H206" t="s">
        <v>831</v>
      </c>
      <c r="K206" t="s">
        <v>1321</v>
      </c>
      <c r="L206" t="s">
        <v>1532</v>
      </c>
      <c r="M206" t="s">
        <v>424</v>
      </c>
      <c r="N206" t="s">
        <v>470</v>
      </c>
      <c r="O206" t="s">
        <v>470</v>
      </c>
      <c r="P206" t="s">
        <v>1533</v>
      </c>
      <c r="Q206" t="s">
        <v>104</v>
      </c>
      <c r="R206" t="s">
        <v>20</v>
      </c>
      <c r="T206" t="s">
        <v>425</v>
      </c>
      <c r="U206" t="s">
        <v>426</v>
      </c>
      <c r="V206" t="s">
        <v>470</v>
      </c>
      <c r="W206" t="s">
        <v>470</v>
      </c>
      <c r="X206" t="s">
        <v>470</v>
      </c>
      <c r="Y206" t="s">
        <v>470</v>
      </c>
      <c r="Z206" t="s">
        <v>470</v>
      </c>
      <c r="AA206" t="s">
        <v>470</v>
      </c>
      <c r="AB206" t="s">
        <v>470</v>
      </c>
      <c r="AC206" t="s">
        <v>141</v>
      </c>
      <c r="AD206" t="s">
        <v>947</v>
      </c>
      <c r="AE206" t="s">
        <v>117</v>
      </c>
      <c r="AF206" t="s">
        <v>470</v>
      </c>
      <c r="AG206" t="s">
        <v>1001</v>
      </c>
      <c r="AH206" t="s">
        <v>1002</v>
      </c>
      <c r="AO206" t="str">
        <f>IF(ISNUMBER(_xlfn.XMATCH(Table182[[#This Row],[DEV SB ID]],Platinum_Config[Target DEV SB ID],0))=FALSE,"No Match","Match")</f>
        <v>Match</v>
      </c>
      <c r="AP206" t="str">
        <f>IF(ISNUMBER(_xlfn.XMATCH(Table182[[#This Row],[Target Field Name]],Platinum_Config[Target Field Name],0))=FALSE,"No Match","Match")</f>
        <v>Match</v>
      </c>
      <c r="AQ206" t="str">
        <f>IF(AND(Table182[[#This Row],[Exists already? (ID)]]="No Match",Table182[[#This Row],[Exists already (Name)]]="No Match"),"No Match",IF(AND(Table182[[#This Row],[Exists already? (ID)]]="Match",Table182[[#This Row],[Exists already (Name)]]="Match"),"Double Match","One Match"))</f>
        <v>Double Match</v>
      </c>
      <c r="AR206" t="s">
        <v>951</v>
      </c>
    </row>
    <row r="207" spans="1:44" hidden="1">
      <c r="A207" t="s">
        <v>1402</v>
      </c>
      <c r="B207" t="s">
        <v>1403</v>
      </c>
      <c r="C207" t="s">
        <v>1515</v>
      </c>
      <c r="D207" t="s">
        <v>597</v>
      </c>
      <c r="F207" t="s">
        <v>126</v>
      </c>
      <c r="G207" t="s">
        <v>374</v>
      </c>
      <c r="H207" t="s">
        <v>1534</v>
      </c>
      <c r="K207" t="s">
        <v>1321</v>
      </c>
      <c r="L207" t="s">
        <v>1535</v>
      </c>
      <c r="M207" t="s">
        <v>427</v>
      </c>
      <c r="N207" t="s">
        <v>470</v>
      </c>
      <c r="O207" t="s">
        <v>470</v>
      </c>
      <c r="P207" t="s">
        <v>1536</v>
      </c>
      <c r="Q207" t="s">
        <v>104</v>
      </c>
      <c r="R207" t="s">
        <v>20</v>
      </c>
      <c r="T207" t="s">
        <v>428</v>
      </c>
      <c r="U207" t="s">
        <v>429</v>
      </c>
      <c r="V207" t="s">
        <v>470</v>
      </c>
      <c r="W207" t="s">
        <v>470</v>
      </c>
      <c r="X207" t="s">
        <v>470</v>
      </c>
      <c r="Y207" t="s">
        <v>470</v>
      </c>
      <c r="Z207" t="s">
        <v>470</v>
      </c>
      <c r="AA207" t="s">
        <v>470</v>
      </c>
      <c r="AB207" t="s">
        <v>470</v>
      </c>
      <c r="AC207" t="s">
        <v>141</v>
      </c>
      <c r="AD207" t="s">
        <v>947</v>
      </c>
      <c r="AE207" t="s">
        <v>117</v>
      </c>
      <c r="AF207" t="s">
        <v>470</v>
      </c>
      <c r="AG207" t="s">
        <v>1518</v>
      </c>
      <c r="AH207" t="s">
        <v>1519</v>
      </c>
      <c r="AO207" t="str">
        <f>IF(ISNUMBER(_xlfn.XMATCH(Table182[[#This Row],[DEV SB ID]],Platinum_Config[Target DEV SB ID],0))=FALSE,"No Match","Match")</f>
        <v>Match</v>
      </c>
      <c r="AP207" t="str">
        <f>IF(ISNUMBER(_xlfn.XMATCH(Table182[[#This Row],[Target Field Name]],Platinum_Config[Target Field Name],0))=FALSE,"No Match","Match")</f>
        <v>No Match</v>
      </c>
      <c r="AQ207" t="str">
        <f>IF(AND(Table182[[#This Row],[Exists already? (ID)]]="No Match",Table182[[#This Row],[Exists already (Name)]]="No Match"),"No Match",IF(AND(Table182[[#This Row],[Exists already? (ID)]]="Match",Table182[[#This Row],[Exists already (Name)]]="Match"),"Double Match","One Match"))</f>
        <v>One Match</v>
      </c>
      <c r="AR207" t="s">
        <v>969</v>
      </c>
    </row>
    <row r="208" spans="1:44" hidden="1">
      <c r="A208" t="s">
        <v>1402</v>
      </c>
      <c r="B208" t="s">
        <v>1403</v>
      </c>
      <c r="C208" t="s">
        <v>598</v>
      </c>
      <c r="D208" t="s">
        <v>598</v>
      </c>
      <c r="F208" t="s">
        <v>229</v>
      </c>
      <c r="G208" t="s">
        <v>374</v>
      </c>
      <c r="H208" t="s">
        <v>1537</v>
      </c>
      <c r="K208" t="s">
        <v>1321</v>
      </c>
      <c r="L208" t="s">
        <v>1538</v>
      </c>
      <c r="M208" t="s">
        <v>430</v>
      </c>
      <c r="N208" t="s">
        <v>470</v>
      </c>
      <c r="O208" t="s">
        <v>470</v>
      </c>
      <c r="P208" t="s">
        <v>1539</v>
      </c>
      <c r="Q208" t="s">
        <v>20</v>
      </c>
      <c r="R208" t="s">
        <v>20</v>
      </c>
      <c r="S208" t="s">
        <v>431</v>
      </c>
      <c r="T208" t="s">
        <v>431</v>
      </c>
      <c r="U208" t="s">
        <v>432</v>
      </c>
      <c r="V208" t="s">
        <v>470</v>
      </c>
      <c r="W208" t="s">
        <v>470</v>
      </c>
      <c r="X208" t="s">
        <v>470</v>
      </c>
      <c r="Y208" t="s">
        <v>470</v>
      </c>
      <c r="Z208" t="s">
        <v>470</v>
      </c>
      <c r="AA208" t="s">
        <v>470</v>
      </c>
      <c r="AB208" t="s">
        <v>470</v>
      </c>
      <c r="AC208" t="s">
        <v>141</v>
      </c>
      <c r="AD208" t="s">
        <v>947</v>
      </c>
      <c r="AE208" t="s">
        <v>117</v>
      </c>
      <c r="AF208" t="s">
        <v>470</v>
      </c>
      <c r="AG208" t="s">
        <v>1540</v>
      </c>
      <c r="AH208" t="s">
        <v>1541</v>
      </c>
      <c r="AO208" t="str">
        <f>IF(ISNUMBER(_xlfn.XMATCH(Table182[[#This Row],[DEV SB ID]],Platinum_Config[Target DEV SB ID],0))=FALSE,"No Match","Match")</f>
        <v>Match</v>
      </c>
      <c r="AP208" t="str">
        <f>IF(ISNUMBER(_xlfn.XMATCH(Table182[[#This Row],[Target Field Name]],Platinum_Config[Target Field Name],0))=FALSE,"No Match","Match")</f>
        <v>No Match</v>
      </c>
      <c r="AQ208" t="str">
        <f>IF(AND(Table182[[#This Row],[Exists already? (ID)]]="No Match",Table182[[#This Row],[Exists already (Name)]]="No Match"),"No Match",IF(AND(Table182[[#This Row],[Exists already? (ID)]]="Match",Table182[[#This Row],[Exists already (Name)]]="Match"),"Double Match","One Match"))</f>
        <v>One Match</v>
      </c>
      <c r="AR208" t="s">
        <v>969</v>
      </c>
    </row>
    <row r="209" spans="1:44" hidden="1">
      <c r="A209" t="s">
        <v>1402</v>
      </c>
      <c r="B209" t="s">
        <v>1403</v>
      </c>
      <c r="C209" t="s">
        <v>598</v>
      </c>
      <c r="D209" t="s">
        <v>598</v>
      </c>
      <c r="F209" t="s">
        <v>229</v>
      </c>
      <c r="G209" t="s">
        <v>374</v>
      </c>
      <c r="H209" t="s">
        <v>1542</v>
      </c>
      <c r="K209" t="s">
        <v>1321</v>
      </c>
      <c r="L209" t="s">
        <v>1543</v>
      </c>
      <c r="M209" t="s">
        <v>433</v>
      </c>
      <c r="N209" t="s">
        <v>470</v>
      </c>
      <c r="O209" t="s">
        <v>470</v>
      </c>
      <c r="Q209" t="s">
        <v>20</v>
      </c>
      <c r="R209" t="s">
        <v>20</v>
      </c>
      <c r="S209" t="s">
        <v>434</v>
      </c>
      <c r="T209" t="s">
        <v>434</v>
      </c>
      <c r="U209" t="s">
        <v>434</v>
      </c>
      <c r="V209" t="s">
        <v>470</v>
      </c>
      <c r="W209" t="s">
        <v>470</v>
      </c>
      <c r="X209" t="s">
        <v>470</v>
      </c>
      <c r="Y209" t="s">
        <v>470</v>
      </c>
      <c r="Z209" t="s">
        <v>470</v>
      </c>
      <c r="AA209" t="s">
        <v>470</v>
      </c>
      <c r="AB209" t="s">
        <v>470</v>
      </c>
      <c r="AC209" t="s">
        <v>103</v>
      </c>
      <c r="AD209" t="s">
        <v>947</v>
      </c>
      <c r="AF209" t="s">
        <v>470</v>
      </c>
      <c r="AH209" t="s">
        <v>1544</v>
      </c>
      <c r="AO209" t="str">
        <f>IF(ISNUMBER(_xlfn.XMATCH(Table182[[#This Row],[DEV SB ID]],Platinum_Config[Target DEV SB ID],0))=FALSE,"No Match","Match")</f>
        <v>Match</v>
      </c>
      <c r="AP209" t="str">
        <f>IF(ISNUMBER(_xlfn.XMATCH(Table182[[#This Row],[Target Field Name]],Platinum_Config[Target Field Name],0))=FALSE,"No Match","Match")</f>
        <v>Match</v>
      </c>
      <c r="AQ209" t="str">
        <f>IF(AND(Table182[[#This Row],[Exists already? (ID)]]="No Match",Table182[[#This Row],[Exists already (Name)]]="No Match"),"No Match",IF(AND(Table182[[#This Row],[Exists already? (ID)]]="Match",Table182[[#This Row],[Exists already (Name)]]="Match"),"Double Match","One Match"))</f>
        <v>Double Match</v>
      </c>
      <c r="AR209" t="s">
        <v>969</v>
      </c>
    </row>
    <row r="210" spans="1:44" hidden="1">
      <c r="A210" t="s">
        <v>1545</v>
      </c>
      <c r="C210" t="s">
        <v>1546</v>
      </c>
      <c r="D210" t="s">
        <v>1547</v>
      </c>
      <c r="F210" t="s">
        <v>121</v>
      </c>
      <c r="G210" t="s">
        <v>374</v>
      </c>
      <c r="H210" t="s">
        <v>832</v>
      </c>
      <c r="K210" t="s">
        <v>228</v>
      </c>
      <c r="L210" t="s">
        <v>1548</v>
      </c>
      <c r="M210" t="s">
        <v>436</v>
      </c>
      <c r="N210" t="s">
        <v>470</v>
      </c>
      <c r="O210" t="s">
        <v>470</v>
      </c>
      <c r="Q210" t="s">
        <v>104</v>
      </c>
      <c r="R210" t="s">
        <v>104</v>
      </c>
      <c r="T210" t="s">
        <v>437</v>
      </c>
      <c r="U210" t="s">
        <v>348</v>
      </c>
      <c r="V210" t="s">
        <v>470</v>
      </c>
      <c r="W210" t="s">
        <v>470</v>
      </c>
      <c r="X210" t="s">
        <v>470</v>
      </c>
      <c r="Y210" t="s">
        <v>470</v>
      </c>
      <c r="Z210" t="s">
        <v>470</v>
      </c>
      <c r="AA210" t="s">
        <v>470</v>
      </c>
      <c r="AB210" t="s">
        <v>470</v>
      </c>
      <c r="AC210" t="s">
        <v>141</v>
      </c>
      <c r="AD210" t="s">
        <v>947</v>
      </c>
      <c r="AE210" t="s">
        <v>117</v>
      </c>
      <c r="AF210" t="s">
        <v>470</v>
      </c>
      <c r="AG210" t="s">
        <v>1518</v>
      </c>
      <c r="AH210" t="s">
        <v>1519</v>
      </c>
      <c r="AO210" t="str">
        <f>IF(ISNUMBER(_xlfn.XMATCH(Table182[[#This Row],[DEV SB ID]],Platinum_Config[Target DEV SB ID],0))=FALSE,"No Match","Match")</f>
        <v>Match</v>
      </c>
      <c r="AP210" t="str">
        <f>IF(ISNUMBER(_xlfn.XMATCH(Table182[[#This Row],[Target Field Name]],Platinum_Config[Target Field Name],0))=FALSE,"No Match","Match")</f>
        <v>Match</v>
      </c>
      <c r="AQ210" t="str">
        <f>IF(AND(Table182[[#This Row],[Exists already? (ID)]]="No Match",Table182[[#This Row],[Exists already (Name)]]="No Match"),"No Match",IF(AND(Table182[[#This Row],[Exists already? (ID)]]="Match",Table182[[#This Row],[Exists already (Name)]]="Match"),"Double Match","One Match"))</f>
        <v>Double Match</v>
      </c>
      <c r="AR210" t="s">
        <v>951</v>
      </c>
    </row>
    <row r="211" spans="1:44" hidden="1">
      <c r="A211" t="s">
        <v>1545</v>
      </c>
      <c r="C211" t="s">
        <v>1546</v>
      </c>
      <c r="D211" t="s">
        <v>1547</v>
      </c>
      <c r="F211" t="s">
        <v>121</v>
      </c>
      <c r="G211" t="s">
        <v>374</v>
      </c>
      <c r="H211" t="s">
        <v>833</v>
      </c>
      <c r="K211" t="s">
        <v>228</v>
      </c>
      <c r="L211" t="s">
        <v>1549</v>
      </c>
      <c r="M211" t="s">
        <v>438</v>
      </c>
      <c r="N211" t="s">
        <v>470</v>
      </c>
      <c r="O211" t="s">
        <v>470</v>
      </c>
      <c r="Q211" t="s">
        <v>104</v>
      </c>
      <c r="R211" t="s">
        <v>104</v>
      </c>
      <c r="T211" t="s">
        <v>439</v>
      </c>
      <c r="U211" t="s">
        <v>439</v>
      </c>
      <c r="V211" t="s">
        <v>470</v>
      </c>
      <c r="W211" t="s">
        <v>470</v>
      </c>
      <c r="X211" t="s">
        <v>470</v>
      </c>
      <c r="Y211" t="s">
        <v>470</v>
      </c>
      <c r="Z211" t="s">
        <v>470</v>
      </c>
      <c r="AA211" t="s">
        <v>470</v>
      </c>
      <c r="AB211" t="s">
        <v>470</v>
      </c>
      <c r="AC211" t="s">
        <v>103</v>
      </c>
      <c r="AD211" t="s">
        <v>947</v>
      </c>
      <c r="AF211" t="s">
        <v>470</v>
      </c>
      <c r="AH211" t="s">
        <v>1550</v>
      </c>
      <c r="AO211" t="str">
        <f>IF(ISNUMBER(_xlfn.XMATCH(Table182[[#This Row],[DEV SB ID]],Platinum_Config[Target DEV SB ID],0))=FALSE,"No Match","Match")</f>
        <v>Match</v>
      </c>
      <c r="AP211" t="str">
        <f>IF(ISNUMBER(_xlfn.XMATCH(Table182[[#This Row],[Target Field Name]],Platinum_Config[Target Field Name],0))=FALSE,"No Match","Match")</f>
        <v>Match</v>
      </c>
      <c r="AQ211" t="str">
        <f>IF(AND(Table182[[#This Row],[Exists already? (ID)]]="No Match",Table182[[#This Row],[Exists already (Name)]]="No Match"),"No Match",IF(AND(Table182[[#This Row],[Exists already? (ID)]]="Match",Table182[[#This Row],[Exists already (Name)]]="Match"),"Double Match","One Match"))</f>
        <v>Double Match</v>
      </c>
      <c r="AR211" t="s">
        <v>951</v>
      </c>
    </row>
    <row r="212" spans="1:44" hidden="1">
      <c r="A212" t="s">
        <v>1545</v>
      </c>
      <c r="G212" t="s">
        <v>374</v>
      </c>
      <c r="H212" t="s">
        <v>834</v>
      </c>
      <c r="M212" t="s">
        <v>835</v>
      </c>
      <c r="N212" t="s">
        <v>470</v>
      </c>
      <c r="O212" t="s">
        <v>470</v>
      </c>
      <c r="P212" t="s">
        <v>1038</v>
      </c>
      <c r="Q212" t="s">
        <v>104</v>
      </c>
      <c r="R212" t="s">
        <v>104</v>
      </c>
      <c r="U212" t="s">
        <v>1551</v>
      </c>
      <c r="V212" t="s">
        <v>470</v>
      </c>
      <c r="W212" t="s">
        <v>470</v>
      </c>
      <c r="X212" t="s">
        <v>470</v>
      </c>
      <c r="Y212" t="s">
        <v>470</v>
      </c>
      <c r="Z212" t="s">
        <v>470</v>
      </c>
      <c r="AA212" t="s">
        <v>470</v>
      </c>
      <c r="AB212" t="s">
        <v>470</v>
      </c>
      <c r="AC212" t="s">
        <v>141</v>
      </c>
      <c r="AD212" t="s">
        <v>947</v>
      </c>
      <c r="AE212" t="s">
        <v>117</v>
      </c>
      <c r="AF212" t="s">
        <v>470</v>
      </c>
      <c r="AG212" t="s">
        <v>1518</v>
      </c>
      <c r="AH212" t="s">
        <v>1519</v>
      </c>
      <c r="AO212" t="str">
        <f>IF(ISNUMBER(_xlfn.XMATCH(Table182[[#This Row],[DEV SB ID]],Platinum_Config[Target DEV SB ID],0))=FALSE,"No Match","Match")</f>
        <v>Match</v>
      </c>
      <c r="AP212" t="str">
        <f>IF(ISNUMBER(_xlfn.XMATCH(Table182[[#This Row],[Target Field Name]],Platinum_Config[Target Field Name],0))=FALSE,"No Match","Match")</f>
        <v>Match</v>
      </c>
      <c r="AQ212" t="str">
        <f>IF(AND(Table182[[#This Row],[Exists already? (ID)]]="No Match",Table182[[#This Row],[Exists already (Name)]]="No Match"),"No Match",IF(AND(Table182[[#This Row],[Exists already? (ID)]]="Match",Table182[[#This Row],[Exists already (Name)]]="Match"),"Double Match","One Match"))</f>
        <v>Double Match</v>
      </c>
      <c r="AR212" t="s">
        <v>951</v>
      </c>
    </row>
    <row r="213" spans="1:44" hidden="1">
      <c r="A213" t="s">
        <v>1545</v>
      </c>
      <c r="G213" t="s">
        <v>374</v>
      </c>
      <c r="H213" t="s">
        <v>836</v>
      </c>
      <c r="M213" t="s">
        <v>837</v>
      </c>
      <c r="N213" t="s">
        <v>470</v>
      </c>
      <c r="O213" t="s">
        <v>470</v>
      </c>
      <c r="P213" t="s">
        <v>1038</v>
      </c>
      <c r="Q213" t="s">
        <v>104</v>
      </c>
      <c r="R213" t="s">
        <v>104</v>
      </c>
      <c r="U213" t="s">
        <v>1552</v>
      </c>
      <c r="V213" t="s">
        <v>470</v>
      </c>
      <c r="W213" t="s">
        <v>470</v>
      </c>
      <c r="X213" t="s">
        <v>470</v>
      </c>
      <c r="Y213" t="s">
        <v>470</v>
      </c>
      <c r="Z213" t="s">
        <v>470</v>
      </c>
      <c r="AA213" t="s">
        <v>470</v>
      </c>
      <c r="AB213" t="s">
        <v>470</v>
      </c>
      <c r="AC213" t="s">
        <v>103</v>
      </c>
      <c r="AD213" t="s">
        <v>947</v>
      </c>
      <c r="AF213" t="s">
        <v>470</v>
      </c>
      <c r="AH213" t="s">
        <v>1553</v>
      </c>
      <c r="AO213" t="str">
        <f>IF(ISNUMBER(_xlfn.XMATCH(Table182[[#This Row],[DEV SB ID]],Platinum_Config[Target DEV SB ID],0))=FALSE,"No Match","Match")</f>
        <v>Match</v>
      </c>
      <c r="AP213" t="str">
        <f>IF(ISNUMBER(_xlfn.XMATCH(Table182[[#This Row],[Target Field Name]],Platinum_Config[Target Field Name],0))=FALSE,"No Match","Match")</f>
        <v>Match</v>
      </c>
      <c r="AQ213" t="str">
        <f>IF(AND(Table182[[#This Row],[Exists already? (ID)]]="No Match",Table182[[#This Row],[Exists already (Name)]]="No Match"),"No Match",IF(AND(Table182[[#This Row],[Exists already? (ID)]]="Match",Table182[[#This Row],[Exists already (Name)]]="Match"),"Double Match","One Match"))</f>
        <v>Double Match</v>
      </c>
      <c r="AR213" t="s">
        <v>951</v>
      </c>
    </row>
    <row r="214" spans="1:44" hidden="1">
      <c r="A214" t="s">
        <v>440</v>
      </c>
      <c r="B214" t="s">
        <v>1554</v>
      </c>
      <c r="C214" t="s">
        <v>1555</v>
      </c>
      <c r="D214" t="s">
        <v>1556</v>
      </c>
      <c r="E214" t="s">
        <v>1556</v>
      </c>
      <c r="F214" t="s">
        <v>1557</v>
      </c>
      <c r="G214" t="s">
        <v>441</v>
      </c>
      <c r="H214" t="s">
        <v>1558</v>
      </c>
      <c r="K214" t="s">
        <v>228</v>
      </c>
      <c r="N214" t="s">
        <v>470</v>
      </c>
      <c r="O214" t="s">
        <v>470</v>
      </c>
      <c r="P214" t="s">
        <v>1559</v>
      </c>
      <c r="V214" t="s">
        <v>470</v>
      </c>
      <c r="W214" t="s">
        <v>470</v>
      </c>
      <c r="X214" t="s">
        <v>470</v>
      </c>
      <c r="Y214" t="s">
        <v>470</v>
      </c>
      <c r="Z214" t="s">
        <v>470</v>
      </c>
      <c r="AA214" t="s">
        <v>470</v>
      </c>
      <c r="AB214" t="s">
        <v>470</v>
      </c>
      <c r="AF214" t="s">
        <v>470</v>
      </c>
      <c r="AK214" t="s">
        <v>273</v>
      </c>
      <c r="AL214" t="s">
        <v>273</v>
      </c>
      <c r="AO214" t="str">
        <f>IF(ISNUMBER(_xlfn.XMATCH(Table182[[#This Row],[DEV SB ID]],Platinum_Config[Target DEV SB ID],0))=FALSE,"No Match","Match")</f>
        <v>Match</v>
      </c>
      <c r="AP214" t="str">
        <f>IF(ISNUMBER(_xlfn.XMATCH(Table182[[#This Row],[Target Field Name]],Platinum_Config[Target Field Name],0))=FALSE,"No Match","Match")</f>
        <v>No Match</v>
      </c>
      <c r="AQ214" t="str">
        <f>IF(AND(Table182[[#This Row],[Exists already? (ID)]]="No Match",Table182[[#This Row],[Exists already (Name)]]="No Match"),"No Match",IF(AND(Table182[[#This Row],[Exists already? (ID)]]="Match",Table182[[#This Row],[Exists already (Name)]]="Match"),"Double Match","One Match"))</f>
        <v>One Match</v>
      </c>
      <c r="AR214" t="s">
        <v>969</v>
      </c>
    </row>
    <row r="215" spans="1:44" hidden="1">
      <c r="A215" t="s">
        <v>440</v>
      </c>
      <c r="B215" t="s">
        <v>1560</v>
      </c>
      <c r="C215" t="s">
        <v>1555</v>
      </c>
      <c r="D215" t="s">
        <v>1561</v>
      </c>
      <c r="E215" t="s">
        <v>1562</v>
      </c>
      <c r="F215" t="s">
        <v>229</v>
      </c>
      <c r="G215" t="s">
        <v>441</v>
      </c>
      <c r="H215" t="s">
        <v>1563</v>
      </c>
      <c r="K215" t="s">
        <v>228</v>
      </c>
      <c r="N215" t="s">
        <v>470</v>
      </c>
      <c r="O215" t="s">
        <v>470</v>
      </c>
      <c r="P215" t="s">
        <v>1564</v>
      </c>
      <c r="V215" t="s">
        <v>470</v>
      </c>
      <c r="W215" t="s">
        <v>470</v>
      </c>
      <c r="X215" t="s">
        <v>470</v>
      </c>
      <c r="Y215" t="s">
        <v>470</v>
      </c>
      <c r="Z215" t="s">
        <v>470</v>
      </c>
      <c r="AA215" t="s">
        <v>470</v>
      </c>
      <c r="AB215" t="s">
        <v>470</v>
      </c>
      <c r="AF215" t="s">
        <v>470</v>
      </c>
      <c r="AO215" t="str">
        <f>IF(ISNUMBER(_xlfn.XMATCH(Table182[[#This Row],[DEV SB ID]],Platinum_Config[Target DEV SB ID],0))=FALSE,"No Match","Match")</f>
        <v>Match</v>
      </c>
      <c r="AP215" t="str">
        <f>IF(ISNUMBER(_xlfn.XMATCH(Table182[[#This Row],[Target Field Name]],Platinum_Config[Target Field Name],0))=FALSE,"No Match","Match")</f>
        <v>No Match</v>
      </c>
      <c r="AQ215" t="str">
        <f>IF(AND(Table182[[#This Row],[Exists already? (ID)]]="No Match",Table182[[#This Row],[Exists already (Name)]]="No Match"),"No Match",IF(AND(Table182[[#This Row],[Exists already? (ID)]]="Match",Table182[[#This Row],[Exists already (Name)]]="Match"),"Double Match","One Match"))</f>
        <v>One Match</v>
      </c>
      <c r="AR215" t="s">
        <v>969</v>
      </c>
    </row>
    <row r="216" spans="1:44">
      <c r="A216" t="s">
        <v>440</v>
      </c>
      <c r="B216" t="s">
        <v>46</v>
      </c>
      <c r="C216" t="s">
        <v>1565</v>
      </c>
      <c r="D216" t="s">
        <v>1566</v>
      </c>
      <c r="F216" t="s">
        <v>1567</v>
      </c>
      <c r="G216" t="s">
        <v>441</v>
      </c>
      <c r="H216" t="s">
        <v>1568</v>
      </c>
      <c r="K216" t="s">
        <v>228</v>
      </c>
      <c r="L216" t="s">
        <v>1569</v>
      </c>
      <c r="M216" t="s">
        <v>1570</v>
      </c>
      <c r="N216" t="s">
        <v>470</v>
      </c>
      <c r="O216" t="s">
        <v>470</v>
      </c>
      <c r="P216" t="s">
        <v>1571</v>
      </c>
      <c r="Q216" t="s">
        <v>104</v>
      </c>
      <c r="R216" t="s">
        <v>104</v>
      </c>
      <c r="U216" t="s">
        <v>443</v>
      </c>
      <c r="V216" t="s">
        <v>470</v>
      </c>
      <c r="W216" t="s">
        <v>470</v>
      </c>
      <c r="X216" t="s">
        <v>470</v>
      </c>
      <c r="Y216" t="s">
        <v>470</v>
      </c>
      <c r="Z216" t="s">
        <v>470</v>
      </c>
      <c r="AA216" t="s">
        <v>470</v>
      </c>
      <c r="AB216" t="s">
        <v>470</v>
      </c>
      <c r="AC216" t="s">
        <v>444</v>
      </c>
      <c r="AD216" t="s">
        <v>947</v>
      </c>
      <c r="AE216" t="s">
        <v>117</v>
      </c>
      <c r="AF216" t="s">
        <v>470</v>
      </c>
      <c r="AG216" t="s">
        <v>1019</v>
      </c>
      <c r="AH216" t="s">
        <v>1572</v>
      </c>
      <c r="AI216" t="s">
        <v>949</v>
      </c>
      <c r="AO216" t="str">
        <f>IF(ISNUMBER(_xlfn.XMATCH(Table182[[#This Row],[DEV SB ID]],Platinum_Config[Target DEV SB ID],0))=FALSE,"No Match","Match")</f>
        <v>No Match</v>
      </c>
      <c r="AP216" t="str">
        <f>IF(ISNUMBER(_xlfn.XMATCH(Table182[[#This Row],[Target Field Name]],Platinum_Config[Target Field Name],0))=FALSE,"No Match","Match")</f>
        <v>No Match</v>
      </c>
      <c r="AQ216" t="str">
        <f>IF(AND(Table182[[#This Row],[Exists already? (ID)]]="No Match",Table182[[#This Row],[Exists already (Name)]]="No Match"),"No Match",IF(AND(Table182[[#This Row],[Exists already? (ID)]]="Match",Table182[[#This Row],[Exists already (Name)]]="Match"),"Double Match","One Match"))</f>
        <v>No Match</v>
      </c>
      <c r="AR216" t="s">
        <v>1573</v>
      </c>
    </row>
    <row r="217" spans="1:44">
      <c r="A217" t="s">
        <v>440</v>
      </c>
      <c r="B217" t="s">
        <v>46</v>
      </c>
      <c r="C217" t="s">
        <v>1565</v>
      </c>
      <c r="D217" t="s">
        <v>1566</v>
      </c>
      <c r="F217" t="s">
        <v>1567</v>
      </c>
      <c r="G217" t="s">
        <v>441</v>
      </c>
      <c r="H217" t="s">
        <v>1574</v>
      </c>
      <c r="K217" t="s">
        <v>228</v>
      </c>
      <c r="L217" t="s">
        <v>1575</v>
      </c>
      <c r="M217" t="s">
        <v>1576</v>
      </c>
      <c r="N217" t="s">
        <v>470</v>
      </c>
      <c r="O217" t="s">
        <v>470</v>
      </c>
      <c r="Q217" t="s">
        <v>104</v>
      </c>
      <c r="R217" t="s">
        <v>104</v>
      </c>
      <c r="U217" t="s">
        <v>446</v>
      </c>
      <c r="V217" t="s">
        <v>470</v>
      </c>
      <c r="W217" t="s">
        <v>470</v>
      </c>
      <c r="X217" t="s">
        <v>470</v>
      </c>
      <c r="Y217" t="s">
        <v>470</v>
      </c>
      <c r="Z217" t="s">
        <v>470</v>
      </c>
      <c r="AA217" t="s">
        <v>470</v>
      </c>
      <c r="AB217" t="s">
        <v>470</v>
      </c>
      <c r="AC217" t="s">
        <v>103</v>
      </c>
      <c r="AD217" t="s">
        <v>947</v>
      </c>
      <c r="AF217" t="s">
        <v>470</v>
      </c>
      <c r="AH217" t="s">
        <v>1577</v>
      </c>
      <c r="AJ217" t="s">
        <v>949</v>
      </c>
      <c r="AO217" t="str">
        <f>IF(ISNUMBER(_xlfn.XMATCH(Table182[[#This Row],[DEV SB ID]],Platinum_Config[Target DEV SB ID],0))=FALSE,"No Match","Match")</f>
        <v>No Match</v>
      </c>
      <c r="AP217" t="str">
        <f>IF(ISNUMBER(_xlfn.XMATCH(Table182[[#This Row],[Target Field Name]],Platinum_Config[Target Field Name],0))=FALSE,"No Match","Match")</f>
        <v>No Match</v>
      </c>
      <c r="AQ217" t="str">
        <f>IF(AND(Table182[[#This Row],[Exists already? (ID)]]="No Match",Table182[[#This Row],[Exists already (Name)]]="No Match"),"No Match",IF(AND(Table182[[#This Row],[Exists already? (ID)]]="Match",Table182[[#This Row],[Exists already (Name)]]="Match"),"Double Match","One Match"))</f>
        <v>No Match</v>
      </c>
      <c r="AR217" t="s">
        <v>1573</v>
      </c>
    </row>
    <row r="218" spans="1:44" hidden="1">
      <c r="A218" t="s">
        <v>440</v>
      </c>
      <c r="B218" t="s">
        <v>46</v>
      </c>
      <c r="C218" t="s">
        <v>1565</v>
      </c>
      <c r="D218" t="s">
        <v>1578</v>
      </c>
      <c r="F218" t="s">
        <v>122</v>
      </c>
      <c r="G218" t="s">
        <v>441</v>
      </c>
      <c r="H218" t="s">
        <v>1579</v>
      </c>
      <c r="K218" t="s">
        <v>228</v>
      </c>
      <c r="L218" t="s">
        <v>1580</v>
      </c>
      <c r="M218" t="s">
        <v>838</v>
      </c>
      <c r="N218" t="s">
        <v>470</v>
      </c>
      <c r="O218" t="s">
        <v>470</v>
      </c>
      <c r="Q218" t="s">
        <v>104</v>
      </c>
      <c r="R218" t="s">
        <v>104</v>
      </c>
      <c r="U218" t="s">
        <v>448</v>
      </c>
      <c r="V218" t="s">
        <v>470</v>
      </c>
      <c r="W218" t="s">
        <v>470</v>
      </c>
      <c r="X218" t="s">
        <v>470</v>
      </c>
      <c r="Y218" t="s">
        <v>470</v>
      </c>
      <c r="Z218" t="s">
        <v>470</v>
      </c>
      <c r="AA218" t="s">
        <v>470</v>
      </c>
      <c r="AB218" t="s">
        <v>470</v>
      </c>
      <c r="AC218" t="s">
        <v>141</v>
      </c>
      <c r="AD218" t="s">
        <v>947</v>
      </c>
      <c r="AE218" t="s">
        <v>117</v>
      </c>
      <c r="AF218" t="s">
        <v>470</v>
      </c>
      <c r="AG218" t="s">
        <v>1019</v>
      </c>
      <c r="AH218" t="s">
        <v>1581</v>
      </c>
      <c r="AJ218" t="s">
        <v>949</v>
      </c>
      <c r="AO218" t="str">
        <f>IF(ISNUMBER(_xlfn.XMATCH(Table182[[#This Row],[DEV SB ID]],Platinum_Config[Target DEV SB ID],0))=FALSE,"No Match","Match")</f>
        <v>Match</v>
      </c>
      <c r="AP218" t="str">
        <f>IF(ISNUMBER(_xlfn.XMATCH(Table182[[#This Row],[Target Field Name]],Platinum_Config[Target Field Name],0))=FALSE,"No Match","Match")</f>
        <v>Match</v>
      </c>
      <c r="AQ218" t="str">
        <f>IF(AND(Table182[[#This Row],[Exists already? (ID)]]="No Match",Table182[[#This Row],[Exists already (Name)]]="No Match"),"No Match",IF(AND(Table182[[#This Row],[Exists already? (ID)]]="Match",Table182[[#This Row],[Exists already (Name)]]="Match"),"Double Match","One Match"))</f>
        <v>Double Match</v>
      </c>
      <c r="AR218" t="s">
        <v>969</v>
      </c>
    </row>
    <row r="219" spans="1:44" hidden="1">
      <c r="A219" t="s">
        <v>440</v>
      </c>
      <c r="B219" t="s">
        <v>46</v>
      </c>
      <c r="C219" t="s">
        <v>1565</v>
      </c>
      <c r="D219" t="s">
        <v>1578</v>
      </c>
      <c r="F219" t="s">
        <v>122</v>
      </c>
      <c r="G219" t="s">
        <v>441</v>
      </c>
      <c r="H219" t="s">
        <v>1582</v>
      </c>
      <c r="K219" t="s">
        <v>228</v>
      </c>
      <c r="L219" t="s">
        <v>1583</v>
      </c>
      <c r="M219" t="s">
        <v>839</v>
      </c>
      <c r="N219" t="s">
        <v>470</v>
      </c>
      <c r="O219" t="s">
        <v>470</v>
      </c>
      <c r="Q219" t="s">
        <v>104</v>
      </c>
      <c r="R219" t="s">
        <v>104</v>
      </c>
      <c r="U219" t="s">
        <v>450</v>
      </c>
      <c r="V219" t="s">
        <v>470</v>
      </c>
      <c r="W219" t="s">
        <v>470</v>
      </c>
      <c r="X219" t="s">
        <v>470</v>
      </c>
      <c r="Y219" t="s">
        <v>470</v>
      </c>
      <c r="Z219" t="s">
        <v>470</v>
      </c>
      <c r="AA219" t="s">
        <v>470</v>
      </c>
      <c r="AB219" t="s">
        <v>470</v>
      </c>
      <c r="AC219" t="s">
        <v>103</v>
      </c>
      <c r="AD219" t="s">
        <v>947</v>
      </c>
      <c r="AF219" t="s">
        <v>470</v>
      </c>
      <c r="AH219" t="s">
        <v>1584</v>
      </c>
      <c r="AJ219" t="s">
        <v>949</v>
      </c>
      <c r="AO219" t="str">
        <f>IF(ISNUMBER(_xlfn.XMATCH(Table182[[#This Row],[DEV SB ID]],Platinum_Config[Target DEV SB ID],0))=FALSE,"No Match","Match")</f>
        <v>Match</v>
      </c>
      <c r="AP219" t="str">
        <f>IF(ISNUMBER(_xlfn.XMATCH(Table182[[#This Row],[Target Field Name]],Platinum_Config[Target Field Name],0))=FALSE,"No Match","Match")</f>
        <v>Match</v>
      </c>
      <c r="AQ219" t="str">
        <f>IF(AND(Table182[[#This Row],[Exists already? (ID)]]="No Match",Table182[[#This Row],[Exists already (Name)]]="No Match"),"No Match",IF(AND(Table182[[#This Row],[Exists already? (ID)]]="Match",Table182[[#This Row],[Exists already (Name)]]="Match"),"Double Match","One Match"))</f>
        <v>Double Match</v>
      </c>
      <c r="AR219" t="s">
        <v>969</v>
      </c>
    </row>
    <row r="220" spans="1:44">
      <c r="A220" t="s">
        <v>440</v>
      </c>
      <c r="B220" t="s">
        <v>46</v>
      </c>
      <c r="C220" t="s">
        <v>1585</v>
      </c>
      <c r="D220" t="s">
        <v>1586</v>
      </c>
      <c r="F220" t="s">
        <v>1567</v>
      </c>
      <c r="G220" t="s">
        <v>441</v>
      </c>
      <c r="H220" t="s">
        <v>841</v>
      </c>
      <c r="K220" t="s">
        <v>203</v>
      </c>
      <c r="L220" t="s">
        <v>1587</v>
      </c>
      <c r="M220" t="s">
        <v>842</v>
      </c>
      <c r="N220" t="s">
        <v>470</v>
      </c>
      <c r="O220" t="s">
        <v>470</v>
      </c>
      <c r="P220" t="s">
        <v>1588</v>
      </c>
      <c r="Q220" t="s">
        <v>104</v>
      </c>
      <c r="R220" t="s">
        <v>104</v>
      </c>
      <c r="U220" t="s">
        <v>452</v>
      </c>
      <c r="V220" t="s">
        <v>470</v>
      </c>
      <c r="W220" t="s">
        <v>470</v>
      </c>
      <c r="X220" t="s">
        <v>470</v>
      </c>
      <c r="Y220" t="s">
        <v>470</v>
      </c>
      <c r="Z220" t="s">
        <v>470</v>
      </c>
      <c r="AA220" t="s">
        <v>470</v>
      </c>
      <c r="AB220" t="s">
        <v>470</v>
      </c>
      <c r="AC220" t="s">
        <v>141</v>
      </c>
      <c r="AD220" t="s">
        <v>947</v>
      </c>
      <c r="AE220" t="s">
        <v>117</v>
      </c>
      <c r="AF220" t="s">
        <v>470</v>
      </c>
      <c r="AG220" t="s">
        <v>1019</v>
      </c>
      <c r="AH220" t="s">
        <v>1572</v>
      </c>
      <c r="AJ220" t="s">
        <v>949</v>
      </c>
      <c r="AO220" t="str">
        <f>IF(ISNUMBER(_xlfn.XMATCH(Table182[[#This Row],[DEV SB ID]],Platinum_Config[Target DEV SB ID],0))=FALSE,"No Match","Match")</f>
        <v>Match</v>
      </c>
      <c r="AP220" t="str">
        <f>IF(ISNUMBER(_xlfn.XMATCH(Table182[[#This Row],[Target Field Name]],Platinum_Config[Target Field Name],0))=FALSE,"No Match","Match")</f>
        <v>Match</v>
      </c>
      <c r="AQ220" t="str">
        <f>IF(AND(Table182[[#This Row],[Exists already? (ID)]]="No Match",Table182[[#This Row],[Exists already (Name)]]="No Match"),"No Match",IF(AND(Table182[[#This Row],[Exists already? (ID)]]="Match",Table182[[#This Row],[Exists already (Name)]]="Match"),"Double Match","One Match"))</f>
        <v>Double Match</v>
      </c>
      <c r="AR220" t="s">
        <v>1573</v>
      </c>
    </row>
    <row r="221" spans="1:44">
      <c r="A221" t="s">
        <v>440</v>
      </c>
      <c r="B221" t="s">
        <v>46</v>
      </c>
      <c r="C221" t="s">
        <v>1585</v>
      </c>
      <c r="D221" t="s">
        <v>1586</v>
      </c>
      <c r="F221" t="s">
        <v>1567</v>
      </c>
      <c r="G221" t="s">
        <v>441</v>
      </c>
      <c r="H221" t="s">
        <v>843</v>
      </c>
      <c r="K221" t="s">
        <v>203</v>
      </c>
      <c r="L221" t="s">
        <v>1589</v>
      </c>
      <c r="M221" t="s">
        <v>844</v>
      </c>
      <c r="N221" t="s">
        <v>470</v>
      </c>
      <c r="O221" t="s">
        <v>470</v>
      </c>
      <c r="Q221" t="s">
        <v>104</v>
      </c>
      <c r="R221" t="s">
        <v>104</v>
      </c>
      <c r="U221" t="s">
        <v>454</v>
      </c>
      <c r="V221" t="s">
        <v>470</v>
      </c>
      <c r="W221" t="s">
        <v>470</v>
      </c>
      <c r="X221" t="s">
        <v>470</v>
      </c>
      <c r="Y221" t="s">
        <v>470</v>
      </c>
      <c r="Z221" t="s">
        <v>470</v>
      </c>
      <c r="AA221" t="s">
        <v>470</v>
      </c>
      <c r="AB221" t="s">
        <v>470</v>
      </c>
      <c r="AC221" t="s">
        <v>103</v>
      </c>
      <c r="AD221" t="s">
        <v>947</v>
      </c>
      <c r="AF221" t="s">
        <v>470</v>
      </c>
      <c r="AH221" t="s">
        <v>1577</v>
      </c>
      <c r="AJ221" t="s">
        <v>949</v>
      </c>
      <c r="AO221" t="str">
        <f>IF(ISNUMBER(_xlfn.XMATCH(Table182[[#This Row],[DEV SB ID]],Platinum_Config[Target DEV SB ID],0))=FALSE,"No Match","Match")</f>
        <v>Match</v>
      </c>
      <c r="AP221" t="str">
        <f>IF(ISNUMBER(_xlfn.XMATCH(Table182[[#This Row],[Target Field Name]],Platinum_Config[Target Field Name],0))=FALSE,"No Match","Match")</f>
        <v>Match</v>
      </c>
      <c r="AQ221" t="str">
        <f>IF(AND(Table182[[#This Row],[Exists already? (ID)]]="No Match",Table182[[#This Row],[Exists already (Name)]]="No Match"),"No Match",IF(AND(Table182[[#This Row],[Exists already? (ID)]]="Match",Table182[[#This Row],[Exists already (Name)]]="Match"),"Double Match","One Match"))</f>
        <v>Double Match</v>
      </c>
      <c r="AR221" t="s">
        <v>1573</v>
      </c>
    </row>
    <row r="222" spans="1:44">
      <c r="A222" t="s">
        <v>440</v>
      </c>
      <c r="B222" t="s">
        <v>46</v>
      </c>
      <c r="C222" t="s">
        <v>1585</v>
      </c>
      <c r="D222" t="s">
        <v>846</v>
      </c>
      <c r="F222" t="s">
        <v>122</v>
      </c>
      <c r="G222" t="s">
        <v>441</v>
      </c>
      <c r="H222" t="s">
        <v>845</v>
      </c>
      <c r="K222" t="s">
        <v>203</v>
      </c>
      <c r="L222" t="s">
        <v>1590</v>
      </c>
      <c r="M222" t="s">
        <v>846</v>
      </c>
      <c r="N222" t="s">
        <v>470</v>
      </c>
      <c r="O222" t="s">
        <v>470</v>
      </c>
      <c r="Q222" t="s">
        <v>104</v>
      </c>
      <c r="R222" t="s">
        <v>104</v>
      </c>
      <c r="U222" t="s">
        <v>456</v>
      </c>
      <c r="V222" t="s">
        <v>470</v>
      </c>
      <c r="W222" t="s">
        <v>470</v>
      </c>
      <c r="X222" t="s">
        <v>470</v>
      </c>
      <c r="Y222" t="s">
        <v>470</v>
      </c>
      <c r="Z222" t="s">
        <v>470</v>
      </c>
      <c r="AA222" t="s">
        <v>470</v>
      </c>
      <c r="AB222" t="s">
        <v>470</v>
      </c>
      <c r="AC222" t="s">
        <v>141</v>
      </c>
      <c r="AD222" t="s">
        <v>947</v>
      </c>
      <c r="AE222" t="s">
        <v>117</v>
      </c>
      <c r="AF222" t="s">
        <v>470</v>
      </c>
      <c r="AG222" t="s">
        <v>1019</v>
      </c>
      <c r="AH222" t="s">
        <v>1581</v>
      </c>
      <c r="AJ222" t="s">
        <v>949</v>
      </c>
      <c r="AO222" t="str">
        <f>IF(ISNUMBER(_xlfn.XMATCH(Table182[[#This Row],[DEV SB ID]],Platinum_Config[Target DEV SB ID],0))=FALSE,"No Match","Match")</f>
        <v>Match</v>
      </c>
      <c r="AP222" t="str">
        <f>IF(ISNUMBER(_xlfn.XMATCH(Table182[[#This Row],[Target Field Name]],Platinum_Config[Target Field Name],0))=FALSE,"No Match","Match")</f>
        <v>Match</v>
      </c>
      <c r="AQ222" t="str">
        <f>IF(AND(Table182[[#This Row],[Exists already? (ID)]]="No Match",Table182[[#This Row],[Exists already (Name)]]="No Match"),"No Match",IF(AND(Table182[[#This Row],[Exists already? (ID)]]="Match",Table182[[#This Row],[Exists already (Name)]]="Match"),"Double Match","One Match"))</f>
        <v>Double Match</v>
      </c>
      <c r="AR222" t="s">
        <v>1573</v>
      </c>
    </row>
    <row r="223" spans="1:44">
      <c r="A223" t="s">
        <v>440</v>
      </c>
      <c r="B223" t="s">
        <v>46</v>
      </c>
      <c r="C223" t="s">
        <v>1585</v>
      </c>
      <c r="D223" t="s">
        <v>846</v>
      </c>
      <c r="F223" t="s">
        <v>122</v>
      </c>
      <c r="G223" t="s">
        <v>441</v>
      </c>
      <c r="H223" t="s">
        <v>847</v>
      </c>
      <c r="K223" t="s">
        <v>203</v>
      </c>
      <c r="L223" t="s">
        <v>1591</v>
      </c>
      <c r="M223" t="s">
        <v>848</v>
      </c>
      <c r="N223" t="s">
        <v>470</v>
      </c>
      <c r="O223" t="s">
        <v>470</v>
      </c>
      <c r="Q223" t="s">
        <v>104</v>
      </c>
      <c r="R223" t="s">
        <v>104</v>
      </c>
      <c r="U223" t="s">
        <v>458</v>
      </c>
      <c r="V223" t="s">
        <v>470</v>
      </c>
      <c r="W223" t="s">
        <v>470</v>
      </c>
      <c r="X223" t="s">
        <v>470</v>
      </c>
      <c r="Y223" t="s">
        <v>470</v>
      </c>
      <c r="Z223" t="s">
        <v>470</v>
      </c>
      <c r="AA223" t="s">
        <v>470</v>
      </c>
      <c r="AB223" t="s">
        <v>470</v>
      </c>
      <c r="AC223" t="s">
        <v>103</v>
      </c>
      <c r="AD223" t="s">
        <v>947</v>
      </c>
      <c r="AF223" t="s">
        <v>470</v>
      </c>
      <c r="AH223" t="s">
        <v>1584</v>
      </c>
      <c r="AJ223" t="s">
        <v>949</v>
      </c>
      <c r="AO223" t="str">
        <f>IF(ISNUMBER(_xlfn.XMATCH(Table182[[#This Row],[DEV SB ID]],Platinum_Config[Target DEV SB ID],0))=FALSE,"No Match","Match")</f>
        <v>Match</v>
      </c>
      <c r="AP223" t="str">
        <f>IF(ISNUMBER(_xlfn.XMATCH(Table182[[#This Row],[Target Field Name]],Platinum_Config[Target Field Name],0))=FALSE,"No Match","Match")</f>
        <v>Match</v>
      </c>
      <c r="AQ223" t="str">
        <f>IF(AND(Table182[[#This Row],[Exists already? (ID)]]="No Match",Table182[[#This Row],[Exists already (Name)]]="No Match"),"No Match",IF(AND(Table182[[#This Row],[Exists already? (ID)]]="Match",Table182[[#This Row],[Exists already (Name)]]="Match"),"Double Match","One Match"))</f>
        <v>Double Match</v>
      </c>
      <c r="AR223" t="s">
        <v>1573</v>
      </c>
    </row>
    <row r="224" spans="1:44">
      <c r="A224" t="s">
        <v>440</v>
      </c>
      <c r="B224" t="s">
        <v>46</v>
      </c>
      <c r="C224" t="s">
        <v>1585</v>
      </c>
      <c r="D224" t="s">
        <v>850</v>
      </c>
      <c r="F224" t="s">
        <v>125</v>
      </c>
      <c r="G224" t="s">
        <v>441</v>
      </c>
      <c r="H224" t="s">
        <v>849</v>
      </c>
      <c r="K224" t="s">
        <v>203</v>
      </c>
      <c r="L224" t="s">
        <v>1592</v>
      </c>
      <c r="M224" t="s">
        <v>850</v>
      </c>
      <c r="N224" t="s">
        <v>470</v>
      </c>
      <c r="O224" t="s">
        <v>470</v>
      </c>
      <c r="Q224" t="s">
        <v>104</v>
      </c>
      <c r="R224" t="s">
        <v>104</v>
      </c>
      <c r="U224" t="s">
        <v>460</v>
      </c>
      <c r="V224" t="s">
        <v>470</v>
      </c>
      <c r="W224" t="s">
        <v>470</v>
      </c>
      <c r="X224" t="s">
        <v>470</v>
      </c>
      <c r="Y224" t="s">
        <v>470</v>
      </c>
      <c r="Z224" t="s">
        <v>470</v>
      </c>
      <c r="AA224" t="s">
        <v>470</v>
      </c>
      <c r="AB224" t="s">
        <v>470</v>
      </c>
      <c r="AC224" t="s">
        <v>141</v>
      </c>
      <c r="AD224" t="s">
        <v>947</v>
      </c>
      <c r="AE224" t="s">
        <v>117</v>
      </c>
      <c r="AF224" t="s">
        <v>470</v>
      </c>
      <c r="AG224" t="s">
        <v>1019</v>
      </c>
      <c r="AH224" t="s">
        <v>1593</v>
      </c>
      <c r="AJ224" t="s">
        <v>949</v>
      </c>
      <c r="AO224" t="str">
        <f>IF(ISNUMBER(_xlfn.XMATCH(Table182[[#This Row],[DEV SB ID]],Platinum_Config[Target DEV SB ID],0))=FALSE,"No Match","Match")</f>
        <v>Match</v>
      </c>
      <c r="AP224" t="str">
        <f>IF(ISNUMBER(_xlfn.XMATCH(Table182[[#This Row],[Target Field Name]],Platinum_Config[Target Field Name],0))=FALSE,"No Match","Match")</f>
        <v>Match</v>
      </c>
      <c r="AQ224" t="str">
        <f>IF(AND(Table182[[#This Row],[Exists already? (ID)]]="No Match",Table182[[#This Row],[Exists already (Name)]]="No Match"),"No Match",IF(AND(Table182[[#This Row],[Exists already? (ID)]]="Match",Table182[[#This Row],[Exists already (Name)]]="Match"),"Double Match","One Match"))</f>
        <v>Double Match</v>
      </c>
      <c r="AR224" t="s">
        <v>1573</v>
      </c>
    </row>
    <row r="225" spans="1:44">
      <c r="A225" t="s">
        <v>440</v>
      </c>
      <c r="B225" t="s">
        <v>46</v>
      </c>
      <c r="C225" t="s">
        <v>1585</v>
      </c>
      <c r="D225" t="s">
        <v>850</v>
      </c>
      <c r="F225" t="s">
        <v>125</v>
      </c>
      <c r="G225" t="s">
        <v>441</v>
      </c>
      <c r="H225" t="s">
        <v>851</v>
      </c>
      <c r="K225" t="s">
        <v>203</v>
      </c>
      <c r="L225" t="s">
        <v>1594</v>
      </c>
      <c r="M225" t="s">
        <v>852</v>
      </c>
      <c r="N225" t="s">
        <v>470</v>
      </c>
      <c r="O225" t="s">
        <v>470</v>
      </c>
      <c r="Q225" t="s">
        <v>104</v>
      </c>
      <c r="R225" t="s">
        <v>104</v>
      </c>
      <c r="U225" t="s">
        <v>462</v>
      </c>
      <c r="V225" t="s">
        <v>470</v>
      </c>
      <c r="W225" t="s">
        <v>470</v>
      </c>
      <c r="X225" t="s">
        <v>470</v>
      </c>
      <c r="Y225" t="s">
        <v>470</v>
      </c>
      <c r="Z225" t="s">
        <v>470</v>
      </c>
      <c r="AA225" t="s">
        <v>470</v>
      </c>
      <c r="AB225" t="s">
        <v>470</v>
      </c>
      <c r="AC225" t="s">
        <v>103</v>
      </c>
      <c r="AD225" t="s">
        <v>947</v>
      </c>
      <c r="AF225" t="s">
        <v>470</v>
      </c>
      <c r="AH225" t="s">
        <v>1595</v>
      </c>
      <c r="AJ225" t="s">
        <v>949</v>
      </c>
      <c r="AO225" t="str">
        <f>IF(ISNUMBER(_xlfn.XMATCH(Table182[[#This Row],[DEV SB ID]],Platinum_Config[Target DEV SB ID],0))=FALSE,"No Match","Match")</f>
        <v>Match</v>
      </c>
      <c r="AP225" t="str">
        <f>IF(ISNUMBER(_xlfn.XMATCH(Table182[[#This Row],[Target Field Name]],Platinum_Config[Target Field Name],0))=FALSE,"No Match","Match")</f>
        <v>Match</v>
      </c>
      <c r="AQ225" t="str">
        <f>IF(AND(Table182[[#This Row],[Exists already? (ID)]]="No Match",Table182[[#This Row],[Exists already (Name)]]="No Match"),"No Match",IF(AND(Table182[[#This Row],[Exists already? (ID)]]="Match",Table182[[#This Row],[Exists already (Name)]]="Match"),"Double Match","One Match"))</f>
        <v>Double Match</v>
      </c>
      <c r="AR225" t="s">
        <v>1573</v>
      </c>
    </row>
    <row r="226" spans="1:44">
      <c r="A226" t="s">
        <v>440</v>
      </c>
      <c r="G226" t="s">
        <v>441</v>
      </c>
      <c r="H226" t="s">
        <v>853</v>
      </c>
      <c r="M226" t="s">
        <v>854</v>
      </c>
      <c r="N226" t="s">
        <v>470</v>
      </c>
      <c r="O226" t="s">
        <v>470</v>
      </c>
      <c r="P226" t="s">
        <v>1038</v>
      </c>
      <c r="Q226" t="s">
        <v>104</v>
      </c>
      <c r="R226" t="s">
        <v>104</v>
      </c>
      <c r="U226" t="s">
        <v>1596</v>
      </c>
      <c r="V226" t="s">
        <v>470</v>
      </c>
      <c r="W226" t="s">
        <v>470</v>
      </c>
      <c r="X226" t="s">
        <v>470</v>
      </c>
      <c r="Y226" t="s">
        <v>470</v>
      </c>
      <c r="Z226" t="s">
        <v>470</v>
      </c>
      <c r="AA226" t="s">
        <v>470</v>
      </c>
      <c r="AB226" t="s">
        <v>470</v>
      </c>
      <c r="AC226" t="s">
        <v>141</v>
      </c>
      <c r="AD226" t="s">
        <v>947</v>
      </c>
      <c r="AE226" t="s">
        <v>117</v>
      </c>
      <c r="AF226" t="s">
        <v>470</v>
      </c>
      <c r="AG226" t="s">
        <v>1019</v>
      </c>
      <c r="AH226" t="s">
        <v>1597</v>
      </c>
      <c r="AJ226" t="s">
        <v>949</v>
      </c>
      <c r="AO226" t="str">
        <f>IF(ISNUMBER(_xlfn.XMATCH(Table182[[#This Row],[DEV SB ID]],Platinum_Config[Target DEV SB ID],0))=FALSE,"No Match","Match")</f>
        <v>Match</v>
      </c>
      <c r="AP226" t="str">
        <f>IF(ISNUMBER(_xlfn.XMATCH(Table182[[#This Row],[Target Field Name]],Platinum_Config[Target Field Name],0))=FALSE,"No Match","Match")</f>
        <v>Match</v>
      </c>
      <c r="AQ226" t="str">
        <f>IF(AND(Table182[[#This Row],[Exists already? (ID)]]="No Match",Table182[[#This Row],[Exists already (Name)]]="No Match"),"No Match",IF(AND(Table182[[#This Row],[Exists already? (ID)]]="Match",Table182[[#This Row],[Exists already (Name)]]="Match"),"Double Match","One Match"))</f>
        <v>Double Match</v>
      </c>
      <c r="AR226" t="s">
        <v>1573</v>
      </c>
    </row>
    <row r="227" spans="1:44">
      <c r="A227" t="s">
        <v>440</v>
      </c>
      <c r="G227" t="s">
        <v>441</v>
      </c>
      <c r="H227" t="s">
        <v>855</v>
      </c>
      <c r="M227" t="s">
        <v>856</v>
      </c>
      <c r="N227" t="s">
        <v>470</v>
      </c>
      <c r="O227" t="s">
        <v>470</v>
      </c>
      <c r="P227" t="s">
        <v>1038</v>
      </c>
      <c r="Q227" t="s">
        <v>104</v>
      </c>
      <c r="R227" t="s">
        <v>104</v>
      </c>
      <c r="U227" t="s">
        <v>1598</v>
      </c>
      <c r="V227" t="s">
        <v>470</v>
      </c>
      <c r="W227" t="s">
        <v>470</v>
      </c>
      <c r="X227" t="s">
        <v>470</v>
      </c>
      <c r="Y227" t="s">
        <v>470</v>
      </c>
      <c r="Z227" t="s">
        <v>470</v>
      </c>
      <c r="AA227" t="s">
        <v>470</v>
      </c>
      <c r="AB227" t="s">
        <v>470</v>
      </c>
      <c r="AC227" t="s">
        <v>103</v>
      </c>
      <c r="AD227" t="s">
        <v>947</v>
      </c>
      <c r="AF227" t="s">
        <v>470</v>
      </c>
      <c r="AH227" t="s">
        <v>1599</v>
      </c>
      <c r="AJ227" t="s">
        <v>949</v>
      </c>
      <c r="AO227" t="str">
        <f>IF(ISNUMBER(_xlfn.XMATCH(Table182[[#This Row],[DEV SB ID]],Platinum_Config[Target DEV SB ID],0))=FALSE,"No Match","Match")</f>
        <v>Match</v>
      </c>
      <c r="AP227" t="str">
        <f>IF(ISNUMBER(_xlfn.XMATCH(Table182[[#This Row],[Target Field Name]],Platinum_Config[Target Field Name],0))=FALSE,"No Match","Match")</f>
        <v>Match</v>
      </c>
      <c r="AQ227" t="str">
        <f>IF(AND(Table182[[#This Row],[Exists already? (ID)]]="No Match",Table182[[#This Row],[Exists already (Name)]]="No Match"),"No Match",IF(AND(Table182[[#This Row],[Exists already? (ID)]]="Match",Table182[[#This Row],[Exists already (Name)]]="Match"),"Double Match","One Match"))</f>
        <v>Double Match</v>
      </c>
      <c r="AR227" t="s">
        <v>1573</v>
      </c>
    </row>
    <row r="228" spans="1:44">
      <c r="A228" t="s">
        <v>440</v>
      </c>
      <c r="G228" t="s">
        <v>441</v>
      </c>
      <c r="H228" t="s">
        <v>857</v>
      </c>
      <c r="M228" t="s">
        <v>858</v>
      </c>
      <c r="N228" t="s">
        <v>470</v>
      </c>
      <c r="O228" t="s">
        <v>470</v>
      </c>
      <c r="P228" t="s">
        <v>1038</v>
      </c>
      <c r="Q228" t="s">
        <v>104</v>
      </c>
      <c r="R228" t="s">
        <v>104</v>
      </c>
      <c r="U228" t="s">
        <v>1600</v>
      </c>
      <c r="V228" t="s">
        <v>470</v>
      </c>
      <c r="W228" t="s">
        <v>470</v>
      </c>
      <c r="X228" t="s">
        <v>470</v>
      </c>
      <c r="Y228" t="s">
        <v>470</v>
      </c>
      <c r="Z228" t="s">
        <v>470</v>
      </c>
      <c r="AA228" t="s">
        <v>470</v>
      </c>
      <c r="AB228" t="s">
        <v>470</v>
      </c>
      <c r="AC228" t="s">
        <v>141</v>
      </c>
      <c r="AD228" t="s">
        <v>947</v>
      </c>
      <c r="AE228" t="s">
        <v>117</v>
      </c>
      <c r="AF228" t="s">
        <v>470</v>
      </c>
      <c r="AG228" t="s">
        <v>1019</v>
      </c>
      <c r="AH228" t="s">
        <v>1597</v>
      </c>
      <c r="AJ228" t="s">
        <v>949</v>
      </c>
      <c r="AO228" t="str">
        <f>IF(ISNUMBER(_xlfn.XMATCH(Table182[[#This Row],[DEV SB ID]],Platinum_Config[Target DEV SB ID],0))=FALSE,"No Match","Match")</f>
        <v>Match</v>
      </c>
      <c r="AP228" t="str">
        <f>IF(ISNUMBER(_xlfn.XMATCH(Table182[[#This Row],[Target Field Name]],Platinum_Config[Target Field Name],0))=FALSE,"No Match","Match")</f>
        <v>Match</v>
      </c>
      <c r="AQ228" t="str">
        <f>IF(AND(Table182[[#This Row],[Exists already? (ID)]]="No Match",Table182[[#This Row],[Exists already (Name)]]="No Match"),"No Match",IF(AND(Table182[[#This Row],[Exists already? (ID)]]="Match",Table182[[#This Row],[Exists already (Name)]]="Match"),"Double Match","One Match"))</f>
        <v>Double Match</v>
      </c>
      <c r="AR228" t="s">
        <v>1573</v>
      </c>
    </row>
    <row r="229" spans="1:44">
      <c r="A229" t="s">
        <v>440</v>
      </c>
      <c r="G229" t="s">
        <v>441</v>
      </c>
      <c r="H229" t="s">
        <v>859</v>
      </c>
      <c r="M229" t="s">
        <v>860</v>
      </c>
      <c r="N229" t="s">
        <v>470</v>
      </c>
      <c r="O229" t="s">
        <v>470</v>
      </c>
      <c r="P229" t="s">
        <v>1038</v>
      </c>
      <c r="Q229" t="s">
        <v>104</v>
      </c>
      <c r="R229" t="s">
        <v>104</v>
      </c>
      <c r="U229" t="s">
        <v>1601</v>
      </c>
      <c r="V229" t="s">
        <v>470</v>
      </c>
      <c r="W229" t="s">
        <v>470</v>
      </c>
      <c r="X229" t="s">
        <v>470</v>
      </c>
      <c r="Y229" t="s">
        <v>470</v>
      </c>
      <c r="Z229" t="s">
        <v>470</v>
      </c>
      <c r="AA229" t="s">
        <v>470</v>
      </c>
      <c r="AB229" t="s">
        <v>470</v>
      </c>
      <c r="AC229" t="s">
        <v>103</v>
      </c>
      <c r="AD229" t="s">
        <v>947</v>
      </c>
      <c r="AF229" t="s">
        <v>470</v>
      </c>
      <c r="AH229" t="s">
        <v>1599</v>
      </c>
      <c r="AJ229" t="s">
        <v>949</v>
      </c>
      <c r="AO229" t="str">
        <f>IF(ISNUMBER(_xlfn.XMATCH(Table182[[#This Row],[DEV SB ID]],Platinum_Config[Target DEV SB ID],0))=FALSE,"No Match","Match")</f>
        <v>Match</v>
      </c>
      <c r="AP229" t="str">
        <f>IF(ISNUMBER(_xlfn.XMATCH(Table182[[#This Row],[Target Field Name]],Platinum_Config[Target Field Name],0))=FALSE,"No Match","Match")</f>
        <v>Match</v>
      </c>
      <c r="AQ229" t="str">
        <f>IF(AND(Table182[[#This Row],[Exists already? (ID)]]="No Match",Table182[[#This Row],[Exists already (Name)]]="No Match"),"No Match",IF(AND(Table182[[#This Row],[Exists already? (ID)]]="Match",Table182[[#This Row],[Exists already (Name)]]="Match"),"Double Match","One Match"))</f>
        <v>Double Match</v>
      </c>
      <c r="AR229" t="s">
        <v>1573</v>
      </c>
    </row>
    <row r="230" spans="1:44">
      <c r="A230" t="s">
        <v>440</v>
      </c>
      <c r="G230" t="s">
        <v>441</v>
      </c>
      <c r="H230" t="s">
        <v>861</v>
      </c>
      <c r="M230" t="s">
        <v>862</v>
      </c>
      <c r="N230" t="s">
        <v>470</v>
      </c>
      <c r="O230" t="s">
        <v>470</v>
      </c>
      <c r="P230" t="s">
        <v>1038</v>
      </c>
      <c r="Q230" t="s">
        <v>104</v>
      </c>
      <c r="R230" t="s">
        <v>104</v>
      </c>
      <c r="U230" t="s">
        <v>1602</v>
      </c>
      <c r="V230" t="s">
        <v>470</v>
      </c>
      <c r="W230" t="s">
        <v>470</v>
      </c>
      <c r="X230" t="s">
        <v>470</v>
      </c>
      <c r="Y230" t="s">
        <v>470</v>
      </c>
      <c r="Z230" t="s">
        <v>470</v>
      </c>
      <c r="AA230" t="s">
        <v>470</v>
      </c>
      <c r="AB230" t="s">
        <v>470</v>
      </c>
      <c r="AC230" t="s">
        <v>141</v>
      </c>
      <c r="AD230" t="s">
        <v>947</v>
      </c>
      <c r="AE230" t="s">
        <v>117</v>
      </c>
      <c r="AF230" t="s">
        <v>470</v>
      </c>
      <c r="AG230" t="s">
        <v>1019</v>
      </c>
      <c r="AH230" t="s">
        <v>1603</v>
      </c>
      <c r="AJ230" t="s">
        <v>949</v>
      </c>
      <c r="AO230" t="str">
        <f>IF(ISNUMBER(_xlfn.XMATCH(Table182[[#This Row],[DEV SB ID]],Platinum_Config[Target DEV SB ID],0))=FALSE,"No Match","Match")</f>
        <v>Match</v>
      </c>
      <c r="AP230" t="str">
        <f>IF(ISNUMBER(_xlfn.XMATCH(Table182[[#This Row],[Target Field Name]],Platinum_Config[Target Field Name],0))=FALSE,"No Match","Match")</f>
        <v>Match</v>
      </c>
      <c r="AQ230" t="str">
        <f>IF(AND(Table182[[#This Row],[Exists already? (ID)]]="No Match",Table182[[#This Row],[Exists already (Name)]]="No Match"),"No Match",IF(AND(Table182[[#This Row],[Exists already? (ID)]]="Match",Table182[[#This Row],[Exists already (Name)]]="Match"),"Double Match","One Match"))</f>
        <v>Double Match</v>
      </c>
      <c r="AR230" t="s">
        <v>1573</v>
      </c>
    </row>
    <row r="231" spans="1:44">
      <c r="A231" t="s">
        <v>440</v>
      </c>
      <c r="G231" t="s">
        <v>441</v>
      </c>
      <c r="H231" t="s">
        <v>863</v>
      </c>
      <c r="M231" t="s">
        <v>864</v>
      </c>
      <c r="N231" t="s">
        <v>470</v>
      </c>
      <c r="O231" t="s">
        <v>470</v>
      </c>
      <c r="P231" t="s">
        <v>1038</v>
      </c>
      <c r="Q231" t="s">
        <v>104</v>
      </c>
      <c r="R231" t="s">
        <v>104</v>
      </c>
      <c r="U231" t="s">
        <v>1604</v>
      </c>
      <c r="V231" t="s">
        <v>470</v>
      </c>
      <c r="W231" t="s">
        <v>470</v>
      </c>
      <c r="X231" t="s">
        <v>470</v>
      </c>
      <c r="Y231" t="s">
        <v>470</v>
      </c>
      <c r="Z231" t="s">
        <v>470</v>
      </c>
      <c r="AA231" t="s">
        <v>470</v>
      </c>
      <c r="AB231" t="s">
        <v>470</v>
      </c>
      <c r="AC231" t="s">
        <v>103</v>
      </c>
      <c r="AD231" t="s">
        <v>947</v>
      </c>
      <c r="AF231" t="s">
        <v>470</v>
      </c>
      <c r="AH231" t="s">
        <v>1605</v>
      </c>
      <c r="AJ231" t="s">
        <v>949</v>
      </c>
      <c r="AO231" t="str">
        <f>IF(ISNUMBER(_xlfn.XMATCH(Table182[[#This Row],[DEV SB ID]],Platinum_Config[Target DEV SB ID],0))=FALSE,"No Match","Match")</f>
        <v>Match</v>
      </c>
      <c r="AP231" t="str">
        <f>IF(ISNUMBER(_xlfn.XMATCH(Table182[[#This Row],[Target Field Name]],Platinum_Config[Target Field Name],0))=FALSE,"No Match","Match")</f>
        <v>Match</v>
      </c>
      <c r="AQ231" t="str">
        <f>IF(AND(Table182[[#This Row],[Exists already? (ID)]]="No Match",Table182[[#This Row],[Exists already (Name)]]="No Match"),"No Match",IF(AND(Table182[[#This Row],[Exists already? (ID)]]="Match",Table182[[#This Row],[Exists already (Name)]]="Match"),"Double Match","One Match"))</f>
        <v>Double Match</v>
      </c>
      <c r="AR231" t="s">
        <v>1573</v>
      </c>
    </row>
  </sheetData>
  <phoneticPr fontId="2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4E34-60FF-4D94-B5A3-89CAB9903D5C}">
  <dimension ref="A3:I12"/>
  <sheetViews>
    <sheetView topLeftCell="A7" workbookViewId="0">
      <selection activeCell="D8" sqref="D8"/>
    </sheetView>
  </sheetViews>
  <sheetFormatPr defaultRowHeight="14.45"/>
  <cols>
    <col min="1" max="1" width="8.85546875" bestFit="1" customWidth="1"/>
    <col min="2" max="2" width="29.5703125" bestFit="1" customWidth="1"/>
    <col min="3" max="3" width="22.85546875" bestFit="1" customWidth="1"/>
    <col min="4" max="4" width="29.85546875" bestFit="1" customWidth="1"/>
    <col min="5" max="5" width="37.85546875" customWidth="1"/>
    <col min="6" max="6" width="98.42578125" bestFit="1" customWidth="1"/>
    <col min="7" max="7" width="54.42578125" customWidth="1"/>
    <col min="8" max="8" width="18" bestFit="1" customWidth="1"/>
    <col min="9" max="9" width="15.5703125" bestFit="1" customWidth="1"/>
  </cols>
  <sheetData>
    <row r="3" spans="1:9">
      <c r="A3" s="116" t="s">
        <v>579</v>
      </c>
      <c r="B3" s="116" t="s">
        <v>891</v>
      </c>
      <c r="C3" s="116" t="s">
        <v>926</v>
      </c>
      <c r="D3" s="116" t="s">
        <v>94</v>
      </c>
      <c r="E3" s="116" t="s">
        <v>90</v>
      </c>
      <c r="F3" s="116" t="s">
        <v>892</v>
      </c>
      <c r="G3" s="116" t="s">
        <v>91</v>
      </c>
      <c r="H3" s="116" t="s">
        <v>1606</v>
      </c>
      <c r="I3" s="116" t="s">
        <v>1607</v>
      </c>
    </row>
    <row r="4" spans="1:9">
      <c r="A4">
        <v>4</v>
      </c>
      <c r="B4" t="s">
        <v>218</v>
      </c>
      <c r="C4" t="s">
        <v>218</v>
      </c>
      <c r="D4" t="s">
        <v>218</v>
      </c>
      <c r="E4" t="s">
        <v>1608</v>
      </c>
      <c r="F4" t="s">
        <v>217</v>
      </c>
      <c r="G4" t="s">
        <v>217</v>
      </c>
      <c r="H4" t="s">
        <v>1609</v>
      </c>
      <c r="I4" t="s">
        <v>1610</v>
      </c>
    </row>
    <row r="5" spans="1:9">
      <c r="A5">
        <v>4.0999999999999996</v>
      </c>
      <c r="B5" t="s">
        <v>1611</v>
      </c>
      <c r="C5" t="s">
        <v>426</v>
      </c>
      <c r="D5" t="s">
        <v>221</v>
      </c>
      <c r="E5" t="s">
        <v>1608</v>
      </c>
      <c r="F5" t="s">
        <v>897</v>
      </c>
      <c r="G5" t="s">
        <v>645</v>
      </c>
      <c r="H5" t="s">
        <v>1609</v>
      </c>
      <c r="I5" t="s">
        <v>1610</v>
      </c>
    </row>
    <row r="6" spans="1:9">
      <c r="A6">
        <v>5</v>
      </c>
      <c r="B6" t="s">
        <v>1611</v>
      </c>
      <c r="C6" t="s">
        <v>824</v>
      </c>
      <c r="D6" t="s">
        <v>437</v>
      </c>
      <c r="E6" t="s">
        <v>1608</v>
      </c>
      <c r="F6" t="s">
        <v>897</v>
      </c>
      <c r="G6" t="s">
        <v>603</v>
      </c>
      <c r="H6" t="s">
        <v>1609</v>
      </c>
      <c r="I6" t="s">
        <v>1610</v>
      </c>
    </row>
    <row r="7" spans="1:9">
      <c r="A7">
        <v>7</v>
      </c>
      <c r="B7" t="s">
        <v>1611</v>
      </c>
      <c r="D7" t="s">
        <v>224</v>
      </c>
      <c r="E7" t="s">
        <v>1608</v>
      </c>
      <c r="F7" t="s">
        <v>897</v>
      </c>
      <c r="G7" t="s">
        <v>222</v>
      </c>
      <c r="H7" t="s">
        <v>1609</v>
      </c>
      <c r="I7" t="s">
        <v>1610</v>
      </c>
    </row>
    <row r="8" spans="1:9">
      <c r="A8">
        <v>9</v>
      </c>
      <c r="B8" t="s">
        <v>1611</v>
      </c>
      <c r="D8" t="s">
        <v>1612</v>
      </c>
      <c r="E8" t="s">
        <v>1608</v>
      </c>
      <c r="F8" t="s">
        <v>897</v>
      </c>
      <c r="G8" t="s">
        <v>605</v>
      </c>
      <c r="H8" t="s">
        <v>1613</v>
      </c>
      <c r="I8" t="s">
        <v>1610</v>
      </c>
    </row>
    <row r="9" spans="1:9">
      <c r="A9">
        <v>23</v>
      </c>
      <c r="B9" t="s">
        <v>1614</v>
      </c>
      <c r="C9" t="s">
        <v>1615</v>
      </c>
      <c r="D9" t="s">
        <v>1615</v>
      </c>
      <c r="E9" t="s">
        <v>1608</v>
      </c>
      <c r="F9" t="s">
        <v>897</v>
      </c>
      <c r="G9" t="s">
        <v>618</v>
      </c>
      <c r="H9" t="s">
        <v>1609</v>
      </c>
      <c r="I9" t="s">
        <v>1610</v>
      </c>
    </row>
    <row r="10" spans="1:9">
      <c r="A10">
        <v>55</v>
      </c>
      <c r="B10" t="s">
        <v>1611</v>
      </c>
      <c r="D10" t="s">
        <v>1616</v>
      </c>
      <c r="E10" t="s">
        <v>1608</v>
      </c>
      <c r="F10" t="s">
        <v>897</v>
      </c>
      <c r="G10" t="s">
        <v>14</v>
      </c>
      <c r="H10" t="s">
        <v>1609</v>
      </c>
      <c r="I10" t="s">
        <v>1610</v>
      </c>
    </row>
    <row r="11" spans="1:9">
      <c r="A11">
        <v>90</v>
      </c>
      <c r="B11" t="s">
        <v>1617</v>
      </c>
      <c r="C11" t="s">
        <v>218</v>
      </c>
      <c r="D11" t="s">
        <v>218</v>
      </c>
      <c r="E11" t="s">
        <v>1618</v>
      </c>
      <c r="F11" t="s">
        <v>897</v>
      </c>
      <c r="G11" t="s">
        <v>217</v>
      </c>
      <c r="H11" t="s">
        <v>1609</v>
      </c>
      <c r="I11" t="s">
        <v>1610</v>
      </c>
    </row>
    <row r="12" spans="1:9">
      <c r="A12" t="s">
        <v>677</v>
      </c>
      <c r="B12" t="s">
        <v>195</v>
      </c>
      <c r="C12" t="s">
        <v>188</v>
      </c>
      <c r="D12" t="s">
        <v>189</v>
      </c>
      <c r="E12" t="s">
        <v>1608</v>
      </c>
      <c r="F12" t="s">
        <v>897</v>
      </c>
      <c r="G12" t="s">
        <v>187</v>
      </c>
      <c r="H12" t="s">
        <v>1609</v>
      </c>
      <c r="I12" t="s">
        <v>1610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N302"/>
  <sheetViews>
    <sheetView topLeftCell="W1" workbookViewId="0">
      <pane ySplit="2" topLeftCell="A114" activePane="bottomLeft" state="frozen"/>
      <selection pane="bottomLeft" activeCell="AC114" sqref="AC114"/>
    </sheetView>
  </sheetViews>
  <sheetFormatPr defaultRowHeight="14.45" outlineLevelCol="1"/>
  <cols>
    <col min="1" max="1" width="8.5703125" customWidth="1"/>
    <col min="2" max="3" width="23.42578125" customWidth="1"/>
    <col min="4" max="4" width="14.5703125" customWidth="1"/>
    <col min="5" max="5" width="6.42578125" customWidth="1"/>
    <col min="6" max="6" width="15.42578125" customWidth="1"/>
    <col min="7" max="7" width="18.5703125" customWidth="1"/>
    <col min="8" max="8" width="14.5703125" customWidth="1"/>
    <col min="9" max="9" width="32" customWidth="1"/>
    <col min="10" max="10" width="11.5703125" customWidth="1"/>
    <col min="11" max="11" width="9.5703125" customWidth="1"/>
    <col min="12" max="12" width="15.5703125" hidden="1" customWidth="1" outlineLevel="1"/>
    <col min="13" max="13" width="27.5703125" customWidth="1" collapsed="1"/>
    <col min="14" max="14" width="22.5703125" customWidth="1"/>
    <col min="15" max="15" width="38.5703125" customWidth="1"/>
    <col min="16" max="16" width="38" hidden="1" customWidth="1" outlineLevel="1"/>
    <col min="17" max="17" width="12.5703125" hidden="1" customWidth="1" outlineLevel="1"/>
    <col min="18" max="18" width="6.5703125" hidden="1" customWidth="1" outlineLevel="1"/>
    <col min="19" max="19" width="24" customWidth="1" collapsed="1"/>
    <col min="20" max="22" width="24" customWidth="1"/>
    <col min="23" max="23" width="8.5703125" style="102" customWidth="1"/>
    <col min="24" max="25" width="10.5703125" style="102" customWidth="1"/>
    <col min="26" max="28" width="22" customWidth="1"/>
    <col min="29" max="29" width="31.5703125" customWidth="1"/>
    <col min="30" max="30" width="17.42578125" hidden="1" customWidth="1" outlineLevel="1"/>
    <col min="31" max="31" width="22" customWidth="1" collapsed="1"/>
    <col min="32" max="32" width="22" customWidth="1"/>
    <col min="33" max="33" width="10.5703125" customWidth="1"/>
    <col min="34" max="34" width="14" hidden="1" customWidth="1" outlineLevel="1"/>
    <col min="35" max="35" width="10.42578125" customWidth="1" collapsed="1"/>
    <col min="36" max="36" width="23.7109375" customWidth="1"/>
    <col min="37" max="37" width="46.7109375" customWidth="1"/>
    <col min="38" max="43" width="32.5703125" customWidth="1"/>
    <col min="44" max="44" width="26.42578125" customWidth="1"/>
    <col min="45" max="45" width="7.42578125" bestFit="1" customWidth="1"/>
    <col min="46" max="47" width="8.5703125" bestFit="1" customWidth="1"/>
  </cols>
  <sheetData>
    <row r="1" spans="1:66">
      <c r="AS1" s="260" t="s">
        <v>1619</v>
      </c>
      <c r="AT1" s="260"/>
      <c r="AU1" s="260"/>
      <c r="AV1" s="260"/>
      <c r="AW1" s="260"/>
      <c r="AX1" s="260"/>
      <c r="AY1" s="260"/>
      <c r="AZ1" s="260"/>
      <c r="BA1" s="260"/>
      <c r="BB1" s="260"/>
      <c r="BC1" s="260"/>
      <c r="BD1" s="260"/>
      <c r="BE1" s="260"/>
      <c r="BF1" s="260"/>
      <c r="BG1" s="260"/>
      <c r="BH1" s="260"/>
      <c r="BI1" s="260"/>
      <c r="BJ1" s="260"/>
      <c r="BK1" s="260"/>
      <c r="BL1" s="260"/>
      <c r="BM1" s="260"/>
      <c r="BN1" s="260"/>
    </row>
    <row r="2" spans="1:66" ht="79.349999999999994" customHeight="1">
      <c r="A2" s="6" t="s">
        <v>86</v>
      </c>
      <c r="B2" s="6" t="s">
        <v>914</v>
      </c>
      <c r="C2" s="6" t="s">
        <v>915</v>
      </c>
      <c r="D2" s="6" t="s">
        <v>916</v>
      </c>
      <c r="E2" s="6" t="s">
        <v>917</v>
      </c>
      <c r="F2" s="6" t="s">
        <v>918</v>
      </c>
      <c r="G2" s="7" t="s">
        <v>87</v>
      </c>
      <c r="H2" s="7" t="s">
        <v>579</v>
      </c>
      <c r="I2" s="7" t="s">
        <v>88</v>
      </c>
      <c r="J2" s="7" t="s">
        <v>89</v>
      </c>
      <c r="K2" s="7" t="s">
        <v>90</v>
      </c>
      <c r="L2" s="12" t="s">
        <v>919</v>
      </c>
      <c r="M2" s="7" t="s">
        <v>91</v>
      </c>
      <c r="N2" s="12" t="s">
        <v>920</v>
      </c>
      <c r="O2" s="12" t="s">
        <v>921</v>
      </c>
      <c r="P2" s="7" t="s">
        <v>922</v>
      </c>
      <c r="Q2" s="7" t="s">
        <v>923</v>
      </c>
      <c r="R2" s="7" t="s">
        <v>924</v>
      </c>
      <c r="S2" s="7" t="s">
        <v>891</v>
      </c>
      <c r="T2" s="107" t="s">
        <v>926</v>
      </c>
      <c r="U2" s="7" t="s">
        <v>94</v>
      </c>
      <c r="V2" s="12" t="s">
        <v>928</v>
      </c>
      <c r="W2" s="115" t="s">
        <v>929</v>
      </c>
      <c r="X2" s="115" t="s">
        <v>1606</v>
      </c>
      <c r="Y2" s="115" t="s">
        <v>1607</v>
      </c>
      <c r="Z2" s="12" t="s">
        <v>892</v>
      </c>
      <c r="AA2" s="12" t="s">
        <v>1620</v>
      </c>
      <c r="AB2" s="12" t="s">
        <v>893</v>
      </c>
      <c r="AC2" s="12" t="s">
        <v>930</v>
      </c>
      <c r="AD2" s="12" t="s">
        <v>931</v>
      </c>
      <c r="AE2" s="12" t="s">
        <v>1621</v>
      </c>
      <c r="AF2" s="12" t="s">
        <v>1622</v>
      </c>
      <c r="AG2" s="7" t="s">
        <v>95</v>
      </c>
      <c r="AH2" s="7" t="s">
        <v>933</v>
      </c>
      <c r="AI2" s="7" t="s">
        <v>96</v>
      </c>
      <c r="AJ2" s="7" t="s">
        <v>97</v>
      </c>
      <c r="AK2" s="8" t="s">
        <v>934</v>
      </c>
      <c r="AL2" s="8" t="s">
        <v>935</v>
      </c>
      <c r="AM2" s="8" t="s">
        <v>936</v>
      </c>
      <c r="AN2" s="8" t="s">
        <v>937</v>
      </c>
      <c r="AO2" s="8" t="s">
        <v>938</v>
      </c>
      <c r="AP2" s="8" t="s">
        <v>939</v>
      </c>
      <c r="AQ2" s="8" t="s">
        <v>940</v>
      </c>
      <c r="AR2" s="8" t="s">
        <v>98</v>
      </c>
      <c r="AS2" s="99" t="s">
        <v>1623</v>
      </c>
      <c r="AT2" s="99" t="s">
        <v>580</v>
      </c>
      <c r="AU2" s="99" t="s">
        <v>581</v>
      </c>
      <c r="AV2" s="99" t="s">
        <v>582</v>
      </c>
      <c r="AW2" s="99" t="s">
        <v>583</v>
      </c>
      <c r="AX2" s="99" t="s">
        <v>584</v>
      </c>
      <c r="AY2" s="99" t="s">
        <v>585</v>
      </c>
      <c r="AZ2" s="99" t="s">
        <v>586</v>
      </c>
      <c r="BA2" s="99" t="s">
        <v>587</v>
      </c>
      <c r="BB2" s="99" t="s">
        <v>588</v>
      </c>
      <c r="BC2" s="99" t="s">
        <v>589</v>
      </c>
      <c r="BD2" s="99" t="s">
        <v>590</v>
      </c>
      <c r="BE2" s="99" t="s">
        <v>591</v>
      </c>
      <c r="BF2" s="99" t="s">
        <v>592</v>
      </c>
      <c r="BG2" s="99" t="s">
        <v>593</v>
      </c>
      <c r="BH2" s="99" t="s">
        <v>594</v>
      </c>
      <c r="BI2" s="99" t="s">
        <v>595</v>
      </c>
      <c r="BJ2" s="99" t="s">
        <v>596</v>
      </c>
      <c r="BK2" s="99" t="s">
        <v>597</v>
      </c>
      <c r="BL2" s="99" t="s">
        <v>598</v>
      </c>
      <c r="BM2" s="99" t="s">
        <v>599</v>
      </c>
      <c r="BN2" s="99" t="s">
        <v>600</v>
      </c>
    </row>
    <row r="3" spans="1:66" ht="65.099999999999994" hidden="1">
      <c r="A3" s="4" t="s">
        <v>1624</v>
      </c>
      <c r="B3" s="4" t="s">
        <v>1625</v>
      </c>
      <c r="C3" s="4" t="s">
        <v>1626</v>
      </c>
      <c r="D3" s="4" t="s">
        <v>1623</v>
      </c>
      <c r="E3" s="4" t="s">
        <v>470</v>
      </c>
      <c r="F3" s="4" t="s">
        <v>1627</v>
      </c>
      <c r="G3" s="2" t="s">
        <v>100</v>
      </c>
      <c r="H3" s="2">
        <v>1</v>
      </c>
      <c r="I3" s="2" t="s">
        <v>1628</v>
      </c>
      <c r="J3" s="2"/>
      <c r="K3" s="2" t="s">
        <v>1608</v>
      </c>
      <c r="L3" s="2" t="str">
        <f>_xlfn.TEXTJOIN("|",FALSE,Platinum_Config[[#This Row],[Target Entity]],Platinum_Config[[#This Row],[Target DEV SB ID]])</f>
        <v>TBD - Value Bundle or Epic or Task|PW_SHORT_NAME</v>
      </c>
      <c r="M3" s="2" t="s">
        <v>601</v>
      </c>
      <c r="N3" s="2" t="s">
        <v>1629</v>
      </c>
      <c r="O3" s="2"/>
      <c r="P3" s="2" t="s">
        <v>1630</v>
      </c>
      <c r="Q3" s="2" t="s">
        <v>20</v>
      </c>
      <c r="R3" s="2" t="s">
        <v>20</v>
      </c>
      <c r="S3" s="2" t="s">
        <v>895</v>
      </c>
      <c r="T3" s="2" t="s">
        <v>895</v>
      </c>
      <c r="U3" s="2" t="s">
        <v>895</v>
      </c>
      <c r="V3" s="2"/>
      <c r="W3" s="104" t="s">
        <v>20</v>
      </c>
      <c r="X3" s="104" t="s">
        <v>1631</v>
      </c>
      <c r="Y3" s="104"/>
      <c r="Z3" s="2" t="str">
        <f>_xlfn.XLOOKUP(Platinum_Config[[#This Row],[Source PROD ID]],Prod_fields[ID],Prod_fields[Attribute Name],"0-Not Found",0,1)</f>
        <v>Work ID</v>
      </c>
      <c r="AA3" s="2"/>
      <c r="AB3" s="2" t="str">
        <f>_xlfn.XLOOKUP(Platinum_Config[[#This Row],[FDXSANDBOXA ID]],SBA_fields[ID],SBA_fields[Attribute Name],"0-Not Found",0,1)</f>
        <v>Work ID</v>
      </c>
      <c r="AC3" s="2" t="str">
        <f>_xlfn.XLOOKUP(Platinum_Config[[#This Row],[Target DEV SB ID]],Target_Dev_fields[ID],Target_Dev_fields[Attribute Name],"0-Not Found",0,1)</f>
        <v>Work ID</v>
      </c>
      <c r="AD3" s="2" t="b">
        <f>Platinum_Config[[#This Row],[Prod Source field name]]=Platinum_Config[[#This Row],[New instance Target field name]]</f>
        <v>1</v>
      </c>
      <c r="AE3" s="2" t="b">
        <f>Platinum_Config[[#This Row],[Target Field Name]]=Platinum_Config[[#This Row],[New instance Target field name]]</f>
        <v>1</v>
      </c>
      <c r="AF3" s="2" t="b">
        <f>Platinum_Config[[#This Row],[Sandbox A field name]]=Platinum_Config[[#This Row],[New instance Target field name]]</f>
        <v>1</v>
      </c>
      <c r="AG3" s="2" t="s">
        <v>103</v>
      </c>
      <c r="AH3" s="2" t="s">
        <v>947</v>
      </c>
      <c r="AI3" s="2"/>
      <c r="AJ3" s="2" t="s">
        <v>104</v>
      </c>
      <c r="AK3" s="5"/>
      <c r="AL3" s="5" t="s">
        <v>470</v>
      </c>
      <c r="AM3" s="5" t="s">
        <v>949</v>
      </c>
      <c r="AN3" s="5" t="s">
        <v>104</v>
      </c>
      <c r="AO3" s="5" t="s">
        <v>470</v>
      </c>
      <c r="AP3" s="5" t="s">
        <v>470</v>
      </c>
      <c r="AQ3" s="5" t="s">
        <v>470</v>
      </c>
      <c r="AR3" s="5" t="s">
        <v>105</v>
      </c>
      <c r="AS3" s="192"/>
      <c r="AT3" s="192"/>
      <c r="AU3" s="192"/>
      <c r="AV3" s="192"/>
      <c r="AW3" s="192"/>
      <c r="AX3" s="192"/>
      <c r="AY3" s="192"/>
      <c r="AZ3" s="192"/>
      <c r="BA3" s="192"/>
      <c r="BB3" s="192"/>
      <c r="BC3" s="192"/>
      <c r="BD3" s="192"/>
      <c r="BE3" s="192"/>
      <c r="BF3" s="192"/>
      <c r="BG3" s="192"/>
      <c r="BH3" s="192"/>
      <c r="BI3" s="192"/>
      <c r="BJ3" s="192"/>
      <c r="BK3" s="192"/>
      <c r="BL3" s="192"/>
      <c r="BM3" s="192"/>
      <c r="BN3" s="192"/>
    </row>
    <row r="4" spans="1:66" ht="65.099999999999994" hidden="1">
      <c r="A4" s="4" t="s">
        <v>1624</v>
      </c>
      <c r="B4" s="4" t="s">
        <v>1625</v>
      </c>
      <c r="C4" s="4" t="s">
        <v>1626</v>
      </c>
      <c r="D4" s="4" t="s">
        <v>1623</v>
      </c>
      <c r="E4" s="4" t="s">
        <v>470</v>
      </c>
      <c r="F4" s="4" t="s">
        <v>1627</v>
      </c>
      <c r="G4" s="2" t="s">
        <v>100</v>
      </c>
      <c r="H4" s="2">
        <v>2</v>
      </c>
      <c r="I4" s="2" t="s">
        <v>1628</v>
      </c>
      <c r="J4" s="2"/>
      <c r="K4" s="2" t="s">
        <v>1608</v>
      </c>
      <c r="L4" s="2" t="str">
        <f>_xlfn.TEXTJOIN("|",FALSE,Platinum_Config[[#This Row],[Target Entity]],Platinum_Config[[#This Row],[Target DEV SB ID]])</f>
        <v>TBD - Value Bundle or Epic or Task|DESCR</v>
      </c>
      <c r="M4" s="2" t="s">
        <v>219</v>
      </c>
      <c r="N4" s="2" t="s">
        <v>1629</v>
      </c>
      <c r="O4" s="2"/>
      <c r="P4" s="2" t="s">
        <v>470</v>
      </c>
      <c r="Q4" s="2" t="s">
        <v>20</v>
      </c>
      <c r="R4" s="2" t="s">
        <v>20</v>
      </c>
      <c r="S4" s="2" t="s">
        <v>207</v>
      </c>
      <c r="T4" s="2" t="s">
        <v>207</v>
      </c>
      <c r="U4" s="2" t="s">
        <v>207</v>
      </c>
      <c r="V4" s="2"/>
      <c r="W4" s="104" t="s">
        <v>20</v>
      </c>
      <c r="X4" s="104" t="s">
        <v>1631</v>
      </c>
      <c r="Y4" s="104"/>
      <c r="Z4" s="2" t="str">
        <f>_xlfn.XLOOKUP(Platinum_Config[[#This Row],[Source PROD ID]],Prod_fields[ID],Prod_fields[Attribute Name],"0-Not Found",0,1)</f>
        <v>Epic Name</v>
      </c>
      <c r="AA4" s="2"/>
      <c r="AB4" s="2" t="str">
        <f>_xlfn.XLOOKUP(Platinum_Config[[#This Row],[FDXSANDBOXA ID]],SBA_fields[ID],SBA_fields[Attribute Name],"0-Not Found",0,1)</f>
        <v>Work Name</v>
      </c>
      <c r="AC4" s="2" t="str">
        <f>_xlfn.XLOOKUP(Platinum_Config[[#This Row],[Target DEV SB ID]],Target_Dev_fields[ID],Target_Dev_fields[Attribute Name],"0-Not Found",0,1)</f>
        <v>Work Name</v>
      </c>
      <c r="AD4" s="2" t="b">
        <f>Platinum_Config[[#This Row],[Prod Source field name]]=Platinum_Config[[#This Row],[New instance Target field name]]</f>
        <v>0</v>
      </c>
      <c r="AE4" s="2" t="b">
        <f>Platinum_Config[[#This Row],[Target Field Name]]=Platinum_Config[[#This Row],[New instance Target field name]]</f>
        <v>1</v>
      </c>
      <c r="AF4" s="2" t="b">
        <f>Platinum_Config[[#This Row],[Sandbox A field name]]=Platinum_Config[[#This Row],[New instance Target field name]]</f>
        <v>1</v>
      </c>
      <c r="AG4" s="2" t="s">
        <v>103</v>
      </c>
      <c r="AH4" s="2" t="s">
        <v>947</v>
      </c>
      <c r="AI4" s="2"/>
      <c r="AJ4" s="2" t="s">
        <v>104</v>
      </c>
      <c r="AK4" s="5"/>
      <c r="AL4" s="5" t="s">
        <v>1632</v>
      </c>
      <c r="AM4" s="5" t="s">
        <v>949</v>
      </c>
      <c r="AN4" s="5" t="s">
        <v>104</v>
      </c>
      <c r="AO4" s="5" t="s">
        <v>470</v>
      </c>
      <c r="AP4" s="5" t="s">
        <v>470</v>
      </c>
      <c r="AQ4" s="5" t="s">
        <v>470</v>
      </c>
      <c r="AR4" s="5" t="s">
        <v>105</v>
      </c>
      <c r="AS4" s="104"/>
      <c r="AT4" s="104"/>
      <c r="AU4" s="104"/>
      <c r="AV4" s="104"/>
      <c r="AW4" s="104"/>
      <c r="AX4" s="104"/>
      <c r="AY4" s="104"/>
      <c r="AZ4" s="104"/>
      <c r="BA4" s="104"/>
      <c r="BB4" s="104"/>
      <c r="BC4" s="104"/>
      <c r="BD4" s="104"/>
      <c r="BE4" s="104"/>
      <c r="BF4" s="104"/>
      <c r="BG4" s="104"/>
      <c r="BH4" s="104"/>
      <c r="BI4" s="104"/>
      <c r="BJ4" s="104"/>
      <c r="BK4" s="104"/>
      <c r="BL4" s="104"/>
      <c r="BM4" s="104"/>
      <c r="BN4" s="104"/>
    </row>
    <row r="5" spans="1:66" ht="65.099999999999994" hidden="1">
      <c r="A5" s="4" t="s">
        <v>1624</v>
      </c>
      <c r="B5" s="4" t="s">
        <v>1625</v>
      </c>
      <c r="C5" s="4" t="s">
        <v>1626</v>
      </c>
      <c r="D5" s="4" t="s">
        <v>1623</v>
      </c>
      <c r="E5" s="4" t="s">
        <v>470</v>
      </c>
      <c r="F5" s="4" t="s">
        <v>1627</v>
      </c>
      <c r="G5" s="2" t="s">
        <v>100</v>
      </c>
      <c r="H5" s="2">
        <v>2</v>
      </c>
      <c r="I5" s="2" t="s">
        <v>1628</v>
      </c>
      <c r="J5" s="2"/>
      <c r="K5" s="2" t="s">
        <v>1608</v>
      </c>
      <c r="L5" s="2" t="str">
        <f>_xlfn.TEXTJOIN("|",FALSE,Platinum_Config[[#This Row],[Target Entity]],Platinum_Config[[#This Row],[Target DEV SB ID]])</f>
        <v>TBD - Value Bundle or Epic or Task|PW_DESCRIPTION</v>
      </c>
      <c r="M5" s="2" t="s">
        <v>219</v>
      </c>
      <c r="N5" s="2" t="s">
        <v>1629</v>
      </c>
      <c r="O5" s="2"/>
      <c r="P5" s="2" t="s">
        <v>470</v>
      </c>
      <c r="Q5" s="2" t="s">
        <v>20</v>
      </c>
      <c r="R5" s="2" t="s">
        <v>20</v>
      </c>
      <c r="S5" s="2" t="s">
        <v>1633</v>
      </c>
      <c r="T5" s="2" t="s">
        <v>1633</v>
      </c>
      <c r="U5" s="2" t="s">
        <v>1633</v>
      </c>
      <c r="V5" s="2"/>
      <c r="W5" s="104" t="s">
        <v>20</v>
      </c>
      <c r="X5" s="104" t="s">
        <v>1631</v>
      </c>
      <c r="Y5" s="104"/>
      <c r="Z5" s="2" t="str">
        <f>_xlfn.XLOOKUP(Platinum_Config[[#This Row],[Source PROD ID]],Prod_fields[ID],Prod_fields[Attribute Name],"0-Not Found",0,1)</f>
        <v>Epic Name</v>
      </c>
      <c r="AA5" s="2"/>
      <c r="AB5" s="2" t="str">
        <f>_xlfn.XLOOKUP(Platinum_Config[[#This Row],[FDXSANDBOXA ID]],SBA_fields[ID],SBA_fields[Attribute Name],"0-Not Found",0,1)</f>
        <v>Work Name</v>
      </c>
      <c r="AC5" s="2" t="str">
        <f>_xlfn.XLOOKUP(Platinum_Config[[#This Row],[Target DEV SB ID]],Target_Dev_fields[ID],Target_Dev_fields[Attribute Name],"0-Not Found",0,1)</f>
        <v>Work Name</v>
      </c>
      <c r="AD5" s="2" t="b">
        <f>Platinum_Config[[#This Row],[Prod Source field name]]=Platinum_Config[[#This Row],[New instance Target field name]]</f>
        <v>0</v>
      </c>
      <c r="AE5" s="2" t="b">
        <f>Platinum_Config[[#This Row],[Target Field Name]]=Platinum_Config[[#This Row],[New instance Target field name]]</f>
        <v>1</v>
      </c>
      <c r="AF5" s="2" t="b">
        <f>Platinum_Config[[#This Row],[Sandbox A field name]]=Platinum_Config[[#This Row],[New instance Target field name]]</f>
        <v>1</v>
      </c>
      <c r="AG5" s="2" t="s">
        <v>103</v>
      </c>
      <c r="AH5" s="2" t="s">
        <v>947</v>
      </c>
      <c r="AI5" s="2"/>
      <c r="AJ5" s="2" t="s">
        <v>104</v>
      </c>
      <c r="AK5" s="5"/>
      <c r="AL5" s="5" t="s">
        <v>1632</v>
      </c>
      <c r="AM5" s="5" t="s">
        <v>949</v>
      </c>
      <c r="AN5" s="5" t="s">
        <v>104</v>
      </c>
      <c r="AO5" s="5" t="s">
        <v>470</v>
      </c>
      <c r="AP5" s="5" t="s">
        <v>470</v>
      </c>
      <c r="AQ5" s="5" t="s">
        <v>470</v>
      </c>
      <c r="AR5" s="5" t="s">
        <v>105</v>
      </c>
      <c r="AS5" s="104"/>
      <c r="AT5" s="104"/>
      <c r="AU5" s="104"/>
      <c r="AV5" s="2"/>
      <c r="AW5" s="2"/>
      <c r="AX5" s="2"/>
      <c r="AY5" s="2"/>
      <c r="AZ5" s="2"/>
      <c r="BA5" s="2"/>
      <c r="BB5" s="2"/>
      <c r="BC5" s="2"/>
      <c r="BD5" s="2"/>
      <c r="BE5" s="2"/>
      <c r="BF5" s="2"/>
      <c r="BG5" s="2"/>
      <c r="BH5" s="2"/>
      <c r="BI5" s="2"/>
      <c r="BJ5" s="2"/>
      <c r="BK5" s="2"/>
      <c r="BL5" s="2"/>
      <c r="BM5" s="2"/>
      <c r="BN5" s="2"/>
    </row>
    <row r="6" spans="1:66" ht="65.099999999999994" hidden="1">
      <c r="A6" s="4" t="s">
        <v>1624</v>
      </c>
      <c r="B6" s="4" t="s">
        <v>470</v>
      </c>
      <c r="C6" s="4" t="s">
        <v>1626</v>
      </c>
      <c r="D6" s="4" t="s">
        <v>1623</v>
      </c>
      <c r="E6" s="4" t="s">
        <v>470</v>
      </c>
      <c r="F6" s="4" t="s">
        <v>1627</v>
      </c>
      <c r="G6" s="2" t="s">
        <v>100</v>
      </c>
      <c r="H6" s="2">
        <v>3</v>
      </c>
      <c r="I6" s="2" t="s">
        <v>1628</v>
      </c>
      <c r="J6" s="2"/>
      <c r="K6" s="2" t="s">
        <v>1608</v>
      </c>
      <c r="L6" s="2" t="str">
        <f>_xlfn.TEXTJOIN("|",FALSE,Platinum_Config[[#This Row],[Target Entity]],Platinum_Config[[#This Row],[Target DEV SB ID]])</f>
        <v>TBD - Value Bundle or Epic or Task|PARENT_DESCR</v>
      </c>
      <c r="M6" s="2" t="s">
        <v>214</v>
      </c>
      <c r="N6" s="2" t="s">
        <v>1629</v>
      </c>
      <c r="O6" s="2"/>
      <c r="P6" s="2" t="s">
        <v>470</v>
      </c>
      <c r="Q6" s="2" t="s">
        <v>20</v>
      </c>
      <c r="R6" s="2" t="s">
        <v>20</v>
      </c>
      <c r="S6" s="2" t="s">
        <v>215</v>
      </c>
      <c r="T6" s="2" t="s">
        <v>215</v>
      </c>
      <c r="U6" s="2" t="s">
        <v>215</v>
      </c>
      <c r="V6" s="2"/>
      <c r="W6" s="104" t="s">
        <v>20</v>
      </c>
      <c r="X6" s="104" t="s">
        <v>1631</v>
      </c>
      <c r="Y6" s="104"/>
      <c r="Z6" s="2" t="str">
        <f>_xlfn.XLOOKUP(Platinum_Config[[#This Row],[Source PROD ID]],Prod_fields[ID],Prod_fields[Attribute Name],"0-Not Found",0,1)</f>
        <v>Home Domain/Portfolio</v>
      </c>
      <c r="AA6" s="2"/>
      <c r="AB6" s="2" t="str">
        <f>_xlfn.XLOOKUP(Platinum_Config[[#This Row],[FDXSANDBOXA ID]],SBA_fields[ID],SBA_fields[Attribute Name],"0-Not Found",0,1)</f>
        <v>Work Parent</v>
      </c>
      <c r="AC6" s="2" t="str">
        <f>_xlfn.XLOOKUP(Platinum_Config[[#This Row],[Target DEV SB ID]],Target_Dev_fields[ID],Target_Dev_fields[Attribute Name],"0-Not Found",0,1)</f>
        <v>Work Parent</v>
      </c>
      <c r="AD6" s="2" t="b">
        <f>Platinum_Config[[#This Row],[Prod Source field name]]=Platinum_Config[[#This Row],[New instance Target field name]]</f>
        <v>0</v>
      </c>
      <c r="AE6" s="2" t="b">
        <f>Platinum_Config[[#This Row],[Target Field Name]]=Platinum_Config[[#This Row],[New instance Target field name]]</f>
        <v>1</v>
      </c>
      <c r="AF6" s="2" t="b">
        <f>Platinum_Config[[#This Row],[Sandbox A field name]]=Platinum_Config[[#This Row],[New instance Target field name]]</f>
        <v>1</v>
      </c>
      <c r="AG6" s="2" t="s">
        <v>216</v>
      </c>
      <c r="AH6" s="2" t="s">
        <v>947</v>
      </c>
      <c r="AI6" s="2"/>
      <c r="AJ6" s="2" t="s">
        <v>104</v>
      </c>
      <c r="AK6" s="5"/>
      <c r="AL6" s="5"/>
      <c r="AM6" s="5" t="s">
        <v>949</v>
      </c>
      <c r="AN6" s="5" t="s">
        <v>104</v>
      </c>
      <c r="AO6" s="5" t="s">
        <v>470</v>
      </c>
      <c r="AP6" s="5" t="s">
        <v>470</v>
      </c>
      <c r="AQ6" s="5" t="s">
        <v>470</v>
      </c>
      <c r="AR6" s="5" t="s">
        <v>105</v>
      </c>
      <c r="AS6" s="104"/>
      <c r="AT6" s="104"/>
      <c r="AU6" s="104"/>
      <c r="AV6" s="104"/>
      <c r="AW6" s="104"/>
      <c r="AX6" s="104"/>
      <c r="AY6" s="104"/>
      <c r="AZ6" s="104"/>
      <c r="BA6" s="104"/>
      <c r="BB6" s="104"/>
      <c r="BC6" s="104"/>
      <c r="BD6" s="104"/>
      <c r="BE6" s="104"/>
      <c r="BF6" s="104"/>
      <c r="BG6" s="104"/>
      <c r="BH6" s="104"/>
      <c r="BI6" s="104"/>
      <c r="BJ6" s="104"/>
      <c r="BK6" s="104"/>
      <c r="BL6" s="104"/>
      <c r="BM6" s="104"/>
      <c r="BN6" s="104"/>
    </row>
    <row r="7" spans="1:66" ht="182.1" hidden="1">
      <c r="A7" s="4" t="s">
        <v>1624</v>
      </c>
      <c r="B7" s="4" t="s">
        <v>1634</v>
      </c>
      <c r="C7" s="4" t="s">
        <v>470</v>
      </c>
      <c r="D7" s="4" t="s">
        <v>1623</v>
      </c>
      <c r="E7" s="4" t="s">
        <v>470</v>
      </c>
      <c r="F7" s="4" t="s">
        <v>1627</v>
      </c>
      <c r="G7" s="2" t="s">
        <v>100</v>
      </c>
      <c r="H7" s="2">
        <v>4</v>
      </c>
      <c r="I7" s="2" t="s">
        <v>1628</v>
      </c>
      <c r="J7" s="2"/>
      <c r="K7" s="2" t="s">
        <v>1608</v>
      </c>
      <c r="L7" s="2" t="str">
        <f>_xlfn.TEXTJOIN("|",FALSE,Platinum_Config[[#This Row],[Target Entity]],Platinum_Config[[#This Row],[Target DEV SB ID]])</f>
        <v>TBD - Value Bundle or Epic or Task|Wbs22</v>
      </c>
      <c r="M7" s="2" t="s">
        <v>217</v>
      </c>
      <c r="N7" s="2" t="s">
        <v>1629</v>
      </c>
      <c r="O7" s="2"/>
      <c r="P7" s="2" t="s">
        <v>1635</v>
      </c>
      <c r="Q7" s="2" t="s">
        <v>20</v>
      </c>
      <c r="R7" s="2" t="s">
        <v>20</v>
      </c>
      <c r="S7" s="2" t="s">
        <v>218</v>
      </c>
      <c r="T7" s="2" t="s">
        <v>218</v>
      </c>
      <c r="U7" s="2" t="s">
        <v>218</v>
      </c>
      <c r="V7" s="2"/>
      <c r="W7" s="104" t="s">
        <v>20</v>
      </c>
      <c r="X7" s="104" t="s">
        <v>1609</v>
      </c>
      <c r="Y7" s="104" t="s">
        <v>1610</v>
      </c>
      <c r="Z7" s="2" t="str">
        <f>_xlfn.XLOOKUP(Platinum_Config[[#This Row],[Source PROD ID]],Prod_fields[ID],Prod_fields[Attribute Name],"0-Not Found",0,1)</f>
        <v>Work Type</v>
      </c>
      <c r="AA7" s="2"/>
      <c r="AB7" s="2" t="str">
        <f>_xlfn.XLOOKUP(Platinum_Config[[#This Row],[FDXSANDBOXA ID]],SBA_fields[ID],SBA_fields[Attribute Name],"0-Not Found",0,1)</f>
        <v>Work Type</v>
      </c>
      <c r="AC7" s="2" t="str">
        <f>_xlfn.XLOOKUP(Platinum_Config[[#This Row],[Target DEV SB ID]],Target_Dev_fields[ID],Target_Dev_fields[Attribute Name],"0-Not Found",0,1)</f>
        <v>Work Type</v>
      </c>
      <c r="AD7" s="2" t="b">
        <f>Platinum_Config[[#This Row],[Prod Source field name]]=Platinum_Config[[#This Row],[New instance Target field name]]</f>
        <v>1</v>
      </c>
      <c r="AE7" s="2" t="b">
        <f>Platinum_Config[[#This Row],[Target Field Name]]=Platinum_Config[[#This Row],[New instance Target field name]]</f>
        <v>1</v>
      </c>
      <c r="AF7" s="2" t="b">
        <f>Platinum_Config[[#This Row],[Sandbox A field name]]=Platinum_Config[[#This Row],[New instance Target field name]]</f>
        <v>1</v>
      </c>
      <c r="AG7" s="2" t="s">
        <v>1636</v>
      </c>
      <c r="AH7" s="2" t="s">
        <v>1637</v>
      </c>
      <c r="AI7" s="2" t="s">
        <v>117</v>
      </c>
      <c r="AJ7" s="2" t="s">
        <v>20</v>
      </c>
      <c r="AK7" s="5" t="str">
        <f>_xlfn.TEXTJOIN(CHAR(10),TRUE,VAL_Work_Type[])</f>
        <v>Program Value Bundle
Tech-Enabled Request
Business Demand</v>
      </c>
      <c r="AL7" s="5" t="s">
        <v>1638</v>
      </c>
      <c r="AM7" s="5" t="s">
        <v>949</v>
      </c>
      <c r="AN7" s="5" t="s">
        <v>104</v>
      </c>
      <c r="AO7" s="5" t="s">
        <v>470</v>
      </c>
      <c r="AP7" s="5" t="s">
        <v>470</v>
      </c>
      <c r="AQ7" s="5" t="s">
        <v>470</v>
      </c>
      <c r="AR7" s="5" t="s">
        <v>105</v>
      </c>
      <c r="AS7" s="104"/>
      <c r="AT7" s="104"/>
      <c r="AU7" s="104"/>
      <c r="AV7" s="104"/>
      <c r="AW7" s="104"/>
      <c r="AX7" s="104"/>
      <c r="AY7" s="104"/>
      <c r="AZ7" s="104"/>
      <c r="BA7" s="104"/>
      <c r="BB7" s="104"/>
      <c r="BC7" s="104"/>
      <c r="BD7" s="104"/>
      <c r="BE7" s="104"/>
      <c r="BF7" s="104"/>
      <c r="BG7" s="104"/>
      <c r="BH7" s="104"/>
      <c r="BI7" s="104"/>
      <c r="BJ7" s="104"/>
      <c r="BK7" s="104"/>
      <c r="BL7" s="104"/>
      <c r="BM7" s="104"/>
      <c r="BN7" s="104"/>
    </row>
    <row r="8" spans="1:66" ht="65.099999999999994" hidden="1">
      <c r="A8" s="4" t="s">
        <v>1624</v>
      </c>
      <c r="B8" s="4" t="s">
        <v>1625</v>
      </c>
      <c r="C8" s="4" t="s">
        <v>1626</v>
      </c>
      <c r="D8" s="4" t="s">
        <v>1639</v>
      </c>
      <c r="E8" s="4" t="s">
        <v>470</v>
      </c>
      <c r="F8" s="4" t="s">
        <v>1627</v>
      </c>
      <c r="G8" s="2" t="s">
        <v>100</v>
      </c>
      <c r="H8" s="2">
        <v>4.0999999999999996</v>
      </c>
      <c r="I8" s="2" t="s">
        <v>1628</v>
      </c>
      <c r="J8" s="2"/>
      <c r="K8" s="2" t="s">
        <v>1608</v>
      </c>
      <c r="L8" s="2" t="str">
        <f>_xlfn.TEXTJOIN("|",FALSE,Platinum_Config[[#This Row],[Target Entity]],Platinum_Config[[#This Row],[Target DEV SB ID]])</f>
        <v>TBD - Value Bundle or Epic or Task|Wbs174</v>
      </c>
      <c r="M8" s="2" t="s">
        <v>645</v>
      </c>
      <c r="N8" s="2" t="s">
        <v>1629</v>
      </c>
      <c r="O8" s="2"/>
      <c r="P8" s="2"/>
      <c r="Q8" s="2" t="s">
        <v>104</v>
      </c>
      <c r="R8" s="2" t="s">
        <v>20</v>
      </c>
      <c r="S8" s="2" t="s">
        <v>1611</v>
      </c>
      <c r="T8" s="2" t="s">
        <v>426</v>
      </c>
      <c r="U8" s="2" t="s">
        <v>221</v>
      </c>
      <c r="V8" s="2" t="s">
        <v>1640</v>
      </c>
      <c r="W8" s="104" t="s">
        <v>1641</v>
      </c>
      <c r="X8" s="104" t="s">
        <v>1609</v>
      </c>
      <c r="Y8" s="104" t="s">
        <v>1610</v>
      </c>
      <c r="Z8" s="2" t="str">
        <f>_xlfn.XLOOKUP(Platinum_Config[[#This Row],[Source PROD ID]],Prod_fields[ID],Prod_fields[Attribute Name],"0-Not Found",0,1)</f>
        <v>0-Not Found</v>
      </c>
      <c r="AA8" s="2"/>
      <c r="AB8" s="2" t="str">
        <f>_xlfn.XLOOKUP(Platinum_Config[[#This Row],[FDXSANDBOXA ID]],SBA_fields[ID],SBA_fields[Attribute Name],"0-Not Found",0,1)</f>
        <v>Does this work support either of these types of P?</v>
      </c>
      <c r="AC8" s="2" t="str">
        <f>_xlfn.XLOOKUP(Platinum_Config[[#This Row],[Target DEV SB ID]],Target_Dev_fields[ID],Target_Dev_fields[Attribute Name],"0-Not Found",0,1)</f>
        <v>Does this work support either of these type of Programs?</v>
      </c>
      <c r="AD8" s="2" t="b">
        <f>Platinum_Config[[#This Row],[Prod Source field name]]=Platinum_Config[[#This Row],[New instance Target field name]]</f>
        <v>0</v>
      </c>
      <c r="AE8" s="2" t="b">
        <f>Platinum_Config[[#This Row],[Target Field Name]]=Platinum_Config[[#This Row],[New instance Target field name]]</f>
        <v>1</v>
      </c>
      <c r="AF8" s="2" t="b">
        <f>Platinum_Config[[#This Row],[Sandbox A field name]]=Platinum_Config[[#This Row],[New instance Target field name]]</f>
        <v>0</v>
      </c>
      <c r="AG8" s="2" t="s">
        <v>444</v>
      </c>
      <c r="AH8" s="2" t="s">
        <v>947</v>
      </c>
      <c r="AI8" s="2" t="s">
        <v>117</v>
      </c>
      <c r="AJ8" s="2" t="s">
        <v>20</v>
      </c>
      <c r="AK8" s="5" t="str">
        <f>_xlfn.TEXTJOIN(CHAR(10),TRUE,VAL_Strategic_Program[])</f>
        <v>DRIVE Strategic Program
D&amp;T Program
No</v>
      </c>
      <c r="AL8" s="5"/>
      <c r="AM8" s="5" t="s">
        <v>949</v>
      </c>
      <c r="AN8" s="5" t="s">
        <v>104</v>
      </c>
      <c r="AO8" s="5"/>
      <c r="AP8" s="5"/>
      <c r="AQ8" s="5"/>
      <c r="AR8" s="5"/>
      <c r="AS8" s="104"/>
      <c r="AT8" s="104"/>
      <c r="AU8" s="104"/>
      <c r="AV8" s="104"/>
      <c r="AW8" s="104"/>
      <c r="AX8" s="104"/>
      <c r="AY8" s="104"/>
      <c r="AZ8" s="104"/>
      <c r="BA8" s="104"/>
      <c r="BB8" s="104"/>
      <c r="BC8" s="104"/>
      <c r="BD8" s="104"/>
      <c r="BE8" s="104"/>
      <c r="BF8" s="104"/>
      <c r="BG8" s="104"/>
      <c r="BH8" s="104"/>
      <c r="BI8" s="104"/>
      <c r="BJ8" s="104"/>
      <c r="BK8" s="104"/>
      <c r="BL8" s="104"/>
      <c r="BM8" s="104"/>
      <c r="BN8" s="104"/>
    </row>
    <row r="9" spans="1:66" ht="66" hidden="1" customHeight="1">
      <c r="A9" s="4" t="s">
        <v>1624</v>
      </c>
      <c r="B9" s="4" t="s">
        <v>1625</v>
      </c>
      <c r="C9" s="4" t="s">
        <v>1626</v>
      </c>
      <c r="D9" s="4" t="s">
        <v>1639</v>
      </c>
      <c r="E9" s="4" t="s">
        <v>470</v>
      </c>
      <c r="F9" s="4" t="s">
        <v>1627</v>
      </c>
      <c r="G9" s="2" t="s">
        <v>100</v>
      </c>
      <c r="H9" s="2">
        <v>5</v>
      </c>
      <c r="I9" s="2" t="s">
        <v>1628</v>
      </c>
      <c r="J9" s="2"/>
      <c r="K9" s="2" t="s">
        <v>1608</v>
      </c>
      <c r="L9" s="2" t="str">
        <f>_xlfn.TEXTJOIN("|",FALSE,Platinum_Config[[#This Row],[Target Entity]],Platinum_Config[[#This Row],[Target DEV SB ID]])</f>
        <v>TBD - Value Bundle or Epic or Task|Wbs146</v>
      </c>
      <c r="M9" s="2" t="s">
        <v>603</v>
      </c>
      <c r="N9" s="2" t="s">
        <v>1642</v>
      </c>
      <c r="O9" s="2" t="s">
        <v>1643</v>
      </c>
      <c r="P9" s="2" t="s">
        <v>1644</v>
      </c>
      <c r="Q9" s="2" t="s">
        <v>104</v>
      </c>
      <c r="R9" s="2" t="s">
        <v>104</v>
      </c>
      <c r="S9" s="2" t="s">
        <v>1611</v>
      </c>
      <c r="T9" s="2"/>
      <c r="U9" s="2" t="s">
        <v>437</v>
      </c>
      <c r="V9" s="2" t="s">
        <v>1645</v>
      </c>
      <c r="W9" s="104" t="s">
        <v>1641</v>
      </c>
      <c r="X9" s="104" t="s">
        <v>1609</v>
      </c>
      <c r="Y9" s="104" t="s">
        <v>1610</v>
      </c>
      <c r="Z9" s="2" t="str">
        <f>_xlfn.XLOOKUP(Platinum_Config[[#This Row],[Source PROD ID]],Prod_fields[ID],Prod_fields[Attribute Name],"0-Not Found",0,1)</f>
        <v>0-Not Found</v>
      </c>
      <c r="AA9" s="2"/>
      <c r="AB9" s="2" t="str">
        <f>_xlfn.XLOOKUP(Platinum_Config[[#This Row],[FDXSANDBOXA ID]],SBA_fields[ID],SBA_fields[Attribute Name],"0-Not Found",0,1)</f>
        <v>0-Not Found</v>
      </c>
      <c r="AC9" s="2" t="str">
        <f>_xlfn.XLOOKUP(Platinum_Config[[#This Row],[Target DEV SB ID]],Target_Dev_fields[ID],Target_Dev_fields[Attribute Name],"0-Not Found",0,1)</f>
        <v>Does this request support a DRIVE Strategic Program?</v>
      </c>
      <c r="AD9" s="2" t="b">
        <f>Platinum_Config[[#This Row],[Prod Source field name]]=Platinum_Config[[#This Row],[New instance Target field name]]</f>
        <v>0</v>
      </c>
      <c r="AE9" s="2" t="b">
        <f>Platinum_Config[[#This Row],[Target Field Name]]=Platinum_Config[[#This Row],[New instance Target field name]]</f>
        <v>1</v>
      </c>
      <c r="AF9" s="2" t="b">
        <f>Platinum_Config[[#This Row],[Sandbox A field name]]=Platinum_Config[[#This Row],[New instance Target field name]]</f>
        <v>0</v>
      </c>
      <c r="AG9" s="2" t="s">
        <v>444</v>
      </c>
      <c r="AH9" s="2" t="s">
        <v>947</v>
      </c>
      <c r="AI9" s="2" t="s">
        <v>117</v>
      </c>
      <c r="AJ9" s="2" t="s">
        <v>20</v>
      </c>
      <c r="AK9" s="5" t="str">
        <f>_xlfn.TEXTJOIN(CHAR(10),TRUE,VAL_Strategic_Program[])</f>
        <v>DRIVE Strategic Program
D&amp;T Program
No</v>
      </c>
      <c r="AL9" s="5" t="s">
        <v>1646</v>
      </c>
      <c r="AM9" s="5" t="s">
        <v>949</v>
      </c>
      <c r="AN9" s="5" t="s">
        <v>104</v>
      </c>
      <c r="AO9" s="5" t="s">
        <v>470</v>
      </c>
      <c r="AP9" s="5" t="s">
        <v>470</v>
      </c>
      <c r="AQ9" s="5" t="s">
        <v>470</v>
      </c>
      <c r="AR9" s="5" t="s">
        <v>105</v>
      </c>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66" ht="168.95" hidden="1">
      <c r="A10" s="4" t="s">
        <v>1624</v>
      </c>
      <c r="B10" s="4" t="s">
        <v>1625</v>
      </c>
      <c r="C10" s="4" t="s">
        <v>1626</v>
      </c>
      <c r="D10" s="4" t="s">
        <v>1623</v>
      </c>
      <c r="E10" s="4" t="s">
        <v>470</v>
      </c>
      <c r="F10" s="4" t="s">
        <v>1627</v>
      </c>
      <c r="G10" s="2" t="s">
        <v>100</v>
      </c>
      <c r="H10" s="2">
        <v>6</v>
      </c>
      <c r="I10" s="2" t="s">
        <v>1628</v>
      </c>
      <c r="J10" s="2"/>
      <c r="K10" s="2" t="s">
        <v>1608</v>
      </c>
      <c r="L10" s="2" t="str">
        <f>_xlfn.TEXTJOIN("|",FALSE,Platinum_Config[[#This Row],[Target Entity]],Platinum_Config[[#This Row],[Target DEV SB ID]])</f>
        <v>TBD - Value Bundle or Epic or Task|Wbs154</v>
      </c>
      <c r="M10" s="2" t="s">
        <v>604</v>
      </c>
      <c r="N10" s="2" t="s">
        <v>1629</v>
      </c>
      <c r="O10" s="2"/>
      <c r="P10" s="2" t="s">
        <v>1647</v>
      </c>
      <c r="Q10" s="2" t="s">
        <v>20</v>
      </c>
      <c r="R10" s="2" t="s">
        <v>1100</v>
      </c>
      <c r="S10" s="2" t="s">
        <v>226</v>
      </c>
      <c r="T10" s="2" t="s">
        <v>226</v>
      </c>
      <c r="U10" s="2" t="s">
        <v>227</v>
      </c>
      <c r="V10" s="2"/>
      <c r="W10" s="104" t="s">
        <v>20</v>
      </c>
      <c r="X10" s="104" t="s">
        <v>1648</v>
      </c>
      <c r="Y10" s="104" t="s">
        <v>20</v>
      </c>
      <c r="Z10" s="2" t="str">
        <f>_xlfn.XLOOKUP(Platinum_Config[[#This Row],[Source PROD ID]],Prod_fields[ID],Prod_fields[Attribute Name],"0-Not Found",0,1)</f>
        <v>Is this confidential?</v>
      </c>
      <c r="AA10" s="2"/>
      <c r="AB10" s="2" t="str">
        <f>_xlfn.XLOOKUP(Platinum_Config[[#This Row],[FDXSANDBOXA ID]],SBA_fields[ID],SBA_fields[Attribute Name],"0-Not Found",0,1)</f>
        <v>Is this confidential?</v>
      </c>
      <c r="AC10" s="2" t="str">
        <f>_xlfn.XLOOKUP(Platinum_Config[[#This Row],[Target DEV SB ID]],Target_Dev_fields[ID],Target_Dev_fields[Attribute Name],"0-Not Found",0,1)</f>
        <v>Does this require Limited Visibility?</v>
      </c>
      <c r="AD10" s="2" t="b">
        <f>Platinum_Config[[#This Row],[Prod Source field name]]=Platinum_Config[[#This Row],[New instance Target field name]]</f>
        <v>0</v>
      </c>
      <c r="AE10" s="2" t="b">
        <f>Platinum_Config[[#This Row],[Target Field Name]]=Platinum_Config[[#This Row],[New instance Target field name]]</f>
        <v>1</v>
      </c>
      <c r="AF10" s="2" t="b">
        <f>Platinum_Config[[#This Row],[Sandbox A field name]]=Platinum_Config[[#This Row],[New instance Target field name]]</f>
        <v>0</v>
      </c>
      <c r="AG10" s="2" t="s">
        <v>444</v>
      </c>
      <c r="AH10" s="2" t="s">
        <v>947</v>
      </c>
      <c r="AI10" s="2" t="s">
        <v>117</v>
      </c>
      <c r="AJ10" s="2" t="s">
        <v>20</v>
      </c>
      <c r="AK10" s="5" t="str">
        <f>_xlfn.TEXTJOIN(CHAR(10),TRUE,VAL_Limited_Visibility[])</f>
        <v>Yes - Workforce
Yes - Non-Workforce
Yes - Privileged &amp; Confidential
No</v>
      </c>
      <c r="AL10" s="5" t="s">
        <v>1649</v>
      </c>
      <c r="AM10" s="5" t="s">
        <v>1650</v>
      </c>
      <c r="AN10" s="5" t="s">
        <v>20</v>
      </c>
      <c r="AO10" s="5" t="s">
        <v>470</v>
      </c>
      <c r="AP10" s="5" t="s">
        <v>470</v>
      </c>
      <c r="AQ10" s="5" t="s">
        <v>470</v>
      </c>
      <c r="AR10" s="5" t="s">
        <v>105</v>
      </c>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row>
    <row r="11" spans="1:66" ht="65.099999999999994" hidden="1">
      <c r="A11" s="4" t="s">
        <v>1624</v>
      </c>
      <c r="B11" s="4" t="s">
        <v>1625</v>
      </c>
      <c r="C11" s="4" t="s">
        <v>1626</v>
      </c>
      <c r="D11" s="4" t="s">
        <v>1623</v>
      </c>
      <c r="E11" s="4" t="s">
        <v>470</v>
      </c>
      <c r="F11" s="4" t="s">
        <v>1627</v>
      </c>
      <c r="G11" s="2" t="s">
        <v>100</v>
      </c>
      <c r="H11" s="2">
        <v>7</v>
      </c>
      <c r="I11" s="2" t="s">
        <v>1628</v>
      </c>
      <c r="J11" s="2"/>
      <c r="K11" s="2" t="s">
        <v>1608</v>
      </c>
      <c r="L11" s="2" t="str">
        <f>_xlfn.TEXTJOIN("|",FALSE,Platinum_Config[[#This Row],[Target Entity]],Platinum_Config[[#This Row],[Target DEV SB ID]])</f>
        <v>TBD - Value Bundle or Epic or Task|Wbs66</v>
      </c>
      <c r="M11" s="2" t="s">
        <v>222</v>
      </c>
      <c r="N11" s="2" t="s">
        <v>1629</v>
      </c>
      <c r="O11" s="2"/>
      <c r="P11" s="2" t="s">
        <v>1651</v>
      </c>
      <c r="Q11" s="2" t="s">
        <v>104</v>
      </c>
      <c r="R11" s="2" t="s">
        <v>104</v>
      </c>
      <c r="S11" s="2" t="s">
        <v>1611</v>
      </c>
      <c r="T11" s="2" t="s">
        <v>470</v>
      </c>
      <c r="U11" s="2" t="s">
        <v>224</v>
      </c>
      <c r="V11" s="2" t="s">
        <v>1652</v>
      </c>
      <c r="W11" s="104" t="s">
        <v>1641</v>
      </c>
      <c r="X11" s="104" t="s">
        <v>1609</v>
      </c>
      <c r="Y11" s="104" t="s">
        <v>1610</v>
      </c>
      <c r="Z11" s="2" t="str">
        <f>_xlfn.XLOOKUP(Platinum_Config[[#This Row],[Source PROD ID]],Prod_fields[ID],Prod_fields[Attribute Name],"0-Not Found",0,1)</f>
        <v>0-Not Found</v>
      </c>
      <c r="AA11" s="2"/>
      <c r="AB11" s="2" t="str">
        <f>_xlfn.XLOOKUP(Platinum_Config[[#This Row],[FDXSANDBOXA ID]],SBA_fields[ID],SBA_fields[Attribute Name],"0-Not Found",0,1)</f>
        <v>0-Not Found</v>
      </c>
      <c r="AC11" s="2" t="str">
        <f>_xlfn.XLOOKUP(Platinum_Config[[#This Row],[Target DEV SB ID]],Target_Dev_fields[ID],Target_Dev_fields[Attribute Name],"0-Not Found",0,1)</f>
        <v>Is this demand Business Only?</v>
      </c>
      <c r="AD11" s="2" t="b">
        <f>Platinum_Config[[#This Row],[Prod Source field name]]=Platinum_Config[[#This Row],[New instance Target field name]]</f>
        <v>0</v>
      </c>
      <c r="AE11" s="2" t="b">
        <f>Platinum_Config[[#This Row],[Target Field Name]]=Platinum_Config[[#This Row],[New instance Target field name]]</f>
        <v>1</v>
      </c>
      <c r="AF11" s="2" t="b">
        <f>Platinum_Config[[#This Row],[Sandbox A field name]]=Platinum_Config[[#This Row],[New instance Target field name]]</f>
        <v>0</v>
      </c>
      <c r="AG11" s="2" t="s">
        <v>444</v>
      </c>
      <c r="AH11" s="2" t="s">
        <v>947</v>
      </c>
      <c r="AI11" s="2" t="s">
        <v>117</v>
      </c>
      <c r="AJ11" s="2" t="s">
        <v>20</v>
      </c>
      <c r="AK11" s="5" t="str">
        <f>_xlfn.TEXTJOIN(CHAR(10),TRUE,VAL_Business_Demand[])</f>
        <v>Yes
No</v>
      </c>
      <c r="AL11" s="5" t="s">
        <v>1653</v>
      </c>
      <c r="AM11" s="5" t="s">
        <v>949</v>
      </c>
      <c r="AN11" s="5" t="s">
        <v>104</v>
      </c>
      <c r="AO11" s="5" t="s">
        <v>470</v>
      </c>
      <c r="AP11" s="5" t="s">
        <v>470</v>
      </c>
      <c r="AQ11" s="5" t="s">
        <v>470</v>
      </c>
      <c r="AR11" s="5" t="s">
        <v>105</v>
      </c>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row>
    <row r="12" spans="1:66" ht="65.099999999999994" hidden="1">
      <c r="A12" s="4"/>
      <c r="B12" s="4" t="s">
        <v>1654</v>
      </c>
      <c r="C12" s="4" t="s">
        <v>1654</v>
      </c>
      <c r="D12" s="4" t="s">
        <v>1654</v>
      </c>
      <c r="E12" s="4" t="s">
        <v>1654</v>
      </c>
      <c r="F12" s="4" t="s">
        <v>1654</v>
      </c>
      <c r="G12" s="2"/>
      <c r="H12" s="2">
        <v>8</v>
      </c>
      <c r="I12" s="2"/>
      <c r="J12" s="2"/>
      <c r="K12" s="2" t="s">
        <v>1608</v>
      </c>
      <c r="L12" s="2" t="str">
        <f>_xlfn.TEXTJOIN("|",FALSE,Platinum_Config[[#This Row],[Target Entity]],Platinum_Config[[#This Row],[Target DEV SB ID]])</f>
        <v>TBD - Value Bundle or Epic or Task|</v>
      </c>
      <c r="M12" s="2" t="s">
        <v>865</v>
      </c>
      <c r="N12" s="2" t="s">
        <v>1655</v>
      </c>
      <c r="O12" s="2" t="s">
        <v>1656</v>
      </c>
      <c r="P12" s="2" t="s">
        <v>1654</v>
      </c>
      <c r="Q12" s="2" t="s">
        <v>1654</v>
      </c>
      <c r="R12" s="2" t="s">
        <v>1654</v>
      </c>
      <c r="S12" s="2"/>
      <c r="T12" s="2"/>
      <c r="U12" s="2"/>
      <c r="V12" s="2" t="s">
        <v>1657</v>
      </c>
      <c r="W12" s="104" t="s">
        <v>1139</v>
      </c>
      <c r="X12" s="104" t="s">
        <v>1139</v>
      </c>
      <c r="Y12" s="104"/>
      <c r="Z12" s="2" t="str">
        <f>_xlfn.XLOOKUP(Platinum_Config[[#This Row],[Source PROD ID]],Prod_fields[ID],Prod_fields[Attribute Name],"0-Not Found",0,1)</f>
        <v>0-Not Found</v>
      </c>
      <c r="AA12" s="2"/>
      <c r="AB12" s="2" t="str">
        <f>_xlfn.XLOOKUP(Platinum_Config[[#This Row],[FDXSANDBOXA ID]],SBA_fields[ID],SBA_fields[Attribute Name],"0-Not Found",0,1)</f>
        <v>0-Not Found</v>
      </c>
      <c r="AC12" s="2" t="str">
        <f>_xlfn.XLOOKUP(Platinum_Config[[#This Row],[Target DEV SB ID]],Target_Dev_fields[ID],Target_Dev_fields[Attribute Name],"0-Not Found",0,1)</f>
        <v>0-Not Found</v>
      </c>
      <c r="AD12" s="2" t="b">
        <f>Platinum_Config[[#This Row],[Prod Source field name]]=Platinum_Config[[#This Row],[New instance Target field name]]</f>
        <v>1</v>
      </c>
      <c r="AE12" s="2" t="b">
        <f>Platinum_Config[[#This Row],[Target Field Name]]=Platinum_Config[[#This Row],[New instance Target field name]]</f>
        <v>0</v>
      </c>
      <c r="AF12" s="2" t="b">
        <f>Platinum_Config[[#This Row],[Sandbox A field name]]=Platinum_Config[[#This Row],[New instance Target field name]]</f>
        <v>1</v>
      </c>
      <c r="AG12" s="2"/>
      <c r="AH12" s="2" t="s">
        <v>1654</v>
      </c>
      <c r="AI12" s="2"/>
      <c r="AJ12" s="2"/>
      <c r="AK12" s="5"/>
      <c r="AL12" s="5" t="s">
        <v>1654</v>
      </c>
      <c r="AM12" s="5" t="s">
        <v>1654</v>
      </c>
      <c r="AN12" s="5" t="s">
        <v>1654</v>
      </c>
      <c r="AO12" s="5" t="s">
        <v>1654</v>
      </c>
      <c r="AP12" s="5" t="s">
        <v>1654</v>
      </c>
      <c r="AQ12" s="5" t="s">
        <v>1654</v>
      </c>
      <c r="AR12" s="5"/>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66" ht="78" hidden="1">
      <c r="A13" s="4" t="s">
        <v>1624</v>
      </c>
      <c r="B13" s="4" t="s">
        <v>1625</v>
      </c>
      <c r="C13" s="4" t="s">
        <v>1626</v>
      </c>
      <c r="D13" s="4" t="s">
        <v>1639</v>
      </c>
      <c r="E13" s="4" t="s">
        <v>470</v>
      </c>
      <c r="F13" s="4" t="s">
        <v>1627</v>
      </c>
      <c r="G13" s="2" t="s">
        <v>100</v>
      </c>
      <c r="H13" s="2">
        <v>9</v>
      </c>
      <c r="I13" s="2" t="s">
        <v>1628</v>
      </c>
      <c r="J13" s="2"/>
      <c r="K13" s="2" t="s">
        <v>1608</v>
      </c>
      <c r="L13" s="2" t="str">
        <f>_xlfn.TEXTJOIN("|",FALSE,Platinum_Config[[#This Row],[Target Entity]],Platinum_Config[[#This Row],[Target DEV SB ID]])</f>
        <v>TBD - Value Bundle or Epic or Task|Wbs147</v>
      </c>
      <c r="M13" s="2" t="s">
        <v>605</v>
      </c>
      <c r="N13" s="2" t="s">
        <v>1658</v>
      </c>
      <c r="O13" s="2" t="s">
        <v>1659</v>
      </c>
      <c r="P13" s="2" t="s">
        <v>1660</v>
      </c>
      <c r="Q13" s="2" t="s">
        <v>104</v>
      </c>
      <c r="R13" s="2" t="s">
        <v>104</v>
      </c>
      <c r="S13" s="2" t="s">
        <v>1611</v>
      </c>
      <c r="T13" s="2" t="s">
        <v>470</v>
      </c>
      <c r="U13" s="2" t="s">
        <v>1612</v>
      </c>
      <c r="V13" s="2" t="s">
        <v>1661</v>
      </c>
      <c r="W13" s="104" t="s">
        <v>104</v>
      </c>
      <c r="X13" s="104" t="s">
        <v>1613</v>
      </c>
      <c r="Y13" s="104" t="s">
        <v>1610</v>
      </c>
      <c r="Z13" s="2" t="str">
        <f>_xlfn.XLOOKUP(Platinum_Config[[#This Row],[Source PROD ID]],Prod_fields[ID],Prod_fields[Attribute Name],"0-Not Found",0,1)</f>
        <v>0-Not Found</v>
      </c>
      <c r="AA13" s="2"/>
      <c r="AB13" s="2" t="str">
        <f>_xlfn.XLOOKUP(Platinum_Config[[#This Row],[FDXSANDBOXA ID]],SBA_fields[ID],SBA_fields[Attribute Name],"0-Not Found",0,1)</f>
        <v>0-Not Found</v>
      </c>
      <c r="AC13" s="2" t="str">
        <f>_xlfn.XLOOKUP(Platinum_Config[[#This Row],[Target DEV SB ID]],Target_Dev_fields[ID],Target_Dev_fields[Attribute Name],"0-Not Found",0,1)</f>
        <v>Does this request support a D&amp;T Digital Transformation Strategy?</v>
      </c>
      <c r="AD13" s="2" t="b">
        <f>Platinum_Config[[#This Row],[Prod Source field name]]=Platinum_Config[[#This Row],[New instance Target field name]]</f>
        <v>0</v>
      </c>
      <c r="AE13" s="2" t="b">
        <f>Platinum_Config[[#This Row],[Target Field Name]]=Platinum_Config[[#This Row],[New instance Target field name]]</f>
        <v>0</v>
      </c>
      <c r="AF13" s="2" t="b">
        <f>Platinum_Config[[#This Row],[Sandbox A field name]]=Platinum_Config[[#This Row],[New instance Target field name]]</f>
        <v>0</v>
      </c>
      <c r="AG13" s="2" t="s">
        <v>444</v>
      </c>
      <c r="AH13" s="2" t="s">
        <v>947</v>
      </c>
      <c r="AI13" s="2" t="s">
        <v>117</v>
      </c>
      <c r="AJ13" s="2" t="s">
        <v>20</v>
      </c>
      <c r="AK13" s="5" t="str">
        <f>_xlfn.TEXTJOIN(CHAR(10),TRUE,VAL_wbs147_d_t[])</f>
        <v>Yes
No</v>
      </c>
      <c r="AL13" s="5" t="s">
        <v>1662</v>
      </c>
      <c r="AM13" s="5" t="s">
        <v>949</v>
      </c>
      <c r="AN13" s="5" t="s">
        <v>104</v>
      </c>
      <c r="AO13" s="5" t="s">
        <v>470</v>
      </c>
      <c r="AP13" s="5" t="s">
        <v>470</v>
      </c>
      <c r="AQ13" s="5" t="s">
        <v>470</v>
      </c>
      <c r="AR13" s="5" t="s">
        <v>105</v>
      </c>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66" ht="65.099999999999994" hidden="1">
      <c r="A14" s="4" t="s">
        <v>1624</v>
      </c>
      <c r="B14" s="4" t="s">
        <v>1625</v>
      </c>
      <c r="C14" s="4" t="s">
        <v>1626</v>
      </c>
      <c r="D14" s="4" t="s">
        <v>580</v>
      </c>
      <c r="E14" s="4" t="s">
        <v>470</v>
      </c>
      <c r="F14" s="4" t="s">
        <v>1627</v>
      </c>
      <c r="G14" s="2" t="s">
        <v>100</v>
      </c>
      <c r="H14" s="2">
        <v>10</v>
      </c>
      <c r="I14" s="2" t="s">
        <v>1628</v>
      </c>
      <c r="J14" s="2"/>
      <c r="K14" s="2" t="s">
        <v>1663</v>
      </c>
      <c r="L14" s="2" t="str">
        <f>_xlfn.TEXTJOIN("|",FALSE,Platinum_Config[[#This Row],[Target Entity]],Platinum_Config[[#This Row],[Target DEV SB ID]])</f>
        <v>Role|191248</v>
      </c>
      <c r="M14" s="2" t="s">
        <v>606</v>
      </c>
      <c r="N14" s="2" t="s">
        <v>1658</v>
      </c>
      <c r="O14" s="2" t="s">
        <v>1664</v>
      </c>
      <c r="P14" s="2" t="s">
        <v>1665</v>
      </c>
      <c r="Q14" s="2" t="s">
        <v>104</v>
      </c>
      <c r="R14" s="2" t="s">
        <v>104</v>
      </c>
      <c r="S14" s="2" t="s">
        <v>1611</v>
      </c>
      <c r="T14" s="2" t="s">
        <v>470</v>
      </c>
      <c r="U14" s="215">
        <v>191248</v>
      </c>
      <c r="V14" s="2" t="s">
        <v>1652</v>
      </c>
      <c r="W14" s="104" t="s">
        <v>1641</v>
      </c>
      <c r="X14" s="104" t="s">
        <v>1609</v>
      </c>
      <c r="Y14" s="104" t="s">
        <v>104</v>
      </c>
      <c r="Z14" s="2" t="str">
        <f>_xlfn.XLOOKUP(Platinum_Config[[#This Row],[Source PROD ID]],Prod_fields[ID],Prod_fields[Attribute Name],"0-Not Found",0,1)</f>
        <v>0-Not Found</v>
      </c>
      <c r="AA14" s="2"/>
      <c r="AB14" s="2" t="str">
        <f>_xlfn.XLOOKUP(Platinum_Config[[#This Row],[FDXSANDBOXA ID]],SBA_fields[ID],SBA_fields[Attribute Name],"0-Not Found",0,1)</f>
        <v>0-Not Found</v>
      </c>
      <c r="AC14" s="2" t="str">
        <f>_xlfn.XLOOKUP(Platinum_Config[[#This Row],[Target DEV SB ID]],Target_Dev_fields[ID],Target_Dev_fields[Attribute Name],"0-Not Found",0,1)</f>
        <v>0-Not Found</v>
      </c>
      <c r="AD14" s="2" t="b">
        <f>Platinum_Config[[#This Row],[Prod Source field name]]=Platinum_Config[[#This Row],[New instance Target field name]]</f>
        <v>1</v>
      </c>
      <c r="AE14" s="2" t="b">
        <f>Platinum_Config[[#This Row],[Target Field Name]]=Platinum_Config[[#This Row],[New instance Target field name]]</f>
        <v>0</v>
      </c>
      <c r="AF14" s="2" t="b">
        <f>Platinum_Config[[#This Row],[Sandbox A field name]]=Platinum_Config[[#This Row],[New instance Target field name]]</f>
        <v>1</v>
      </c>
      <c r="AG14" s="2"/>
      <c r="AH14" s="2" t="s">
        <v>470</v>
      </c>
      <c r="AI14" s="2"/>
      <c r="AJ14" s="2" t="s">
        <v>104</v>
      </c>
      <c r="AK14" s="5" t="str">
        <f>_xlfn.TEXTJOIN(CHAR(10),TRUE,VAL_wbs148_intended_demand_manager[])</f>
        <v>TBD
TBD</v>
      </c>
      <c r="AL14" s="5" t="s">
        <v>1666</v>
      </c>
      <c r="AM14" s="5" t="s">
        <v>949</v>
      </c>
      <c r="AN14" s="5" t="s">
        <v>20</v>
      </c>
      <c r="AO14" s="5" t="s">
        <v>470</v>
      </c>
      <c r="AP14" s="5" t="s">
        <v>470</v>
      </c>
      <c r="AQ14" s="5" t="s">
        <v>470</v>
      </c>
      <c r="AR14" s="5" t="s">
        <v>105</v>
      </c>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row>
    <row r="15" spans="1:66" ht="221.1" hidden="1">
      <c r="A15" s="4" t="s">
        <v>1624</v>
      </c>
      <c r="B15" s="4" t="s">
        <v>1625</v>
      </c>
      <c r="C15" s="4" t="s">
        <v>1626</v>
      </c>
      <c r="D15" s="4" t="s">
        <v>580</v>
      </c>
      <c r="E15" s="4" t="s">
        <v>470</v>
      </c>
      <c r="F15" s="4" t="s">
        <v>1627</v>
      </c>
      <c r="G15" s="2" t="s">
        <v>100</v>
      </c>
      <c r="H15" s="2">
        <v>11</v>
      </c>
      <c r="I15" s="2" t="s">
        <v>1628</v>
      </c>
      <c r="J15" s="2"/>
      <c r="K15" s="2" t="s">
        <v>1663</v>
      </c>
      <c r="L15" s="2" t="str">
        <f>_xlfn.TEXTJOIN("|",FALSE,Platinum_Config[[#This Row],[Target Entity]],Platinum_Config[[#This Row],[Target DEV SB ID]])</f>
        <v>Role|191938</v>
      </c>
      <c r="M15" s="2" t="s">
        <v>607</v>
      </c>
      <c r="N15" s="2" t="s">
        <v>1658</v>
      </c>
      <c r="O15" s="2" t="s">
        <v>1667</v>
      </c>
      <c r="P15" s="2" t="s">
        <v>470</v>
      </c>
      <c r="Q15" s="2" t="s">
        <v>20</v>
      </c>
      <c r="R15" s="2" t="s">
        <v>1100</v>
      </c>
      <c r="S15" s="2" t="s">
        <v>1668</v>
      </c>
      <c r="T15" s="2" t="s">
        <v>1668</v>
      </c>
      <c r="U15" s="213">
        <v>191938</v>
      </c>
      <c r="V15" s="2"/>
      <c r="W15" s="104" t="s">
        <v>104</v>
      </c>
      <c r="X15" s="104" t="s">
        <v>1648</v>
      </c>
      <c r="Y15" s="104" t="s">
        <v>104</v>
      </c>
      <c r="Z15" s="2" t="str">
        <f>_xlfn.XLOOKUP(Platinum_Config[[#This Row],[Source PROD ID]],Prod_fields[ID],Prod_fields[Attribute Name],"0-Not Found",0,1)</f>
        <v>Sponsor Name</v>
      </c>
      <c r="AA15" s="2"/>
      <c r="AB15" s="2" t="str">
        <f>_xlfn.XLOOKUP(Platinum_Config[[#This Row],[FDXSANDBOXA ID]],SBA_fields[ID],SBA_fields[Attribute Name],"0-Not Found",0,1)</f>
        <v>Sponsor Name</v>
      </c>
      <c r="AC15" s="2" t="str">
        <f>_xlfn.XLOOKUP(Platinum_Config[[#This Row],[Target DEV SB ID]],Target_Dev_fields[ID],Target_Dev_fields[Attribute Name],"0-Not Found",0,1)</f>
        <v>0-Not Found</v>
      </c>
      <c r="AD15" s="2" t="b">
        <f>Platinum_Config[[#This Row],[Prod Source field name]]=Platinum_Config[[#This Row],[New instance Target field name]]</f>
        <v>0</v>
      </c>
      <c r="AE15" s="2" t="b">
        <f>Platinum_Config[[#This Row],[Target Field Name]]=Platinum_Config[[#This Row],[New instance Target field name]]</f>
        <v>0</v>
      </c>
      <c r="AF15" s="2" t="b">
        <f>Platinum_Config[[#This Row],[Sandbox A field name]]=Platinum_Config[[#This Row],[New instance Target field name]]</f>
        <v>0</v>
      </c>
      <c r="AG15" s="2" t="s">
        <v>444</v>
      </c>
      <c r="AH15" s="2" t="s">
        <v>947</v>
      </c>
      <c r="AI15" s="2" t="s">
        <v>117</v>
      </c>
      <c r="AJ15" s="2" t="s">
        <v>20</v>
      </c>
      <c r="AK15" s="5" t="str">
        <f>_xlfn.TEXTJOIN(CHAR(10),TRUE,VAL_wbs149_VP_Sponsor[])</f>
        <v>TBD
TBD</v>
      </c>
      <c r="AL15" s="5" t="s">
        <v>1669</v>
      </c>
      <c r="AM15" s="5" t="s">
        <v>949</v>
      </c>
      <c r="AN15" s="5" t="s">
        <v>20</v>
      </c>
      <c r="AO15" s="5" t="s">
        <v>1670</v>
      </c>
      <c r="AP15" s="5" t="s">
        <v>470</v>
      </c>
      <c r="AQ15" s="5" t="s">
        <v>470</v>
      </c>
      <c r="AR15" s="5" t="s">
        <v>105</v>
      </c>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row>
    <row r="16" spans="1:66" ht="65.099999999999994" hidden="1">
      <c r="A16" s="4" t="s">
        <v>1624</v>
      </c>
      <c r="B16" s="4" t="s">
        <v>1625</v>
      </c>
      <c r="C16" s="4" t="s">
        <v>1626</v>
      </c>
      <c r="D16" s="4" t="s">
        <v>580</v>
      </c>
      <c r="E16" s="4" t="s">
        <v>470</v>
      </c>
      <c r="F16" s="4" t="s">
        <v>1627</v>
      </c>
      <c r="G16" s="2" t="s">
        <v>100</v>
      </c>
      <c r="H16" s="2">
        <v>12</v>
      </c>
      <c r="I16" s="2" t="s">
        <v>1628</v>
      </c>
      <c r="J16" s="2"/>
      <c r="K16" s="2" t="s">
        <v>1608</v>
      </c>
      <c r="L16" s="2" t="str">
        <f>_xlfn.TEXTJOIN("|",FALSE,Platinum_Config[[#This Row],[Target Entity]],Platinum_Config[[#This Row],[Target DEV SB ID]])</f>
        <v>TBD - Value Bundle or Epic or Task|Wbs144</v>
      </c>
      <c r="M16" s="2" t="s">
        <v>608</v>
      </c>
      <c r="N16" s="2" t="s">
        <v>1629</v>
      </c>
      <c r="O16" s="2"/>
      <c r="P16" s="2" t="s">
        <v>470</v>
      </c>
      <c r="Q16" s="2" t="s">
        <v>104</v>
      </c>
      <c r="R16" s="2" t="s">
        <v>104</v>
      </c>
      <c r="S16" s="2" t="s">
        <v>1611</v>
      </c>
      <c r="T16" s="2" t="s">
        <v>470</v>
      </c>
      <c r="U16" s="2" t="s">
        <v>363</v>
      </c>
      <c r="V16" s="2"/>
      <c r="W16" s="104" t="s">
        <v>1139</v>
      </c>
      <c r="X16" s="104" t="s">
        <v>1139</v>
      </c>
      <c r="Y16" s="104"/>
      <c r="Z16" s="2" t="str">
        <f>_xlfn.XLOOKUP(Platinum_Config[[#This Row],[Source PROD ID]],Prod_fields[ID],Prod_fields[Attribute Name],"0-Not Found",0,1)</f>
        <v>0-Not Found</v>
      </c>
      <c r="AA16" s="2"/>
      <c r="AB16" s="2" t="str">
        <f>_xlfn.XLOOKUP(Platinum_Config[[#This Row],[FDXSANDBOXA ID]],SBA_fields[ID],SBA_fields[Attribute Name],"0-Not Found",0,1)</f>
        <v>0-Not Found</v>
      </c>
      <c r="AC16" s="2" t="str">
        <f>_xlfn.XLOOKUP(Platinum_Config[[#This Row],[Target DEV SB ID]],Target_Dev_fields[ID],Target_Dev_fields[Attribute Name],"0-Not Found",0,1)</f>
        <v>Does this request support a planned application or infrastructure upgrade and/or a routine infrastructure refresh?</v>
      </c>
      <c r="AD16" s="2" t="b">
        <f>Platinum_Config[[#This Row],[Prod Source field name]]=Platinum_Config[[#This Row],[New instance Target field name]]</f>
        <v>0</v>
      </c>
      <c r="AE16" s="2" t="b">
        <f>Platinum_Config[[#This Row],[Target Field Name]]=Platinum_Config[[#This Row],[New instance Target field name]]</f>
        <v>1</v>
      </c>
      <c r="AF16" s="2" t="b">
        <f>Platinum_Config[[#This Row],[Sandbox A field name]]=Platinum_Config[[#This Row],[New instance Target field name]]</f>
        <v>0</v>
      </c>
      <c r="AG16" s="2" t="s">
        <v>444</v>
      </c>
      <c r="AH16" s="2" t="s">
        <v>947</v>
      </c>
      <c r="AI16" s="2" t="s">
        <v>117</v>
      </c>
      <c r="AJ16" s="2" t="s">
        <v>20</v>
      </c>
      <c r="AK16" s="5" t="str">
        <f>_xlfn.TEXTJOIN(CHAR(10),TRUE,VAL_wbs144_Refresh[])</f>
        <v>Yes
No</v>
      </c>
      <c r="AL16" s="5" t="s">
        <v>1671</v>
      </c>
      <c r="AM16" s="5" t="s">
        <v>949</v>
      </c>
      <c r="AN16" s="5" t="s">
        <v>20</v>
      </c>
      <c r="AO16" s="5" t="s">
        <v>470</v>
      </c>
      <c r="AP16" s="5" t="s">
        <v>470</v>
      </c>
      <c r="AQ16" s="5" t="s">
        <v>470</v>
      </c>
      <c r="AR16" s="5" t="s">
        <v>105</v>
      </c>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row>
    <row r="17" spans="1:66" ht="90.95" hidden="1">
      <c r="A17" s="4" t="s">
        <v>1624</v>
      </c>
      <c r="B17" s="4" t="s">
        <v>470</v>
      </c>
      <c r="C17" s="4" t="s">
        <v>1626</v>
      </c>
      <c r="D17" s="4" t="s">
        <v>580</v>
      </c>
      <c r="E17" s="4" t="s">
        <v>470</v>
      </c>
      <c r="F17" s="4" t="s">
        <v>1627</v>
      </c>
      <c r="G17" s="2" t="s">
        <v>100</v>
      </c>
      <c r="H17" s="2">
        <v>13</v>
      </c>
      <c r="I17" s="2" t="s">
        <v>1628</v>
      </c>
      <c r="J17" s="2"/>
      <c r="K17" s="2" t="s">
        <v>1608</v>
      </c>
      <c r="L17" s="2" t="str">
        <f>_xlfn.TEXTJOIN("|",FALSE,Platinum_Config[[#This Row],[Target Entity]],Platinum_Config[[#This Row],[Target DEV SB ID]])</f>
        <v>TBD - Value Bundle or Epic or Task|Wbs145</v>
      </c>
      <c r="M17" s="2" t="s">
        <v>609</v>
      </c>
      <c r="N17" s="2" t="s">
        <v>1658</v>
      </c>
      <c r="O17" s="2" t="s">
        <v>609</v>
      </c>
      <c r="P17" s="2" t="s">
        <v>1672</v>
      </c>
      <c r="Q17" s="2" t="s">
        <v>104</v>
      </c>
      <c r="R17" s="2" t="s">
        <v>104</v>
      </c>
      <c r="S17" s="2" t="s">
        <v>1673</v>
      </c>
      <c r="T17" s="2" t="s">
        <v>470</v>
      </c>
      <c r="U17" s="2" t="s">
        <v>368</v>
      </c>
      <c r="V17" s="2" t="s">
        <v>1674</v>
      </c>
      <c r="W17" s="104" t="s">
        <v>20</v>
      </c>
      <c r="X17" s="104" t="s">
        <v>1648</v>
      </c>
      <c r="Y17" s="104" t="s">
        <v>20</v>
      </c>
      <c r="Z17" s="2" t="str">
        <f>_xlfn.XLOOKUP(Platinum_Config[[#This Row],[Source PROD ID]],Prod_fields[ID],Prod_fields[Attribute Name],"0-Not Found",0,1)</f>
        <v>Demand SubType</v>
      </c>
      <c r="AA17" s="2"/>
      <c r="AB17" s="2" t="str">
        <f>_xlfn.XLOOKUP(Platinum_Config[[#This Row],[FDXSANDBOXA ID]],SBA_fields[ID],SBA_fields[Attribute Name],"0-Not Found",0,1)</f>
        <v>0-Not Found</v>
      </c>
      <c r="AC17" s="2" t="str">
        <f>_xlfn.XLOOKUP(Platinum_Config[[#This Row],[Target DEV SB ID]],Target_Dev_fields[ID],Target_Dev_fields[Attribute Name],"0-Not Found",0,1)</f>
        <v>Risk Subtype (Does this request address a risk or requirement to one of the following?)</v>
      </c>
      <c r="AD17" s="2" t="b">
        <f>Platinum_Config[[#This Row],[Prod Source field name]]=Platinum_Config[[#This Row],[New instance Target field name]]</f>
        <v>0</v>
      </c>
      <c r="AE17" s="2" t="b">
        <f>Platinum_Config[[#This Row],[Target Field Name]]=Platinum_Config[[#This Row],[New instance Target field name]]</f>
        <v>1</v>
      </c>
      <c r="AF17" s="2" t="b">
        <f>Platinum_Config[[#This Row],[Sandbox A field name]]=Platinum_Config[[#This Row],[New instance Target field name]]</f>
        <v>0</v>
      </c>
      <c r="AG17" s="2"/>
      <c r="AH17" s="2" t="s">
        <v>470</v>
      </c>
      <c r="AI17" s="2" t="s">
        <v>117</v>
      </c>
      <c r="AJ17" s="2" t="s">
        <v>20</v>
      </c>
      <c r="AK17" s="5" t="str">
        <f>_xlfn.TEXTJOIN(CHAR(10),TRUE,VAL_wbs145_Risk_subtype[])</f>
        <v>Legal
Regulatory
Infosec (Protect Purple)
None</v>
      </c>
      <c r="AL17" s="5" t="s">
        <v>470</v>
      </c>
      <c r="AM17" s="5" t="s">
        <v>1675</v>
      </c>
      <c r="AN17" s="5" t="s">
        <v>20</v>
      </c>
      <c r="AO17" s="5" t="s">
        <v>470</v>
      </c>
      <c r="AP17" s="5" t="s">
        <v>470</v>
      </c>
      <c r="AQ17" s="5" t="s">
        <v>470</v>
      </c>
      <c r="AR17" s="5" t="s">
        <v>105</v>
      </c>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ht="66" hidden="1" customHeight="1">
      <c r="A18" s="4" t="s">
        <v>1624</v>
      </c>
      <c r="B18" s="4" t="s">
        <v>1625</v>
      </c>
      <c r="C18" s="4" t="s">
        <v>1626</v>
      </c>
      <c r="D18" s="4" t="s">
        <v>581</v>
      </c>
      <c r="E18" s="4" t="s">
        <v>470</v>
      </c>
      <c r="F18" s="4" t="s">
        <v>1627</v>
      </c>
      <c r="G18" s="2" t="s">
        <v>100</v>
      </c>
      <c r="H18" s="2">
        <v>14</v>
      </c>
      <c r="I18" s="2" t="s">
        <v>1628</v>
      </c>
      <c r="J18" s="2"/>
      <c r="K18" s="2" t="s">
        <v>1608</v>
      </c>
      <c r="L18" s="2" t="str">
        <f>_xlfn.TEXTJOIN("|",FALSE,Platinum_Config[[#This Row],[Target Entity]],Platinum_Config[[#This Row],[Target DEV SB ID]])</f>
        <v>TBD - Value Bundle or Epic or Task|Wbs150</v>
      </c>
      <c r="M18" s="2" t="s">
        <v>306</v>
      </c>
      <c r="N18" s="2" t="s">
        <v>1658</v>
      </c>
      <c r="O18" s="2" t="s">
        <v>1676</v>
      </c>
      <c r="P18" s="2" t="s">
        <v>1676</v>
      </c>
      <c r="Q18" s="2" t="s">
        <v>20</v>
      </c>
      <c r="R18" s="2" t="s">
        <v>20</v>
      </c>
      <c r="S18" s="2" t="s">
        <v>1677</v>
      </c>
      <c r="T18" s="2" t="s">
        <v>1677</v>
      </c>
      <c r="U18" s="2" t="s">
        <v>1678</v>
      </c>
      <c r="V18" s="2"/>
      <c r="W18" s="104" t="s">
        <v>20</v>
      </c>
      <c r="X18" s="104" t="s">
        <v>1648</v>
      </c>
      <c r="Y18" s="104" t="s">
        <v>20</v>
      </c>
      <c r="Z18" s="2" t="str">
        <f>_xlfn.XLOOKUP(Platinum_Config[[#This Row],[Source PROD ID]],Prod_fields[ID],Prod_fields[Attribute Name],"0-Not Found",0,1)</f>
        <v>What is the type of risk?</v>
      </c>
      <c r="AA18" s="2"/>
      <c r="AB18" s="2" t="str">
        <f>_xlfn.XLOOKUP(Platinum_Config[[#This Row],[FDXSANDBOXA ID]],SBA_fields[ID],SBA_fields[Attribute Name],"0-Not Found",0,1)</f>
        <v>What is the type of risk?</v>
      </c>
      <c r="AC18" s="2" t="str">
        <f>_xlfn.XLOOKUP(Platinum_Config[[#This Row],[Target DEV SB ID]],Target_Dev_fields[ID],Target_Dev_fields[Attribute Name],"0-Not Found",0,1)</f>
        <v>Risk Type</v>
      </c>
      <c r="AD18" s="2" t="b">
        <f>Platinum_Config[[#This Row],[Prod Source field name]]=Platinum_Config[[#This Row],[New instance Target field name]]</f>
        <v>0</v>
      </c>
      <c r="AE18" s="2" t="b">
        <f>Platinum_Config[[#This Row],[Target Field Name]]=Platinum_Config[[#This Row],[New instance Target field name]]</f>
        <v>1</v>
      </c>
      <c r="AF18" s="2" t="b">
        <f>Platinum_Config[[#This Row],[Sandbox A field name]]=Platinum_Config[[#This Row],[New instance Target field name]]</f>
        <v>0</v>
      </c>
      <c r="AG18" s="2" t="s">
        <v>444</v>
      </c>
      <c r="AH18" s="2" t="s">
        <v>470</v>
      </c>
      <c r="AI18" s="2" t="s">
        <v>117</v>
      </c>
      <c r="AJ18" s="2" t="s">
        <v>20</v>
      </c>
      <c r="AK18" s="5" t="str">
        <f>_xlfn.TEXTJOIN(CHAR(10),TRUE,VAL_150_RiskType[])</f>
        <v>Operational
Financial
Brand
Safety</v>
      </c>
      <c r="AL18" s="5" t="s">
        <v>1679</v>
      </c>
      <c r="AM18" s="5" t="s">
        <v>1675</v>
      </c>
      <c r="AN18" s="5" t="s">
        <v>20</v>
      </c>
      <c r="AO18" s="5" t="s">
        <v>470</v>
      </c>
      <c r="AP18" s="5" t="s">
        <v>470</v>
      </c>
      <c r="AQ18" s="5" t="s">
        <v>470</v>
      </c>
      <c r="AR18" s="5" t="s">
        <v>105</v>
      </c>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ht="260.10000000000002" hidden="1">
      <c r="A19" s="4" t="s">
        <v>1624</v>
      </c>
      <c r="B19" s="4" t="s">
        <v>1625</v>
      </c>
      <c r="C19" s="4" t="s">
        <v>1626</v>
      </c>
      <c r="D19" s="4" t="s">
        <v>581</v>
      </c>
      <c r="E19" s="4" t="s">
        <v>470</v>
      </c>
      <c r="F19" s="4" t="s">
        <v>1627</v>
      </c>
      <c r="G19" s="2" t="s">
        <v>100</v>
      </c>
      <c r="H19" s="2">
        <v>15</v>
      </c>
      <c r="I19" s="2" t="s">
        <v>1628</v>
      </c>
      <c r="J19" s="2"/>
      <c r="K19" s="2" t="s">
        <v>1608</v>
      </c>
      <c r="L19" s="2" t="str">
        <f>_xlfn.TEXTJOIN("|",FALSE,Platinum_Config[[#This Row],[Target Entity]],Platinum_Config[[#This Row],[Target DEV SB ID]])</f>
        <v>TBD - Value Bundle or Epic or Task|Wbs151</v>
      </c>
      <c r="M19" s="2" t="s">
        <v>610</v>
      </c>
      <c r="N19" s="2" t="s">
        <v>1629</v>
      </c>
      <c r="O19" s="2"/>
      <c r="P19" s="2" t="s">
        <v>1680</v>
      </c>
      <c r="Q19" s="2" t="s">
        <v>20</v>
      </c>
      <c r="R19" s="2" t="s">
        <v>20</v>
      </c>
      <c r="S19" s="2" t="s">
        <v>1681</v>
      </c>
      <c r="T19" s="2" t="s">
        <v>1681</v>
      </c>
      <c r="U19" s="2" t="s">
        <v>1682</v>
      </c>
      <c r="V19" s="2" t="s">
        <v>1683</v>
      </c>
      <c r="W19" s="104" t="s">
        <v>20</v>
      </c>
      <c r="X19" s="104" t="s">
        <v>1631</v>
      </c>
      <c r="Y19" s="104"/>
      <c r="Z19" s="2" t="str">
        <f>_xlfn.XLOOKUP(Platinum_Config[[#This Row],[Source PROD ID]],Prod_fields[ID],Prod_fields[Attribute Name],"0-Not Found",0,1)</f>
        <v>What is the risk exposure?</v>
      </c>
      <c r="AA19" s="2"/>
      <c r="AB19" s="2" t="str">
        <f>_xlfn.XLOOKUP(Platinum_Config[[#This Row],[FDXSANDBOXA ID]],SBA_fields[ID],SBA_fields[Attribute Name],"0-Not Found",0,1)</f>
        <v>What is the risk exposure?</v>
      </c>
      <c r="AC19" s="2" t="str">
        <f>_xlfn.XLOOKUP(Platinum_Config[[#This Row],[Target DEV SB ID]],Target_Dev_fields[ID],Target_Dev_fields[Attribute Name],"0-Not Found",0,1)</f>
        <v>Risk Level</v>
      </c>
      <c r="AD19" s="2" t="b">
        <f>Platinum_Config[[#This Row],[Prod Source field name]]=Platinum_Config[[#This Row],[New instance Target field name]]</f>
        <v>0</v>
      </c>
      <c r="AE19" s="2" t="b">
        <f>Platinum_Config[[#This Row],[Target Field Name]]=Platinum_Config[[#This Row],[New instance Target field name]]</f>
        <v>1</v>
      </c>
      <c r="AF19" s="2" t="b">
        <f>Platinum_Config[[#This Row],[Sandbox A field name]]=Platinum_Config[[#This Row],[New instance Target field name]]</f>
        <v>0</v>
      </c>
      <c r="AG19" s="2" t="s">
        <v>444</v>
      </c>
      <c r="AH19" s="2" t="s">
        <v>947</v>
      </c>
      <c r="AI19" s="2" t="s">
        <v>117</v>
      </c>
      <c r="AJ19" s="2" t="s">
        <v>20</v>
      </c>
      <c r="AK19" s="5" t="str">
        <f>_xlfn.TEXTJOIN(CHAR(10),TRUE,VAL_wbs151_riskLevel[])</f>
        <v>Minimal
Low
Medium
High
Maximum</v>
      </c>
      <c r="AL19" s="5" t="s">
        <v>1684</v>
      </c>
      <c r="AM19" s="5" t="s">
        <v>1675</v>
      </c>
      <c r="AN19" s="5" t="s">
        <v>20</v>
      </c>
      <c r="AO19" s="5" t="s">
        <v>470</v>
      </c>
      <c r="AP19" s="5" t="s">
        <v>470</v>
      </c>
      <c r="AQ19" s="5" t="s">
        <v>470</v>
      </c>
      <c r="AR19" s="5" t="s">
        <v>105</v>
      </c>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row>
    <row r="20" spans="1:66" ht="65.099999999999994" hidden="1">
      <c r="A20" s="4" t="s">
        <v>1624</v>
      </c>
      <c r="B20" s="4" t="s">
        <v>1625</v>
      </c>
      <c r="C20" s="4" t="s">
        <v>1626</v>
      </c>
      <c r="D20" s="4" t="s">
        <v>581</v>
      </c>
      <c r="E20" s="4" t="s">
        <v>470</v>
      </c>
      <c r="F20" s="4" t="s">
        <v>1627</v>
      </c>
      <c r="G20" s="2" t="s">
        <v>100</v>
      </c>
      <c r="H20" s="2">
        <v>16</v>
      </c>
      <c r="I20" s="2" t="s">
        <v>1628</v>
      </c>
      <c r="J20" s="2"/>
      <c r="K20" s="2" t="s">
        <v>1608</v>
      </c>
      <c r="L20" s="2" t="str">
        <f>_xlfn.TEXTJOIN("|",FALSE,Platinum_Config[[#This Row],[Target Entity]],Platinum_Config[[#This Row],[Target DEV SB ID]])</f>
        <v>TBD - Value Bundle or Epic or Task|fdx_risk_compwork_wr</v>
      </c>
      <c r="M20" s="2" t="s">
        <v>611</v>
      </c>
      <c r="N20" s="2" t="s">
        <v>1629</v>
      </c>
      <c r="O20" s="2"/>
      <c r="P20" s="2" t="s">
        <v>470</v>
      </c>
      <c r="Q20" s="2" t="s">
        <v>20</v>
      </c>
      <c r="R20" s="2" t="s">
        <v>20</v>
      </c>
      <c r="S20" s="2" t="s">
        <v>1685</v>
      </c>
      <c r="T20" s="2" t="s">
        <v>1686</v>
      </c>
      <c r="U20" s="2" t="s">
        <v>1687</v>
      </c>
      <c r="V20" s="2" t="s">
        <v>1688</v>
      </c>
      <c r="W20" s="104" t="s">
        <v>20</v>
      </c>
      <c r="X20" s="104" t="s">
        <v>1631</v>
      </c>
      <c r="Y20" s="104"/>
      <c r="Z20" s="2" t="str">
        <f>_xlfn.XLOOKUP(Platinum_Config[[#This Row],[Source PROD ID]],Prod_fields[ID],Prod_fields[Attribute Name],"0-Not Found",0,1)</f>
        <v>What is the risk of not completing the work?</v>
      </c>
      <c r="AA20" s="2"/>
      <c r="AB20" s="2" t="str">
        <f>_xlfn.XLOOKUP(Platinum_Config[[#This Row],[FDXSANDBOXA ID]],SBA_fields[ID],SBA_fields[Attribute Name],"0-Not Found",0,1)</f>
        <v>0-Not Found</v>
      </c>
      <c r="AC20" s="2" t="str">
        <f>_xlfn.XLOOKUP(Platinum_Config[[#This Row],[Target DEV SB ID]],Target_Dev_fields[ID],Target_Dev_fields[Attribute Name],"0-Not Found",0,1)</f>
        <v>What is the risk of not completing the work?</v>
      </c>
      <c r="AD20" s="2" t="b">
        <f>Platinum_Config[[#This Row],[Prod Source field name]]=Platinum_Config[[#This Row],[New instance Target field name]]</f>
        <v>1</v>
      </c>
      <c r="AE20" s="2" t="b">
        <f>Platinum_Config[[#This Row],[Target Field Name]]=Platinum_Config[[#This Row],[New instance Target field name]]</f>
        <v>1</v>
      </c>
      <c r="AF20" s="2" t="b">
        <f>Platinum_Config[[#This Row],[Sandbox A field name]]=Platinum_Config[[#This Row],[New instance Target field name]]</f>
        <v>0</v>
      </c>
      <c r="AG20" s="2" t="s">
        <v>103</v>
      </c>
      <c r="AH20" s="2" t="s">
        <v>947</v>
      </c>
      <c r="AI20" s="2"/>
      <c r="AJ20" s="2" t="s">
        <v>104</v>
      </c>
      <c r="AK20" s="5"/>
      <c r="AL20" s="5" t="s">
        <v>1689</v>
      </c>
      <c r="AM20" s="5" t="s">
        <v>1675</v>
      </c>
      <c r="AN20" s="5" t="s">
        <v>20</v>
      </c>
      <c r="AO20" s="5" t="s">
        <v>470</v>
      </c>
      <c r="AP20" s="5" t="s">
        <v>470</v>
      </c>
      <c r="AQ20" s="5" t="s">
        <v>470</v>
      </c>
      <c r="AR20" s="5" t="s">
        <v>105</v>
      </c>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row>
    <row r="21" spans="1:66" ht="65.099999999999994" hidden="1">
      <c r="A21" s="4" t="s">
        <v>1624</v>
      </c>
      <c r="B21" s="4" t="s">
        <v>1625</v>
      </c>
      <c r="C21" s="4" t="s">
        <v>1626</v>
      </c>
      <c r="D21" s="4" t="s">
        <v>581</v>
      </c>
      <c r="E21" s="4" t="s">
        <v>470</v>
      </c>
      <c r="F21" s="4" t="s">
        <v>1627</v>
      </c>
      <c r="G21" s="2" t="s">
        <v>100</v>
      </c>
      <c r="H21" s="2">
        <v>17</v>
      </c>
      <c r="I21" s="2" t="s">
        <v>1628</v>
      </c>
      <c r="J21" s="2"/>
      <c r="K21" s="2" t="s">
        <v>1608</v>
      </c>
      <c r="L21" s="2" t="str">
        <f>_xlfn.TEXTJOIN("|",FALSE,Platinum_Config[[#This Row],[Target Entity]],Platinum_Config[[#This Row],[Target DEV SB ID]])</f>
        <v>TBD - Value Bundle or Epic or Task|fdx_law_regimp_wr</v>
      </c>
      <c r="M21" s="2" t="s">
        <v>612</v>
      </c>
      <c r="N21" s="2" t="s">
        <v>1629</v>
      </c>
      <c r="O21" s="2"/>
      <c r="P21" s="2" t="s">
        <v>470</v>
      </c>
      <c r="Q21" s="2" t="s">
        <v>20</v>
      </c>
      <c r="R21" s="2" t="s">
        <v>20</v>
      </c>
      <c r="S21" s="2" t="s">
        <v>1690</v>
      </c>
      <c r="T21" s="2" t="s">
        <v>1690</v>
      </c>
      <c r="U21" s="2" t="s">
        <v>1691</v>
      </c>
      <c r="V21" s="2"/>
      <c r="W21" s="104" t="s">
        <v>20</v>
      </c>
      <c r="X21" s="104" t="s">
        <v>1631</v>
      </c>
      <c r="Y21" s="104"/>
      <c r="Z21" s="2" t="str">
        <f>_xlfn.XLOOKUP(Platinum_Config[[#This Row],[Source PROD ID]],Prod_fields[ID],Prod_fields[Attribute Name],"0-Not Found",0,1)</f>
        <v>What law or regulation is impacted?</v>
      </c>
      <c r="AA21" s="2"/>
      <c r="AB21" s="2" t="str">
        <f>_xlfn.XLOOKUP(Platinum_Config[[#This Row],[FDXSANDBOXA ID]],SBA_fields[ID],SBA_fields[Attribute Name],"0-Not Found",0,1)</f>
        <v>What law or regulation is impacted?</v>
      </c>
      <c r="AC21" s="2" t="str">
        <f>_xlfn.XLOOKUP(Platinum_Config[[#This Row],[Target DEV SB ID]],Target_Dev_fields[ID],Target_Dev_fields[Attribute Name],"0-Not Found",0,1)</f>
        <v>What law or regulation is impacted?</v>
      </c>
      <c r="AD21" s="2" t="b">
        <f>Platinum_Config[[#This Row],[Prod Source field name]]=Platinum_Config[[#This Row],[New instance Target field name]]</f>
        <v>1</v>
      </c>
      <c r="AE21" s="2" t="b">
        <f>Platinum_Config[[#This Row],[Target Field Name]]=Platinum_Config[[#This Row],[New instance Target field name]]</f>
        <v>1</v>
      </c>
      <c r="AF21" s="2" t="b">
        <f>Platinum_Config[[#This Row],[Sandbox A field name]]=Platinum_Config[[#This Row],[New instance Target field name]]</f>
        <v>1</v>
      </c>
      <c r="AG21" s="2" t="s">
        <v>103</v>
      </c>
      <c r="AH21" s="2" t="s">
        <v>947</v>
      </c>
      <c r="AI21" s="2"/>
      <c r="AJ21" s="2" t="s">
        <v>104</v>
      </c>
      <c r="AK21" s="5"/>
      <c r="AL21" s="5" t="s">
        <v>1692</v>
      </c>
      <c r="AM21" s="5" t="s">
        <v>1675</v>
      </c>
      <c r="AN21" s="5" t="s">
        <v>20</v>
      </c>
      <c r="AO21" s="5" t="s">
        <v>470</v>
      </c>
      <c r="AP21" s="5" t="s">
        <v>470</v>
      </c>
      <c r="AQ21" s="5" t="s">
        <v>470</v>
      </c>
      <c r="AR21" s="5" t="s">
        <v>105</v>
      </c>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row>
    <row r="22" spans="1:66" ht="104.1" hidden="1">
      <c r="A22" s="4" t="s">
        <v>1624</v>
      </c>
      <c r="B22" s="4" t="s">
        <v>1625</v>
      </c>
      <c r="C22" s="4" t="s">
        <v>1626</v>
      </c>
      <c r="D22" s="4" t="s">
        <v>581</v>
      </c>
      <c r="E22" s="4" t="s">
        <v>470</v>
      </c>
      <c r="F22" s="4" t="s">
        <v>1627</v>
      </c>
      <c r="G22" s="2" t="s">
        <v>100</v>
      </c>
      <c r="H22" s="2">
        <v>18</v>
      </c>
      <c r="I22" s="2" t="s">
        <v>1628</v>
      </c>
      <c r="J22" s="2"/>
      <c r="K22" s="2" t="s">
        <v>1608</v>
      </c>
      <c r="L22" s="2" t="str">
        <f>_xlfn.TEXTJOIN("|",FALSE,Platinum_Config[[#This Row],[Target Entity]],Platinum_Config[[#This Row],[Target DEV SB ID]])</f>
        <v>TBD - Value Bundle or Epic or Task|fdx_law_attr_sme_wrk</v>
      </c>
      <c r="M22" s="2" t="s">
        <v>613</v>
      </c>
      <c r="N22" s="2" t="s">
        <v>1629</v>
      </c>
      <c r="O22" s="2"/>
      <c r="P22" s="2" t="s">
        <v>470</v>
      </c>
      <c r="Q22" s="2" t="s">
        <v>20</v>
      </c>
      <c r="R22" s="2" t="s">
        <v>20</v>
      </c>
      <c r="S22" s="2" t="s">
        <v>1693</v>
      </c>
      <c r="T22" s="2" t="s">
        <v>1693</v>
      </c>
      <c r="U22" s="2" t="s">
        <v>1694</v>
      </c>
      <c r="V22" s="2"/>
      <c r="W22" s="104" t="s">
        <v>20</v>
      </c>
      <c r="X22" s="104" t="s">
        <v>1631</v>
      </c>
      <c r="Y22" s="104"/>
      <c r="Z22" s="2" t="str">
        <f>_xlfn.XLOOKUP(Platinum_Config[[#This Row],[Source PROD ID]],Prod_fields[ID],Prod_fields[Attribute Name],"0-Not Found",0,1)</f>
        <v>Attorney/SME who can attest to risk: Name &amp; FDX ID</v>
      </c>
      <c r="AA22" s="2"/>
      <c r="AB22" s="2" t="str">
        <f>_xlfn.XLOOKUP(Platinum_Config[[#This Row],[FDXSANDBOXA ID]],SBA_fields[ID],SBA_fields[Attribute Name],"0-Not Found",0,1)</f>
        <v>Attorney/SME who can attest to risk: Name &amp; FDX ID</v>
      </c>
      <c r="AC22" s="2" t="str">
        <f>_xlfn.XLOOKUP(Platinum_Config[[#This Row],[Target DEV SB ID]],Target_Dev_fields[ID],Target_Dev_fields[Attribute Name],"0-Not Found",0,1)</f>
        <v>Attorney/SME who can attest to risk: Name &amp; FDX ID</v>
      </c>
      <c r="AD22" s="2" t="b">
        <f>Platinum_Config[[#This Row],[Prod Source field name]]=Platinum_Config[[#This Row],[New instance Target field name]]</f>
        <v>1</v>
      </c>
      <c r="AE22" s="2" t="b">
        <f>Platinum_Config[[#This Row],[Target Field Name]]=Platinum_Config[[#This Row],[New instance Target field name]]</f>
        <v>1</v>
      </c>
      <c r="AF22" s="2" t="b">
        <f>Platinum_Config[[#This Row],[Sandbox A field name]]=Platinum_Config[[#This Row],[New instance Target field name]]</f>
        <v>1</v>
      </c>
      <c r="AG22" s="2" t="s">
        <v>103</v>
      </c>
      <c r="AH22" s="2" t="s">
        <v>947</v>
      </c>
      <c r="AI22" s="2"/>
      <c r="AJ22" s="2" t="s">
        <v>104</v>
      </c>
      <c r="AK22" s="5"/>
      <c r="AL22" s="5" t="s">
        <v>1695</v>
      </c>
      <c r="AM22" s="5" t="s">
        <v>1675</v>
      </c>
      <c r="AN22" s="5" t="s">
        <v>20</v>
      </c>
      <c r="AO22" s="5" t="s">
        <v>470</v>
      </c>
      <c r="AP22" s="5" t="s">
        <v>470</v>
      </c>
      <c r="AQ22" s="5" t="s">
        <v>470</v>
      </c>
      <c r="AR22" s="5" t="s">
        <v>105</v>
      </c>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row>
    <row r="23" spans="1:66" ht="65.099999999999994" hidden="1">
      <c r="A23" s="4" t="s">
        <v>1624</v>
      </c>
      <c r="B23" s="4" t="s">
        <v>1625</v>
      </c>
      <c r="C23" s="4" t="s">
        <v>1626</v>
      </c>
      <c r="D23" s="4" t="s">
        <v>581</v>
      </c>
      <c r="E23" s="4" t="s">
        <v>470</v>
      </c>
      <c r="F23" s="4" t="s">
        <v>1627</v>
      </c>
      <c r="G23" s="2" t="s">
        <v>100</v>
      </c>
      <c r="H23" s="2">
        <v>19</v>
      </c>
      <c r="I23" s="2" t="s">
        <v>1628</v>
      </c>
      <c r="J23" s="2"/>
      <c r="K23" s="2" t="s">
        <v>1608</v>
      </c>
      <c r="L23" s="2" t="str">
        <f>_xlfn.TEXTJOIN("|",FALSE,Platinum_Config[[#This Row],[Target Entity]],Platinum_Config[[#This Row],[Target DEV SB ID]])</f>
        <v>TBD - Value Bundle or Epic or Task|Wbs152</v>
      </c>
      <c r="M23" s="2" t="s">
        <v>614</v>
      </c>
      <c r="N23" s="2" t="s">
        <v>1629</v>
      </c>
      <c r="O23" s="2"/>
      <c r="P23" s="2" t="s">
        <v>470</v>
      </c>
      <c r="Q23" s="2" t="s">
        <v>20</v>
      </c>
      <c r="R23" s="2" t="s">
        <v>20</v>
      </c>
      <c r="S23" s="2" t="s">
        <v>1696</v>
      </c>
      <c r="T23" s="2" t="s">
        <v>1696</v>
      </c>
      <c r="U23" s="2" t="s">
        <v>1697</v>
      </c>
      <c r="V23" s="2" t="s">
        <v>1683</v>
      </c>
      <c r="W23" s="104" t="s">
        <v>20</v>
      </c>
      <c r="X23" s="104" t="s">
        <v>1631</v>
      </c>
      <c r="Y23" s="104"/>
      <c r="Z23" s="2" t="str">
        <f>_xlfn.XLOOKUP(Platinum_Config[[#This Row],[Source PROD ID]],Prod_fields[ID],Prod_fields[Attribute Name],"0-Not Found",0,1)</f>
        <v>Is there a manual solution?</v>
      </c>
      <c r="AA23" s="2"/>
      <c r="AB23" s="2" t="str">
        <f>_xlfn.XLOOKUP(Platinum_Config[[#This Row],[FDXSANDBOXA ID]],SBA_fields[ID],SBA_fields[Attribute Name],"0-Not Found",0,1)</f>
        <v>Is there a manual solution?</v>
      </c>
      <c r="AC23" s="2" t="str">
        <f>_xlfn.XLOOKUP(Platinum_Config[[#This Row],[Target DEV SB ID]],Target_Dev_fields[ID],Target_Dev_fields[Attribute Name],"0-Not Found",0,1)</f>
        <v>Is there a manual solution?</v>
      </c>
      <c r="AD23" s="2" t="b">
        <f>Platinum_Config[[#This Row],[Prod Source field name]]=Platinum_Config[[#This Row],[New instance Target field name]]</f>
        <v>1</v>
      </c>
      <c r="AE23" s="2" t="b">
        <f>Platinum_Config[[#This Row],[Target Field Name]]=Platinum_Config[[#This Row],[New instance Target field name]]</f>
        <v>1</v>
      </c>
      <c r="AF23" s="2" t="b">
        <f>Platinum_Config[[#This Row],[Sandbox A field name]]=Platinum_Config[[#This Row],[New instance Target field name]]</f>
        <v>1</v>
      </c>
      <c r="AG23" s="2" t="s">
        <v>444</v>
      </c>
      <c r="AH23" s="2" t="s">
        <v>947</v>
      </c>
      <c r="AI23" s="2" t="s">
        <v>117</v>
      </c>
      <c r="AJ23" s="2" t="s">
        <v>20</v>
      </c>
      <c r="AK23" s="5" t="str">
        <f>_xlfn.TEXTJOIN(CHAR(10),TRUE,VAL_wbs152_manual[])</f>
        <v>Yes
No</v>
      </c>
      <c r="AL23" s="5" t="s">
        <v>1698</v>
      </c>
      <c r="AM23" s="5" t="s">
        <v>1675</v>
      </c>
      <c r="AN23" s="5" t="s">
        <v>20</v>
      </c>
      <c r="AO23" s="5" t="s">
        <v>470</v>
      </c>
      <c r="AP23" s="5" t="s">
        <v>470</v>
      </c>
      <c r="AQ23" s="5" t="s">
        <v>470</v>
      </c>
      <c r="AR23" s="5" t="s">
        <v>105</v>
      </c>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row>
    <row r="24" spans="1:66" ht="92.1" hidden="1" customHeight="1">
      <c r="A24" s="4" t="s">
        <v>1624</v>
      </c>
      <c r="B24" s="4" t="s">
        <v>1625</v>
      </c>
      <c r="C24" s="4" t="s">
        <v>1626</v>
      </c>
      <c r="D24" s="4" t="s">
        <v>581</v>
      </c>
      <c r="E24" s="4" t="s">
        <v>470</v>
      </c>
      <c r="F24" s="4" t="s">
        <v>1627</v>
      </c>
      <c r="G24" s="2" t="s">
        <v>100</v>
      </c>
      <c r="H24" s="2">
        <v>20</v>
      </c>
      <c r="I24" s="2" t="s">
        <v>1628</v>
      </c>
      <c r="J24" s="2"/>
      <c r="K24" s="2" t="s">
        <v>1608</v>
      </c>
      <c r="L24" s="2" t="str">
        <f>_xlfn.TEXTJOIN("|",FALSE,Platinum_Config[[#This Row],[Target Entity]],Platinum_Config[[#This Row],[Target DEV SB ID]])</f>
        <v>TBD - Value Bundle or Epic or Task|fdx_manual_wrk_wrk</v>
      </c>
      <c r="M24" s="2" t="s">
        <v>615</v>
      </c>
      <c r="N24" s="2" t="s">
        <v>1629</v>
      </c>
      <c r="O24" s="2"/>
      <c r="P24" s="2" t="s">
        <v>470</v>
      </c>
      <c r="Q24" s="2" t="s">
        <v>20</v>
      </c>
      <c r="R24" s="2" t="s">
        <v>20</v>
      </c>
      <c r="S24" s="2" t="s">
        <v>1699</v>
      </c>
      <c r="T24" s="2" t="s">
        <v>1699</v>
      </c>
      <c r="U24" s="2" t="s">
        <v>1700</v>
      </c>
      <c r="V24" s="2"/>
      <c r="W24" s="104" t="s">
        <v>20</v>
      </c>
      <c r="X24" s="104" t="s">
        <v>1631</v>
      </c>
      <c r="Y24" s="104"/>
      <c r="Z24" s="2" t="str">
        <f>_xlfn.XLOOKUP(Platinum_Config[[#This Row],[Source PROD ID]],Prod_fields[ID],Prod_fields[Attribute Name],"0-Not Found",0,1)</f>
        <v>If there is a manual solution, explain:</v>
      </c>
      <c r="AA24" s="2"/>
      <c r="AB24" s="2" t="str">
        <f>_xlfn.XLOOKUP(Platinum_Config[[#This Row],[FDXSANDBOXA ID]],SBA_fields[ID],SBA_fields[Attribute Name],"0-Not Found",0,1)</f>
        <v>If there is a manual solution, explain:</v>
      </c>
      <c r="AC24" s="2" t="str">
        <f>_xlfn.XLOOKUP(Platinum_Config[[#This Row],[Target DEV SB ID]],Target_Dev_fields[ID],Target_Dev_fields[Attribute Name],"0-Not Found",0,1)</f>
        <v>If there is a manual solution, explain:</v>
      </c>
      <c r="AD24" s="2" t="b">
        <f>Platinum_Config[[#This Row],[Prod Source field name]]=Platinum_Config[[#This Row],[New instance Target field name]]</f>
        <v>1</v>
      </c>
      <c r="AE24" s="2" t="b">
        <f>Platinum_Config[[#This Row],[Target Field Name]]=Platinum_Config[[#This Row],[New instance Target field name]]</f>
        <v>1</v>
      </c>
      <c r="AF24" s="2" t="b">
        <f>Platinum_Config[[#This Row],[Sandbox A field name]]=Platinum_Config[[#This Row],[New instance Target field name]]</f>
        <v>1</v>
      </c>
      <c r="AG24" s="2" t="s">
        <v>103</v>
      </c>
      <c r="AH24" s="2" t="s">
        <v>947</v>
      </c>
      <c r="AI24" s="2"/>
      <c r="AJ24" s="2" t="s">
        <v>104</v>
      </c>
      <c r="AK24" s="5"/>
      <c r="AL24" s="5" t="s">
        <v>470</v>
      </c>
      <c r="AM24" s="5" t="s">
        <v>1675</v>
      </c>
      <c r="AN24" s="5" t="s">
        <v>20</v>
      </c>
      <c r="AO24" s="5" t="s">
        <v>470</v>
      </c>
      <c r="AP24" s="5" t="s">
        <v>470</v>
      </c>
      <c r="AQ24" s="5" t="s">
        <v>470</v>
      </c>
      <c r="AR24" s="5" t="s">
        <v>105</v>
      </c>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row>
    <row r="25" spans="1:66" ht="168.95" hidden="1">
      <c r="A25" s="4" t="s">
        <v>1624</v>
      </c>
      <c r="B25" s="4" t="s">
        <v>1625</v>
      </c>
      <c r="C25" s="4" t="s">
        <v>1626</v>
      </c>
      <c r="D25" s="4" t="s">
        <v>581</v>
      </c>
      <c r="E25" s="4" t="s">
        <v>470</v>
      </c>
      <c r="F25" s="4" t="s">
        <v>1627</v>
      </c>
      <c r="G25" s="2" t="s">
        <v>100</v>
      </c>
      <c r="H25" s="2">
        <v>21</v>
      </c>
      <c r="I25" s="2" t="s">
        <v>1628</v>
      </c>
      <c r="J25" s="2"/>
      <c r="K25" s="2" t="s">
        <v>1608</v>
      </c>
      <c r="L25" s="2" t="str">
        <f>_xlfn.TEXTJOIN("|",FALSE,Platinum_Config[[#This Row],[Target Entity]],Platinum_Config[[#This Row],[Target DEV SB ID]])</f>
        <v>TBD - Value Bundle or Epic or Task|Wbs153</v>
      </c>
      <c r="M25" s="2" t="s">
        <v>616</v>
      </c>
      <c r="N25" s="2" t="s">
        <v>1629</v>
      </c>
      <c r="O25" s="2" t="s">
        <v>1701</v>
      </c>
      <c r="P25" s="2" t="s">
        <v>470</v>
      </c>
      <c r="Q25" s="2" t="s">
        <v>20</v>
      </c>
      <c r="R25" s="2" t="s">
        <v>20</v>
      </c>
      <c r="S25" s="2" t="s">
        <v>1702</v>
      </c>
      <c r="T25" s="2" t="s">
        <v>1702</v>
      </c>
      <c r="U25" s="2" t="s">
        <v>1703</v>
      </c>
      <c r="V25" s="2" t="s">
        <v>1683</v>
      </c>
      <c r="W25" s="104" t="s">
        <v>20</v>
      </c>
      <c r="X25" s="104" t="s">
        <v>1631</v>
      </c>
      <c r="Y25" s="104"/>
      <c r="Z25" s="2" t="str">
        <f>_xlfn.XLOOKUP(Platinum_Config[[#This Row],[Source PROD ID]],Prod_fields[ID],Prod_fields[Attribute Name],"0-Not Found",0,1)</f>
        <v>What is the time criticality?</v>
      </c>
      <c r="AA25" s="2"/>
      <c r="AB25" s="2" t="str">
        <f>_xlfn.XLOOKUP(Platinum_Config[[#This Row],[FDXSANDBOXA ID]],SBA_fields[ID],SBA_fields[Attribute Name],"0-Not Found",0,1)</f>
        <v>What is the time criticality?</v>
      </c>
      <c r="AC25" s="2" t="str">
        <f>_xlfn.XLOOKUP(Platinum_Config[[#This Row],[Target DEV SB ID]],Target_Dev_fields[ID],Target_Dev_fields[Attribute Name],"0-Not Found",0,1)</f>
        <v>What is the time criticality?</v>
      </c>
      <c r="AD25" s="2" t="b">
        <f>Platinum_Config[[#This Row],[Prod Source field name]]=Platinum_Config[[#This Row],[New instance Target field name]]</f>
        <v>1</v>
      </c>
      <c r="AE25" s="2" t="b">
        <f>Platinum_Config[[#This Row],[Target Field Name]]=Platinum_Config[[#This Row],[New instance Target field name]]</f>
        <v>1</v>
      </c>
      <c r="AF25" s="2" t="b">
        <f>Platinum_Config[[#This Row],[Sandbox A field name]]=Platinum_Config[[#This Row],[New instance Target field name]]</f>
        <v>1</v>
      </c>
      <c r="AG25" s="2" t="s">
        <v>444</v>
      </c>
      <c r="AH25" s="2" t="s">
        <v>947</v>
      </c>
      <c r="AI25" s="2" t="s">
        <v>117</v>
      </c>
      <c r="AJ25" s="2" t="s">
        <v>20</v>
      </c>
      <c r="AK25" s="5" t="str">
        <f>_xlfn.TEXTJOIN(CHAR(10),TRUE,VAL_wbs153_time_Criticality[])</f>
        <v>&gt; 15 months
12 - 15 months
6 - 12 months
3 - 6 months
&lt; 3 months
N/A</v>
      </c>
      <c r="AL25" s="5" t="s">
        <v>1704</v>
      </c>
      <c r="AM25" s="5" t="s">
        <v>949</v>
      </c>
      <c r="AN25" s="5" t="s">
        <v>20</v>
      </c>
      <c r="AO25" s="5" t="s">
        <v>470</v>
      </c>
      <c r="AP25" s="5" t="s">
        <v>470</v>
      </c>
      <c r="AQ25" s="5" t="s">
        <v>470</v>
      </c>
      <c r="AR25" s="5" t="s">
        <v>105</v>
      </c>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row>
    <row r="26" spans="1:66" ht="78" hidden="1">
      <c r="A26" s="4" t="s">
        <v>1624</v>
      </c>
      <c r="B26" s="4" t="s">
        <v>1625</v>
      </c>
      <c r="C26" s="4" t="s">
        <v>1626</v>
      </c>
      <c r="D26" s="4" t="s">
        <v>581</v>
      </c>
      <c r="E26" s="4" t="s">
        <v>470</v>
      </c>
      <c r="F26" s="4" t="s">
        <v>1627</v>
      </c>
      <c r="G26" s="2" t="s">
        <v>100</v>
      </c>
      <c r="H26" s="2">
        <v>22</v>
      </c>
      <c r="I26" s="2" t="s">
        <v>1628</v>
      </c>
      <c r="J26" s="2"/>
      <c r="K26" s="2" t="s">
        <v>1608</v>
      </c>
      <c r="L26" s="2" t="str">
        <f>_xlfn.TEXTJOIN("|",FALSE,Platinum_Config[[#This Row],[Target Entity]],Platinum_Config[[#This Row],[Target DEV SB ID]])</f>
        <v>TBD - Value Bundle or Epic or Task|fdx_it_cmplet_date</v>
      </c>
      <c r="M26" s="2" t="s">
        <v>617</v>
      </c>
      <c r="N26" s="2" t="s">
        <v>1705</v>
      </c>
      <c r="O26" s="2" t="s">
        <v>1706</v>
      </c>
      <c r="P26" s="2" t="s">
        <v>1707</v>
      </c>
      <c r="Q26" s="2" t="s">
        <v>20</v>
      </c>
      <c r="R26" s="2" t="s">
        <v>20</v>
      </c>
      <c r="S26" s="2" t="s">
        <v>1708</v>
      </c>
      <c r="T26" s="2" t="s">
        <v>1708</v>
      </c>
      <c r="U26" s="2" t="s">
        <v>1709</v>
      </c>
      <c r="V26" s="2"/>
      <c r="W26" s="104" t="s">
        <v>20</v>
      </c>
      <c r="X26" s="104" t="s">
        <v>1631</v>
      </c>
      <c r="Y26" s="104"/>
      <c r="Z26" s="2" t="str">
        <f>_xlfn.XLOOKUP(Platinum_Config[[#This Row],[Source PROD ID]],Prod_fields[ID],Prod_fields[Attribute Name],"0-Not Found",0,1)</f>
        <v>Requested IT Completion Date</v>
      </c>
      <c r="AA26" s="2"/>
      <c r="AB26" s="2" t="str">
        <f>_xlfn.XLOOKUP(Platinum_Config[[#This Row],[FDXSANDBOXA ID]],SBA_fields[ID],SBA_fields[Attribute Name],"0-Not Found",0,1)</f>
        <v>Requested IT Completion Date</v>
      </c>
      <c r="AC26" s="2" t="str">
        <f>_xlfn.XLOOKUP(Platinum_Config[[#This Row],[Target DEV SB ID]],Target_Dev_fields[ID],Target_Dev_fields[Attribute Name],"0-Not Found",0,1)</f>
        <v>Requested IT completion Date:</v>
      </c>
      <c r="AD26" s="2" t="b">
        <f>Platinum_Config[[#This Row],[Prod Source field name]]=Platinum_Config[[#This Row],[New instance Target field name]]</f>
        <v>0</v>
      </c>
      <c r="AE26" s="2" t="b">
        <f>Platinum_Config[[#This Row],[Target Field Name]]=Platinum_Config[[#This Row],[New instance Target field name]]</f>
        <v>0</v>
      </c>
      <c r="AF26" s="2" t="b">
        <f>Platinum_Config[[#This Row],[Sandbox A field name]]=Platinum_Config[[#This Row],[New instance Target field name]]</f>
        <v>0</v>
      </c>
      <c r="AG26" s="2" t="s">
        <v>103</v>
      </c>
      <c r="AH26" s="2" t="s">
        <v>1075</v>
      </c>
      <c r="AI26" s="2"/>
      <c r="AJ26" s="2" t="s">
        <v>104</v>
      </c>
      <c r="AK26" s="5"/>
      <c r="AL26" s="5" t="s">
        <v>1710</v>
      </c>
      <c r="AM26" s="5" t="s">
        <v>399</v>
      </c>
      <c r="AN26" s="5" t="s">
        <v>20</v>
      </c>
      <c r="AO26" s="5" t="s">
        <v>470</v>
      </c>
      <c r="AP26" s="5" t="s">
        <v>470</v>
      </c>
      <c r="AQ26" s="5" t="s">
        <v>470</v>
      </c>
      <c r="AR26" s="5" t="s">
        <v>105</v>
      </c>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row>
    <row r="27" spans="1:66" ht="234" hidden="1">
      <c r="A27" s="4" t="s">
        <v>1624</v>
      </c>
      <c r="B27" s="4" t="s">
        <v>1625</v>
      </c>
      <c r="C27" s="4" t="s">
        <v>1626</v>
      </c>
      <c r="D27" s="4" t="s">
        <v>1711</v>
      </c>
      <c r="E27" s="4" t="s">
        <v>470</v>
      </c>
      <c r="F27" s="4" t="s">
        <v>1712</v>
      </c>
      <c r="G27" s="2" t="s">
        <v>100</v>
      </c>
      <c r="H27" s="2">
        <v>23</v>
      </c>
      <c r="I27" s="2" t="s">
        <v>1628</v>
      </c>
      <c r="J27" s="2"/>
      <c r="K27" s="2" t="s">
        <v>1608</v>
      </c>
      <c r="L27" s="2" t="str">
        <f>_xlfn.TEXTJOIN("|",FALSE,Platinum_Config[[#This Row],[Target Entity]],Platinum_Config[[#This Row],[Target DEV SB ID]])</f>
        <v>TBD - Value Bundle or Epic or Task|WR2</v>
      </c>
      <c r="M27" s="2" t="s">
        <v>618</v>
      </c>
      <c r="N27" s="2" t="s">
        <v>1658</v>
      </c>
      <c r="O27" s="2" t="s">
        <v>1713</v>
      </c>
      <c r="P27" s="2" t="s">
        <v>1714</v>
      </c>
      <c r="Q27" s="2" t="s">
        <v>1715</v>
      </c>
      <c r="R27" s="2" t="s">
        <v>1716</v>
      </c>
      <c r="S27" s="98" t="s">
        <v>1614</v>
      </c>
      <c r="T27" s="2" t="s">
        <v>1615</v>
      </c>
      <c r="U27" s="2" t="s">
        <v>1615</v>
      </c>
      <c r="V27" s="2" t="s">
        <v>1717</v>
      </c>
      <c r="W27" s="104" t="s">
        <v>1641</v>
      </c>
      <c r="X27" s="104" t="s">
        <v>1609</v>
      </c>
      <c r="Y27" s="104" t="s">
        <v>1610</v>
      </c>
      <c r="Z27" s="2" t="str">
        <f>_xlfn.XLOOKUP(Platinum_Config[[#This Row],[Source PROD ID]],Prod_fields[ID],Prod_fields[Attribute Name],"0-Not Found",0,1)</f>
        <v>0-Not Found</v>
      </c>
      <c r="AA27" s="2"/>
      <c r="AB27" s="2" t="str">
        <f>_xlfn.XLOOKUP(Platinum_Config[[#This Row],[FDXSANDBOXA ID]],SBA_fields[ID],SBA_fields[Attribute Name],"0-Not Found",0,1)</f>
        <v>Demand Type</v>
      </c>
      <c r="AC27" s="2" t="str">
        <f>_xlfn.XLOOKUP(Platinum_Config[[#This Row],[Target DEV SB ID]],Target_Dev_fields[ID],Target_Dev_fields[Attribute Name],"0-Not Found",0,1)</f>
        <v>Demand Type</v>
      </c>
      <c r="AD27" s="2" t="b">
        <f>Platinum_Config[[#This Row],[Prod Source field name]]=Platinum_Config[[#This Row],[New instance Target field name]]</f>
        <v>0</v>
      </c>
      <c r="AE27" s="2" t="b">
        <f>Platinum_Config[[#This Row],[Target Field Name]]=Platinum_Config[[#This Row],[New instance Target field name]]</f>
        <v>1</v>
      </c>
      <c r="AF27" s="2" t="b">
        <f>Platinum_Config[[#This Row],[Sandbox A field name]]=Platinum_Config[[#This Row],[New instance Target field name]]</f>
        <v>1</v>
      </c>
      <c r="AG27" s="2" t="s">
        <v>444</v>
      </c>
      <c r="AH27" s="2" t="s">
        <v>947</v>
      </c>
      <c r="AI27" s="2" t="s">
        <v>117</v>
      </c>
      <c r="AJ27" s="2" t="s">
        <v>20</v>
      </c>
      <c r="AK27" s="105"/>
      <c r="AL27" s="5" t="s">
        <v>1718</v>
      </c>
      <c r="AM27" s="5" t="s">
        <v>1719</v>
      </c>
      <c r="AN27" s="5" t="s">
        <v>104</v>
      </c>
      <c r="AO27" s="5" t="s">
        <v>470</v>
      </c>
      <c r="AP27" s="5" t="s">
        <v>470</v>
      </c>
      <c r="AQ27" s="5" t="s">
        <v>470</v>
      </c>
      <c r="AR27" s="5" t="s">
        <v>105</v>
      </c>
      <c r="AS27" s="104" t="s">
        <v>619</v>
      </c>
      <c r="AT27" s="104" t="s">
        <v>619</v>
      </c>
      <c r="AU27" s="104" t="s">
        <v>619</v>
      </c>
      <c r="AV27" s="104" t="s">
        <v>619</v>
      </c>
      <c r="AW27" s="104" t="s">
        <v>620</v>
      </c>
      <c r="AX27" s="104"/>
      <c r="AY27" s="104"/>
      <c r="AZ27" s="104"/>
      <c r="BA27" s="104"/>
      <c r="BB27" s="104"/>
      <c r="BC27" s="104"/>
      <c r="BD27" s="104"/>
      <c r="BE27" s="104"/>
      <c r="BF27" s="104"/>
      <c r="BG27" s="104"/>
      <c r="BH27" s="104"/>
      <c r="BI27" s="104"/>
      <c r="BJ27" s="104"/>
      <c r="BK27" s="104"/>
      <c r="BL27" s="104"/>
      <c r="BM27" s="104"/>
      <c r="BN27" s="104"/>
    </row>
    <row r="28" spans="1:66" ht="65.099999999999994" hidden="1">
      <c r="A28" s="4" t="s">
        <v>1624</v>
      </c>
      <c r="B28" s="4" t="s">
        <v>1625</v>
      </c>
      <c r="C28" s="4" t="s">
        <v>1626</v>
      </c>
      <c r="D28" s="4" t="s">
        <v>582</v>
      </c>
      <c r="E28" s="4" t="s">
        <v>470</v>
      </c>
      <c r="F28" s="4" t="s">
        <v>1627</v>
      </c>
      <c r="G28" s="2" t="s">
        <v>100</v>
      </c>
      <c r="H28" s="2">
        <v>24</v>
      </c>
      <c r="I28" s="2" t="s">
        <v>1628</v>
      </c>
      <c r="J28" s="2"/>
      <c r="K28" s="2" t="s">
        <v>1608</v>
      </c>
      <c r="L28" s="2" t="str">
        <f>_xlfn.TEXTJOIN("|",FALSE,Platinum_Config[[#This Row],[Target Entity]],Platinum_Config[[#This Row],[Target DEV SB ID]])</f>
        <v>TBD - Value Bundle or Epic or Task|fdx_biz_prob_solve</v>
      </c>
      <c r="M28" s="2" t="s">
        <v>621</v>
      </c>
      <c r="N28" s="2" t="s">
        <v>1629</v>
      </c>
      <c r="O28" s="2"/>
      <c r="P28" s="2" t="s">
        <v>470</v>
      </c>
      <c r="Q28" s="2" t="s">
        <v>104</v>
      </c>
      <c r="R28" s="2" t="s">
        <v>104</v>
      </c>
      <c r="S28" s="2" t="s">
        <v>1611</v>
      </c>
      <c r="T28" s="2" t="s">
        <v>470</v>
      </c>
      <c r="U28" s="2" t="s">
        <v>1720</v>
      </c>
      <c r="V28" s="2" t="s">
        <v>1661</v>
      </c>
      <c r="W28" s="104" t="s">
        <v>1139</v>
      </c>
      <c r="X28" s="104" t="s">
        <v>1139</v>
      </c>
      <c r="Y28" s="104"/>
      <c r="Z28" s="2" t="str">
        <f>_xlfn.XLOOKUP(Platinum_Config[[#This Row],[Source PROD ID]],Prod_fields[ID],Prod_fields[Attribute Name],"0-Not Found",0,1)</f>
        <v>0-Not Found</v>
      </c>
      <c r="AA28" s="2"/>
      <c r="AB28" s="2" t="str">
        <f>_xlfn.XLOOKUP(Platinum_Config[[#This Row],[FDXSANDBOXA ID]],SBA_fields[ID],SBA_fields[Attribute Name],"0-Not Found",0,1)</f>
        <v>0-Not Found</v>
      </c>
      <c r="AC28" s="2" t="str">
        <f>_xlfn.XLOOKUP(Platinum_Config[[#This Row],[Target DEV SB ID]],Target_Dev_fields[ID],Target_Dev_fields[Attribute Name],"0-Not Found",0,1)</f>
        <v>What business problem are you looking to solve?</v>
      </c>
      <c r="AD28" s="2" t="b">
        <f>Platinum_Config[[#This Row],[Prod Source field name]]=Platinum_Config[[#This Row],[New instance Target field name]]</f>
        <v>0</v>
      </c>
      <c r="AE28" s="2" t="b">
        <f>Platinum_Config[[#This Row],[Target Field Name]]=Platinum_Config[[#This Row],[New instance Target field name]]</f>
        <v>1</v>
      </c>
      <c r="AF28" s="2" t="b">
        <f>Platinum_Config[[#This Row],[Sandbox A field name]]=Platinum_Config[[#This Row],[New instance Target field name]]</f>
        <v>0</v>
      </c>
      <c r="AG28" s="2" t="s">
        <v>103</v>
      </c>
      <c r="AH28" s="2" t="s">
        <v>947</v>
      </c>
      <c r="AI28" s="2"/>
      <c r="AJ28" s="2" t="s">
        <v>104</v>
      </c>
      <c r="AK28" s="5"/>
      <c r="AL28" s="5" t="s">
        <v>1721</v>
      </c>
      <c r="AM28" s="5" t="s">
        <v>949</v>
      </c>
      <c r="AN28" s="5" t="s">
        <v>20</v>
      </c>
      <c r="AO28" s="5" t="s">
        <v>470</v>
      </c>
      <c r="AP28" s="5" t="s">
        <v>470</v>
      </c>
      <c r="AQ28" s="5" t="s">
        <v>470</v>
      </c>
      <c r="AR28" s="5" t="s">
        <v>105</v>
      </c>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row>
    <row r="29" spans="1:66" ht="65.099999999999994" hidden="1">
      <c r="A29" s="4" t="s">
        <v>1624</v>
      </c>
      <c r="B29" s="4" t="s">
        <v>1625</v>
      </c>
      <c r="C29" s="4" t="s">
        <v>1626</v>
      </c>
      <c r="D29" s="4" t="s">
        <v>582</v>
      </c>
      <c r="E29" s="4" t="s">
        <v>470</v>
      </c>
      <c r="F29" s="4" t="s">
        <v>1627</v>
      </c>
      <c r="G29" s="2" t="s">
        <v>100</v>
      </c>
      <c r="H29" s="2">
        <v>25</v>
      </c>
      <c r="I29" s="2" t="s">
        <v>1628</v>
      </c>
      <c r="J29" s="2"/>
      <c r="K29" s="2" t="s">
        <v>1608</v>
      </c>
      <c r="L29" s="2" t="str">
        <f>_xlfn.TEXTJOIN("|",FALSE,Platinum_Config[[#This Row],[Target Entity]],Platinum_Config[[#This Row],[Target DEV SB ID]])</f>
        <v>TBD - Value Bundle or Epic or Task|fdx_why_needed</v>
      </c>
      <c r="M29" s="2" t="s">
        <v>622</v>
      </c>
      <c r="N29" s="2" t="s">
        <v>1629</v>
      </c>
      <c r="O29" s="2"/>
      <c r="P29" s="2" t="s">
        <v>470</v>
      </c>
      <c r="Q29" s="2" t="s">
        <v>104</v>
      </c>
      <c r="R29" s="2" t="s">
        <v>104</v>
      </c>
      <c r="S29" s="2" t="s">
        <v>1611</v>
      </c>
      <c r="T29" s="2" t="s">
        <v>470</v>
      </c>
      <c r="U29" s="2" t="s">
        <v>1722</v>
      </c>
      <c r="V29" s="2" t="s">
        <v>1661</v>
      </c>
      <c r="W29" s="104" t="s">
        <v>1139</v>
      </c>
      <c r="X29" s="104" t="s">
        <v>1139</v>
      </c>
      <c r="Y29" s="104"/>
      <c r="Z29" s="2" t="str">
        <f>_xlfn.XLOOKUP(Platinum_Config[[#This Row],[Source PROD ID]],Prod_fields[ID],Prod_fields[Attribute Name],"0-Not Found",0,1)</f>
        <v>0-Not Found</v>
      </c>
      <c r="AA29" s="2"/>
      <c r="AB29" s="2" t="str">
        <f>_xlfn.XLOOKUP(Platinum_Config[[#This Row],[FDXSANDBOXA ID]],SBA_fields[ID],SBA_fields[Attribute Name],"0-Not Found",0,1)</f>
        <v>0-Not Found</v>
      </c>
      <c r="AC29" s="2" t="str">
        <f>_xlfn.XLOOKUP(Platinum_Config[[#This Row],[Target DEV SB ID]],Target_Dev_fields[ID],Target_Dev_fields[Attribute Name],"0-Not Found",0,1)</f>
        <v>Why is this needed?</v>
      </c>
      <c r="AD29" s="2" t="b">
        <f>Platinum_Config[[#This Row],[Prod Source field name]]=Platinum_Config[[#This Row],[New instance Target field name]]</f>
        <v>0</v>
      </c>
      <c r="AE29" s="2" t="b">
        <f>Platinum_Config[[#This Row],[Target Field Name]]=Platinum_Config[[#This Row],[New instance Target field name]]</f>
        <v>1</v>
      </c>
      <c r="AF29" s="2" t="b">
        <f>Platinum_Config[[#This Row],[Sandbox A field name]]=Platinum_Config[[#This Row],[New instance Target field name]]</f>
        <v>0</v>
      </c>
      <c r="AG29" s="2" t="s">
        <v>103</v>
      </c>
      <c r="AH29" s="2" t="s">
        <v>947</v>
      </c>
      <c r="AI29" s="2"/>
      <c r="AJ29" s="2" t="s">
        <v>104</v>
      </c>
      <c r="AK29" s="5"/>
      <c r="AL29" s="5" t="s">
        <v>1723</v>
      </c>
      <c r="AM29" s="5" t="s">
        <v>949</v>
      </c>
      <c r="AN29" s="5" t="s">
        <v>20</v>
      </c>
      <c r="AO29" s="5" t="s">
        <v>470</v>
      </c>
      <c r="AP29" s="5" t="s">
        <v>470</v>
      </c>
      <c r="AQ29" s="5" t="s">
        <v>470</v>
      </c>
      <c r="AR29" s="5" t="s">
        <v>105</v>
      </c>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row>
    <row r="30" spans="1:66" ht="65.099999999999994" hidden="1">
      <c r="A30" s="4" t="s">
        <v>1624</v>
      </c>
      <c r="B30" s="4" t="s">
        <v>1625</v>
      </c>
      <c r="C30" s="4" t="s">
        <v>1626</v>
      </c>
      <c r="D30" s="4" t="s">
        <v>582</v>
      </c>
      <c r="E30" s="4" t="s">
        <v>470</v>
      </c>
      <c r="F30" s="4" t="s">
        <v>1627</v>
      </c>
      <c r="G30" s="2" t="s">
        <v>100</v>
      </c>
      <c r="H30" s="2">
        <v>26</v>
      </c>
      <c r="I30" s="2" t="s">
        <v>1628</v>
      </c>
      <c r="J30" s="2"/>
      <c r="K30" s="2" t="s">
        <v>1608</v>
      </c>
      <c r="L30" s="2" t="str">
        <f>_xlfn.TEXTJOIN("|",FALSE,Platinum_Config[[#This Row],[Target Entity]],Platinum_Config[[#This Row],[Target DEV SB ID]])</f>
        <v>TBD - Value Bundle or Epic or Task|fdx_risk_if_not_done</v>
      </c>
      <c r="M30" s="2" t="s">
        <v>623</v>
      </c>
      <c r="N30" s="2" t="s">
        <v>1629</v>
      </c>
      <c r="O30" s="2"/>
      <c r="P30" s="2" t="s">
        <v>470</v>
      </c>
      <c r="Q30" s="2" t="s">
        <v>104</v>
      </c>
      <c r="R30" s="2" t="s">
        <v>104</v>
      </c>
      <c r="S30" s="2" t="s">
        <v>1611</v>
      </c>
      <c r="T30" s="2" t="s">
        <v>470</v>
      </c>
      <c r="U30" s="2" t="s">
        <v>1724</v>
      </c>
      <c r="V30" s="2" t="s">
        <v>1661</v>
      </c>
      <c r="W30" s="104" t="s">
        <v>1139</v>
      </c>
      <c r="X30" s="104" t="s">
        <v>1139</v>
      </c>
      <c r="Y30" s="104"/>
      <c r="Z30" s="2" t="str">
        <f>_xlfn.XLOOKUP(Platinum_Config[[#This Row],[Source PROD ID]],Prod_fields[ID],Prod_fields[Attribute Name],"0-Not Found",0,1)</f>
        <v>0-Not Found</v>
      </c>
      <c r="AA30" s="2"/>
      <c r="AB30" s="2" t="str">
        <f>_xlfn.XLOOKUP(Platinum_Config[[#This Row],[FDXSANDBOXA ID]],SBA_fields[ID],SBA_fields[Attribute Name],"0-Not Found",0,1)</f>
        <v>0-Not Found</v>
      </c>
      <c r="AC30" s="2" t="str">
        <f>_xlfn.XLOOKUP(Platinum_Config[[#This Row],[Target DEV SB ID]],Target_Dev_fields[ID],Target_Dev_fields[Attribute Name],"0-Not Found",0,1)</f>
        <v>What is the risk if not done?</v>
      </c>
      <c r="AD30" s="2" t="b">
        <f>Platinum_Config[[#This Row],[Prod Source field name]]=Platinum_Config[[#This Row],[New instance Target field name]]</f>
        <v>0</v>
      </c>
      <c r="AE30" s="2" t="b">
        <f>Platinum_Config[[#This Row],[Target Field Name]]=Platinum_Config[[#This Row],[New instance Target field name]]</f>
        <v>1</v>
      </c>
      <c r="AF30" s="2" t="b">
        <f>Platinum_Config[[#This Row],[Sandbox A field name]]=Platinum_Config[[#This Row],[New instance Target field name]]</f>
        <v>0</v>
      </c>
      <c r="AG30" s="2" t="s">
        <v>103</v>
      </c>
      <c r="AH30" s="2" t="s">
        <v>947</v>
      </c>
      <c r="AI30" s="2"/>
      <c r="AJ30" s="2" t="s">
        <v>104</v>
      </c>
      <c r="AK30" s="5"/>
      <c r="AL30" s="5" t="s">
        <v>1725</v>
      </c>
      <c r="AM30" s="5" t="s">
        <v>949</v>
      </c>
      <c r="AN30" s="5" t="s">
        <v>20</v>
      </c>
      <c r="AO30" s="5" t="s">
        <v>470</v>
      </c>
      <c r="AP30" s="5" t="s">
        <v>470</v>
      </c>
      <c r="AQ30" s="5" t="s">
        <v>470</v>
      </c>
      <c r="AR30" s="5" t="s">
        <v>105</v>
      </c>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row>
    <row r="31" spans="1:66" ht="246.95" hidden="1">
      <c r="A31" s="4" t="s">
        <v>1624</v>
      </c>
      <c r="B31" s="4" t="s">
        <v>1625</v>
      </c>
      <c r="C31" s="4" t="s">
        <v>1626</v>
      </c>
      <c r="D31" s="4" t="s">
        <v>582</v>
      </c>
      <c r="E31" s="4" t="s">
        <v>470</v>
      </c>
      <c r="F31" s="4" t="s">
        <v>1627</v>
      </c>
      <c r="G31" s="2" t="s">
        <v>100</v>
      </c>
      <c r="H31" s="2">
        <v>27</v>
      </c>
      <c r="I31" s="2" t="s">
        <v>1628</v>
      </c>
      <c r="J31" s="2"/>
      <c r="K31" s="2" t="s">
        <v>1608</v>
      </c>
      <c r="L31" s="2" t="str">
        <f>_xlfn.TEXTJOIN("|",FALSE,Platinum_Config[[#This Row],[Target Entity]],Platinum_Config[[#This Row],[Target DEV SB ID]])</f>
        <v>TBD - Value Bundle or Epic or Task|fdx_ability_to_work</v>
      </c>
      <c r="M31" s="2" t="s">
        <v>624</v>
      </c>
      <c r="N31" s="2" t="s">
        <v>1629</v>
      </c>
      <c r="O31" s="2"/>
      <c r="P31" s="2" t="s">
        <v>1726</v>
      </c>
      <c r="Q31" s="2" t="s">
        <v>20</v>
      </c>
      <c r="R31" s="2" t="s">
        <v>20</v>
      </c>
      <c r="S31" s="2" t="s">
        <v>1727</v>
      </c>
      <c r="T31" s="2" t="s">
        <v>1727</v>
      </c>
      <c r="U31" s="2" t="s">
        <v>401</v>
      </c>
      <c r="V31" s="2"/>
      <c r="W31" s="104" t="s">
        <v>20</v>
      </c>
      <c r="X31" s="104" t="s">
        <v>1631</v>
      </c>
      <c r="Y31" s="104"/>
      <c r="Z31" s="2" t="str">
        <f>_xlfn.XLOOKUP(Platinum_Config[[#This Row],[Source PROD ID]],Prod_fields[ID],Prod_fields[Attribute Name],"0-Not Found",0,1)</f>
        <v>Ability To Statements</v>
      </c>
      <c r="AA31" s="2"/>
      <c r="AB31" s="2" t="str">
        <f>_xlfn.XLOOKUP(Platinum_Config[[#This Row],[FDXSANDBOXA ID]],SBA_fields[ID],SBA_fields[Attribute Name],"0-Not Found",0,1)</f>
        <v>Ability To Statements</v>
      </c>
      <c r="AC31" s="2" t="str">
        <f>_xlfn.XLOOKUP(Platinum_Config[[#This Row],[Target DEV SB ID]],Target_Dev_fields[ID],Target_Dev_fields[Attribute Name],"0-Not Found",0,1)</f>
        <v>Business Ability To Statements</v>
      </c>
      <c r="AD31" s="2" t="b">
        <f>Platinum_Config[[#This Row],[Prod Source field name]]=Platinum_Config[[#This Row],[New instance Target field name]]</f>
        <v>0</v>
      </c>
      <c r="AE31" s="2" t="b">
        <f>Platinum_Config[[#This Row],[Target Field Name]]=Platinum_Config[[#This Row],[New instance Target field name]]</f>
        <v>1</v>
      </c>
      <c r="AF31" s="2" t="b">
        <f>Platinum_Config[[#This Row],[Sandbox A field name]]=Platinum_Config[[#This Row],[New instance Target field name]]</f>
        <v>0</v>
      </c>
      <c r="AG31" s="2" t="s">
        <v>103</v>
      </c>
      <c r="AH31" s="2" t="s">
        <v>947</v>
      </c>
      <c r="AI31" s="2"/>
      <c r="AJ31" s="2" t="s">
        <v>104</v>
      </c>
      <c r="AK31" s="5"/>
      <c r="AL31" s="5" t="s">
        <v>1728</v>
      </c>
      <c r="AM31" s="5" t="s">
        <v>949</v>
      </c>
      <c r="AN31" s="5" t="s">
        <v>20</v>
      </c>
      <c r="AO31" s="5" t="s">
        <v>470</v>
      </c>
      <c r="AP31" s="5" t="s">
        <v>470</v>
      </c>
      <c r="AQ31" s="5" t="s">
        <v>470</v>
      </c>
      <c r="AR31" s="5" t="s">
        <v>105</v>
      </c>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row>
    <row r="32" spans="1:66" ht="65.099999999999994" hidden="1">
      <c r="A32" s="4" t="s">
        <v>1624</v>
      </c>
      <c r="B32" s="4" t="s">
        <v>1625</v>
      </c>
      <c r="C32" s="4" t="s">
        <v>1626</v>
      </c>
      <c r="D32" s="4" t="s">
        <v>582</v>
      </c>
      <c r="E32" s="4" t="s">
        <v>470</v>
      </c>
      <c r="F32" s="4" t="s">
        <v>1627</v>
      </c>
      <c r="G32" s="2" t="s">
        <v>100</v>
      </c>
      <c r="H32" s="2">
        <v>28</v>
      </c>
      <c r="I32" s="2" t="s">
        <v>1628</v>
      </c>
      <c r="J32" s="2"/>
      <c r="K32" s="2" t="s">
        <v>1608</v>
      </c>
      <c r="L32" s="2" t="str">
        <f>_xlfn.TEXTJOIN("|",FALSE,Platinum_Config[[#This Row],[Target Entity]],Platinum_Config[[#This Row],[Target DEV SB ID]])</f>
        <v>TBD - Value Bundle or Epic or Task|fdx_biz_out_work</v>
      </c>
      <c r="M32" s="2" t="s">
        <v>127</v>
      </c>
      <c r="N32" s="2" t="s">
        <v>1629</v>
      </c>
      <c r="O32" s="2"/>
      <c r="P32" s="2" t="s">
        <v>470</v>
      </c>
      <c r="Q32" s="2" t="s">
        <v>20</v>
      </c>
      <c r="R32" s="2" t="s">
        <v>20</v>
      </c>
      <c r="S32" s="2" t="s">
        <v>1729</v>
      </c>
      <c r="T32" s="2" t="s">
        <v>1729</v>
      </c>
      <c r="U32" s="2" t="s">
        <v>247</v>
      </c>
      <c r="V32" s="2"/>
      <c r="W32" s="104" t="s">
        <v>20</v>
      </c>
      <c r="X32" s="104" t="s">
        <v>1631</v>
      </c>
      <c r="Y32" s="104"/>
      <c r="Z32" s="2" t="str">
        <f>_xlfn.XLOOKUP(Platinum_Config[[#This Row],[Source PROD ID]],Prod_fields[ID],Prod_fields[Attribute Name],"0-Not Found",0,1)</f>
        <v>Expected Business Outcome</v>
      </c>
      <c r="AA32" s="2"/>
      <c r="AB32" s="2" t="str">
        <f>_xlfn.XLOOKUP(Platinum_Config[[#This Row],[FDXSANDBOXA ID]],SBA_fields[ID],SBA_fields[Attribute Name],"0-Not Found",0,1)</f>
        <v>Expected Business Outcome</v>
      </c>
      <c r="AC32" s="2" t="str">
        <f>_xlfn.XLOOKUP(Platinum_Config[[#This Row],[Target DEV SB ID]],Target_Dev_fields[ID],Target_Dev_fields[Attribute Name],"0-Not Found",0,1)</f>
        <v>Expected Business Outcome</v>
      </c>
      <c r="AD32" s="2" t="b">
        <f>Platinum_Config[[#This Row],[Prod Source field name]]=Platinum_Config[[#This Row],[New instance Target field name]]</f>
        <v>1</v>
      </c>
      <c r="AE32" s="2" t="b">
        <f>Platinum_Config[[#This Row],[Target Field Name]]=Platinum_Config[[#This Row],[New instance Target field name]]</f>
        <v>1</v>
      </c>
      <c r="AF32" s="2" t="b">
        <f>Platinum_Config[[#This Row],[Sandbox A field name]]=Platinum_Config[[#This Row],[New instance Target field name]]</f>
        <v>1</v>
      </c>
      <c r="AG32" s="2" t="s">
        <v>103</v>
      </c>
      <c r="AH32" s="2" t="s">
        <v>947</v>
      </c>
      <c r="AI32" s="2"/>
      <c r="AJ32" s="2" t="s">
        <v>104</v>
      </c>
      <c r="AK32" s="5"/>
      <c r="AL32" s="5" t="s">
        <v>1730</v>
      </c>
      <c r="AM32" s="5" t="s">
        <v>949</v>
      </c>
      <c r="AN32" s="5" t="s">
        <v>20</v>
      </c>
      <c r="AO32" s="5" t="s">
        <v>470</v>
      </c>
      <c r="AP32" s="5" t="s">
        <v>470</v>
      </c>
      <c r="AQ32" s="5" t="s">
        <v>470</v>
      </c>
      <c r="AR32" s="5" t="s">
        <v>105</v>
      </c>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row>
    <row r="33" spans="1:66" ht="143.1" hidden="1">
      <c r="A33" s="4" t="s">
        <v>1624</v>
      </c>
      <c r="B33" s="4" t="s">
        <v>1625</v>
      </c>
      <c r="C33" s="4" t="s">
        <v>1626</v>
      </c>
      <c r="D33" s="4" t="s">
        <v>582</v>
      </c>
      <c r="E33" s="4" t="s">
        <v>470</v>
      </c>
      <c r="F33" s="4" t="s">
        <v>1627</v>
      </c>
      <c r="G33" s="2" t="s">
        <v>100</v>
      </c>
      <c r="H33" s="2">
        <v>29</v>
      </c>
      <c r="I33" s="2" t="s">
        <v>1628</v>
      </c>
      <c r="J33" s="2"/>
      <c r="K33" s="2" t="s">
        <v>1608</v>
      </c>
      <c r="L33" s="2" t="str">
        <f>_xlfn.TEXTJOIN("|",FALSE,Platinum_Config[[#This Row],[Target Entity]],Platinum_Config[[#This Row],[Target DEV SB ID]])</f>
        <v>TBD - Value Bundle or Epic or Task|Str62</v>
      </c>
      <c r="M33" s="2" t="s">
        <v>625</v>
      </c>
      <c r="N33" s="2" t="s">
        <v>1629</v>
      </c>
      <c r="O33" s="2"/>
      <c r="P33" s="2" t="s">
        <v>1731</v>
      </c>
      <c r="Q33" s="2" t="s">
        <v>20</v>
      </c>
      <c r="R33" s="2" t="s">
        <v>20</v>
      </c>
      <c r="S33" s="2" t="s">
        <v>255</v>
      </c>
      <c r="T33" s="2" t="s">
        <v>255</v>
      </c>
      <c r="U33" s="2" t="s">
        <v>255</v>
      </c>
      <c r="V33" s="2" t="s">
        <v>1683</v>
      </c>
      <c r="W33" s="104" t="s">
        <v>20</v>
      </c>
      <c r="X33" s="104" t="s">
        <v>1631</v>
      </c>
      <c r="Y33" s="104"/>
      <c r="Z33" s="2" t="str">
        <f>_xlfn.XLOOKUP(Platinum_Config[[#This Row],[Source PROD ID]],Prod_fields[ID],Prod_fields[Attribute Name],"0-Not Found",0,1)</f>
        <v>T-Shirt Size</v>
      </c>
      <c r="AA33" s="2"/>
      <c r="AB33" s="2" t="str">
        <f>_xlfn.XLOOKUP(Platinum_Config[[#This Row],[FDXSANDBOXA ID]],SBA_fields[ID],SBA_fields[Attribute Name],"0-Not Found",0,1)</f>
        <v>T-Shirt Size</v>
      </c>
      <c r="AC33" s="2" t="str">
        <f>_xlfn.XLOOKUP(Platinum_Config[[#This Row],[Target DEV SB ID]],Target_Dev_fields[ID],Target_Dev_fields[Attribute Name],"0-Not Found",0,1)</f>
        <v>T-Shirt Size</v>
      </c>
      <c r="AD33" s="2" t="b">
        <f>Platinum_Config[[#This Row],[Prod Source field name]]=Platinum_Config[[#This Row],[New instance Target field name]]</f>
        <v>1</v>
      </c>
      <c r="AE33" s="2" t="b">
        <f>Platinum_Config[[#This Row],[Target Field Name]]=Platinum_Config[[#This Row],[New instance Target field name]]</f>
        <v>1</v>
      </c>
      <c r="AF33" s="2" t="b">
        <f>Platinum_Config[[#This Row],[Sandbox A field name]]=Platinum_Config[[#This Row],[New instance Target field name]]</f>
        <v>1</v>
      </c>
      <c r="AG33" s="2" t="s">
        <v>444</v>
      </c>
      <c r="AH33" s="2" t="s">
        <v>947</v>
      </c>
      <c r="AI33" s="2" t="s">
        <v>117</v>
      </c>
      <c r="AJ33" s="2" t="s">
        <v>20</v>
      </c>
      <c r="AK33" s="5" t="str">
        <f>_xlfn.TEXTJOIN(CHAR(10),TRUE,VAL_str62_tsize[])</f>
        <v>1: XS
2: S
3: M
4: L
5: XL</v>
      </c>
      <c r="AL33" s="5" t="s">
        <v>1732</v>
      </c>
      <c r="AM33" s="5" t="s">
        <v>949</v>
      </c>
      <c r="AN33" s="5" t="s">
        <v>20</v>
      </c>
      <c r="AO33" s="5" t="s">
        <v>470</v>
      </c>
      <c r="AP33" s="5" t="s">
        <v>470</v>
      </c>
      <c r="AQ33" s="5" t="s">
        <v>470</v>
      </c>
      <c r="AR33" s="5" t="s">
        <v>105</v>
      </c>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row>
    <row r="34" spans="1:66" ht="129.94999999999999" hidden="1">
      <c r="A34" s="4"/>
      <c r="B34" s="4" t="s">
        <v>1625</v>
      </c>
      <c r="C34" s="4" t="s">
        <v>1626</v>
      </c>
      <c r="D34" s="4" t="s">
        <v>582</v>
      </c>
      <c r="E34" s="4" t="s">
        <v>470</v>
      </c>
      <c r="F34" s="4" t="s">
        <v>1627</v>
      </c>
      <c r="G34" s="2" t="s">
        <v>100</v>
      </c>
      <c r="H34" s="2">
        <v>30</v>
      </c>
      <c r="I34" s="2"/>
      <c r="J34" s="2"/>
      <c r="K34" s="2" t="s">
        <v>1608</v>
      </c>
      <c r="L34" s="2" t="str">
        <f>_xlfn.TEXTJOIN("|",FALSE,Platinum_Config[[#This Row],[Target Entity]],Platinum_Config[[#This Row],[Target DEV SB ID]])</f>
        <v>TBD - Value Bundle or Epic or Task|WR36</v>
      </c>
      <c r="M34" s="2" t="s">
        <v>626</v>
      </c>
      <c r="N34" s="2" t="s">
        <v>1733</v>
      </c>
      <c r="O34" s="2" t="s">
        <v>1734</v>
      </c>
      <c r="P34" s="2" t="s">
        <v>1735</v>
      </c>
      <c r="Q34" s="2" t="s">
        <v>20</v>
      </c>
      <c r="R34" s="2" t="s">
        <v>20</v>
      </c>
      <c r="S34" s="2" t="s">
        <v>1736</v>
      </c>
      <c r="T34" s="2" t="s">
        <v>1736</v>
      </c>
      <c r="U34" s="2" t="s">
        <v>1736</v>
      </c>
      <c r="V34" s="2" t="s">
        <v>1737</v>
      </c>
      <c r="W34" s="104" t="s">
        <v>20</v>
      </c>
      <c r="X34" s="104" t="s">
        <v>1648</v>
      </c>
      <c r="Y34" s="104" t="s">
        <v>20</v>
      </c>
      <c r="Z34" s="2" t="str">
        <f>_xlfn.XLOOKUP(Platinum_Config[[#This Row],[Source PROD ID]],Prod_fields[ID],Prod_fields[Attribute Name],"0-Not Found",0,1)</f>
        <v>Estimated Annualized Value Range</v>
      </c>
      <c r="AA34" s="2"/>
      <c r="AB34" s="2" t="str">
        <f>_xlfn.XLOOKUP(Platinum_Config[[#This Row],[FDXSANDBOXA ID]],SBA_fields[ID],SBA_fields[Attribute Name],"0-Not Found",0,1)</f>
        <v>Estimated Annualized Value Range</v>
      </c>
      <c r="AC34" s="2" t="str">
        <f>_xlfn.XLOOKUP(Platinum_Config[[#This Row],[Target DEV SB ID]],Target_Dev_fields[ID],Target_Dev_fields[Attribute Name],"0-Not Found",0,1)</f>
        <v>Estimated Annualized Value Range</v>
      </c>
      <c r="AD34" s="2" t="b">
        <f>Platinum_Config[[#This Row],[Prod Source field name]]=Platinum_Config[[#This Row],[New instance Target field name]]</f>
        <v>1</v>
      </c>
      <c r="AE34" s="2" t="b">
        <f>Platinum_Config[[#This Row],[Target Field Name]]=Platinum_Config[[#This Row],[New instance Target field name]]</f>
        <v>1</v>
      </c>
      <c r="AF34" s="2" t="b">
        <f>Platinum_Config[[#This Row],[Sandbox A field name]]=Platinum_Config[[#This Row],[New instance Target field name]]</f>
        <v>1</v>
      </c>
      <c r="AG34" s="2" t="s">
        <v>444</v>
      </c>
      <c r="AH34" s="2" t="s">
        <v>947</v>
      </c>
      <c r="AI34" s="2" t="s">
        <v>117</v>
      </c>
      <c r="AJ34" s="2" t="s">
        <v>20</v>
      </c>
      <c r="AK34" s="5" t="str">
        <f>_xlfn.TEXTJOIN(CHAR(10),TRUE,VAL_wr36_value_range[])</f>
        <v>1: Low = &lt; $1M
2: Medium = $1M &lt; Value &lt; $10M
3: High = &gt; $10M</v>
      </c>
      <c r="AL34" s="5" t="s">
        <v>1738</v>
      </c>
      <c r="AM34" s="5" t="s">
        <v>949</v>
      </c>
      <c r="AN34" s="5" t="s">
        <v>20</v>
      </c>
      <c r="AO34" s="5" t="s">
        <v>470</v>
      </c>
      <c r="AP34" s="5" t="s">
        <v>470</v>
      </c>
      <c r="AQ34" s="5" t="s">
        <v>470</v>
      </c>
      <c r="AR34" s="5"/>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row>
    <row r="35" spans="1:66" ht="65.099999999999994" hidden="1">
      <c r="A35" s="4"/>
      <c r="B35" s="4" t="s">
        <v>1625</v>
      </c>
      <c r="C35" s="4" t="s">
        <v>1626</v>
      </c>
      <c r="D35" s="4" t="s">
        <v>582</v>
      </c>
      <c r="E35" s="4" t="s">
        <v>470</v>
      </c>
      <c r="F35" s="4" t="s">
        <v>1627</v>
      </c>
      <c r="G35" s="2" t="s">
        <v>100</v>
      </c>
      <c r="H35" s="2">
        <v>31</v>
      </c>
      <c r="I35" s="2"/>
      <c r="J35" s="2"/>
      <c r="K35" s="2" t="s">
        <v>1608</v>
      </c>
      <c r="L35" s="2" t="str">
        <f>_xlfn.TEXTJOIN("|",FALSE,Platinum_Config[[#This Row],[Target Entity]],Platinum_Config[[#This Row],[Target DEV SB ID]])</f>
        <v>TBD - Value Bundle or Epic or Task|fdx_exp_est_val_rng</v>
      </c>
      <c r="M35" s="2" t="s">
        <v>627</v>
      </c>
      <c r="N35" s="2" t="s">
        <v>1658</v>
      </c>
      <c r="O35" s="2" t="s">
        <v>1739</v>
      </c>
      <c r="P35" s="2" t="s">
        <v>1740</v>
      </c>
      <c r="Q35" s="2" t="s">
        <v>104</v>
      </c>
      <c r="R35" s="2" t="s">
        <v>104</v>
      </c>
      <c r="S35" s="98" t="s">
        <v>138</v>
      </c>
      <c r="T35" s="2" t="s">
        <v>470</v>
      </c>
      <c r="U35" s="2" t="s">
        <v>1741</v>
      </c>
      <c r="V35" s="2" t="s">
        <v>1742</v>
      </c>
      <c r="W35" s="104" t="s">
        <v>20</v>
      </c>
      <c r="X35" s="104" t="s">
        <v>1631</v>
      </c>
      <c r="Y35" s="104"/>
      <c r="Z35" s="2" t="str">
        <f>_xlfn.XLOOKUP(Platinum_Config[[#This Row],[Source PROD ID]],Prod_fields[ID],Prod_fields[Attribute Name],"0-Not Found",0,1)</f>
        <v>Key Assumptions made in Quantifying Impact</v>
      </c>
      <c r="AA35" s="2"/>
      <c r="AB35" s="2" t="str">
        <f>_xlfn.XLOOKUP(Platinum_Config[[#This Row],[FDXSANDBOXA ID]],SBA_fields[ID],SBA_fields[Attribute Name],"0-Not Found",0,1)</f>
        <v>0-Not Found</v>
      </c>
      <c r="AC35" s="2" t="str">
        <f>_xlfn.XLOOKUP(Platinum_Config[[#This Row],[Target DEV SB ID]],Target_Dev_fields[ID],Target_Dev_fields[Attribute Name],"0-Not Found",0,1)</f>
        <v>Explain how you arrived at the estimated value range above:</v>
      </c>
      <c r="AD35" s="2" t="b">
        <f>Platinum_Config[[#This Row],[Prod Source field name]]=Platinum_Config[[#This Row],[New instance Target field name]]</f>
        <v>0</v>
      </c>
      <c r="AE35" s="2" t="b">
        <f>Platinum_Config[[#This Row],[Target Field Name]]=Platinum_Config[[#This Row],[New instance Target field name]]</f>
        <v>0</v>
      </c>
      <c r="AF35" s="2" t="b">
        <f>Platinum_Config[[#This Row],[Sandbox A field name]]=Platinum_Config[[#This Row],[New instance Target field name]]</f>
        <v>0</v>
      </c>
      <c r="AG35" s="2" t="s">
        <v>103</v>
      </c>
      <c r="AH35" s="2" t="s">
        <v>947</v>
      </c>
      <c r="AI35" s="2"/>
      <c r="AJ35" s="2" t="s">
        <v>104</v>
      </c>
      <c r="AK35" s="5"/>
      <c r="AL35" s="5" t="s">
        <v>470</v>
      </c>
      <c r="AM35" s="5" t="s">
        <v>949</v>
      </c>
      <c r="AN35" s="5" t="s">
        <v>20</v>
      </c>
      <c r="AO35" s="5" t="s">
        <v>470</v>
      </c>
      <c r="AP35" s="5" t="s">
        <v>470</v>
      </c>
      <c r="AQ35" s="5" t="s">
        <v>470</v>
      </c>
      <c r="AR35" s="5"/>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row>
    <row r="36" spans="1:66" ht="299.10000000000002">
      <c r="A36" s="4"/>
      <c r="B36" s="4" t="s">
        <v>1625</v>
      </c>
      <c r="C36" s="4" t="s">
        <v>1626</v>
      </c>
      <c r="D36" s="4" t="s">
        <v>582</v>
      </c>
      <c r="E36" s="4" t="s">
        <v>470</v>
      </c>
      <c r="F36" s="4" t="s">
        <v>1627</v>
      </c>
      <c r="G36" s="2" t="s">
        <v>100</v>
      </c>
      <c r="H36" s="2">
        <v>32</v>
      </c>
      <c r="I36" s="2"/>
      <c r="J36" s="2"/>
      <c r="K36" s="2" t="s">
        <v>1608</v>
      </c>
      <c r="L36" s="2" t="str">
        <f>_xlfn.TEXTJOIN("|",FALSE,Platinum_Config[[#This Row],[Target Entity]],Platinum_Config[[#This Row],[Target DEV SB ID]])</f>
        <v>TBD - Value Bundle or Epic or Task|STR119</v>
      </c>
      <c r="M36" s="2" t="s">
        <v>139</v>
      </c>
      <c r="N36" s="2" t="s">
        <v>1658</v>
      </c>
      <c r="O36" s="2" t="s">
        <v>1739</v>
      </c>
      <c r="P36" s="2" t="s">
        <v>1740</v>
      </c>
      <c r="Q36" s="2" t="s">
        <v>20</v>
      </c>
      <c r="R36" s="2" t="s">
        <v>20</v>
      </c>
      <c r="S36" s="2" t="s">
        <v>1743</v>
      </c>
      <c r="T36" s="2" t="s">
        <v>140</v>
      </c>
      <c r="U36" s="2" t="s">
        <v>1743</v>
      </c>
      <c r="V36" s="2" t="s">
        <v>1683</v>
      </c>
      <c r="W36" s="104" t="s">
        <v>20</v>
      </c>
      <c r="X36" s="104" t="s">
        <v>1631</v>
      </c>
      <c r="Y36" s="104"/>
      <c r="Z36" s="2" t="str">
        <f>_xlfn.XLOOKUP(Platinum_Config[[#This Row],[Source PROD ID]],Prod_fields[ID],Prod_fields[Attribute Name],"0-Not Found",0,1)</f>
        <v>Primary Type of Value</v>
      </c>
      <c r="AA36" s="2"/>
      <c r="AB36" s="2" t="str">
        <f>_xlfn.XLOOKUP(Platinum_Config[[#This Row],[FDXSANDBOXA ID]],SBA_fields[ID],SBA_fields[Attribute Name],"0-Not Found",0,1)</f>
        <v>Primary Type of Value</v>
      </c>
      <c r="AC36" s="2" t="str">
        <f>_xlfn.XLOOKUP(Platinum_Config[[#This Row],[Target DEV SB ID]],Target_Dev_fields[ID],Target_Dev_fields[Attribute Name],"0-Not Found",0,1)</f>
        <v>Primary Type of Value</v>
      </c>
      <c r="AD36" s="2" t="b">
        <f>Platinum_Config[[#This Row],[Prod Source field name]]=Platinum_Config[[#This Row],[New instance Target field name]]</f>
        <v>1</v>
      </c>
      <c r="AE36" s="2" t="b">
        <f>Platinum_Config[[#This Row],[Target Field Name]]=Platinum_Config[[#This Row],[New instance Target field name]]</f>
        <v>1</v>
      </c>
      <c r="AF36" s="2" t="b">
        <f>Platinum_Config[[#This Row],[Sandbox A field name]]=Platinum_Config[[#This Row],[New instance Target field name]]</f>
        <v>1</v>
      </c>
      <c r="AG36" s="2" t="s">
        <v>444</v>
      </c>
      <c r="AH36" s="2" t="s">
        <v>947</v>
      </c>
      <c r="AI36" s="2" t="s">
        <v>117</v>
      </c>
      <c r="AJ36" s="2" t="s">
        <v>20</v>
      </c>
      <c r="AK36"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L36" s="5" t="s">
        <v>1242</v>
      </c>
      <c r="AM36" s="5" t="s">
        <v>949</v>
      </c>
      <c r="AN36" s="5" t="s">
        <v>20</v>
      </c>
      <c r="AO36" s="5" t="s">
        <v>470</v>
      </c>
      <c r="AP36" s="5" t="s">
        <v>470</v>
      </c>
      <c r="AQ36" s="5" t="s">
        <v>470</v>
      </c>
      <c r="AR36" s="5"/>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row>
    <row r="37" spans="1:66" ht="195" hidden="1">
      <c r="A37" s="4" t="s">
        <v>1624</v>
      </c>
      <c r="B37" s="4" t="s">
        <v>1625</v>
      </c>
      <c r="C37" s="4" t="s">
        <v>1626</v>
      </c>
      <c r="D37" s="4" t="s">
        <v>582</v>
      </c>
      <c r="E37" s="4" t="s">
        <v>470</v>
      </c>
      <c r="F37" s="4" t="s">
        <v>1627</v>
      </c>
      <c r="G37" s="2" t="s">
        <v>100</v>
      </c>
      <c r="H37" s="2">
        <v>33</v>
      </c>
      <c r="I37" s="2" t="s">
        <v>1628</v>
      </c>
      <c r="J37" s="2"/>
      <c r="K37" s="2" t="s">
        <v>1608</v>
      </c>
      <c r="L37" s="2" t="str">
        <f>_xlfn.TEXTJOIN("|",FALSE,Platinum_Config[[#This Row],[Target Entity]],Platinum_Config[[#This Row],[Target DEV SB ID]])</f>
        <v>TBD - Value Bundle or Epic or Task|Str128</v>
      </c>
      <c r="M37" s="2" t="s">
        <v>293</v>
      </c>
      <c r="N37" s="2" t="s">
        <v>1629</v>
      </c>
      <c r="O37" s="2" t="s">
        <v>1744</v>
      </c>
      <c r="P37" s="2" t="s">
        <v>1745</v>
      </c>
      <c r="Q37" s="2" t="s">
        <v>20</v>
      </c>
      <c r="R37" s="2" t="s">
        <v>20</v>
      </c>
      <c r="S37" s="2" t="s">
        <v>294</v>
      </c>
      <c r="T37" s="2" t="s">
        <v>294</v>
      </c>
      <c r="U37" s="2" t="s">
        <v>294</v>
      </c>
      <c r="V37" s="2" t="s">
        <v>1683</v>
      </c>
      <c r="W37" s="104" t="s">
        <v>20</v>
      </c>
      <c r="X37" s="104" t="s">
        <v>1631</v>
      </c>
      <c r="Y37" s="104"/>
      <c r="Z37" s="2" t="str">
        <f>_xlfn.XLOOKUP(Platinum_Config[[#This Row],[Source PROD ID]],Prod_fields[ID],Prod_fields[Attribute Name],"0-Not Found",0,1)</f>
        <v>Primary Type of Value Impact</v>
      </c>
      <c r="AA37" s="2"/>
      <c r="AB37" s="2" t="str">
        <f>_xlfn.XLOOKUP(Platinum_Config[[#This Row],[FDXSANDBOXA ID]],SBA_fields[ID],SBA_fields[Attribute Name],"0-Not Found",0,1)</f>
        <v>Primary Type of Value Impact</v>
      </c>
      <c r="AC37" s="2" t="str">
        <f>_xlfn.XLOOKUP(Platinum_Config[[#This Row],[Target DEV SB ID]],Target_Dev_fields[ID],Target_Dev_fields[Attribute Name],"0-Not Found",0,1)</f>
        <v>Primary Type of Value Impact</v>
      </c>
      <c r="AD37" s="2" t="b">
        <f>Platinum_Config[[#This Row],[Prod Source field name]]=Platinum_Config[[#This Row],[New instance Target field name]]</f>
        <v>1</v>
      </c>
      <c r="AE37" s="2" t="b">
        <f>Platinum_Config[[#This Row],[Target Field Name]]=Platinum_Config[[#This Row],[New instance Target field name]]</f>
        <v>1</v>
      </c>
      <c r="AF37" s="2" t="b">
        <f>Platinum_Config[[#This Row],[Sandbox A field name]]=Platinum_Config[[#This Row],[New instance Target field name]]</f>
        <v>1</v>
      </c>
      <c r="AG37" s="2" t="s">
        <v>444</v>
      </c>
      <c r="AH37" s="2" t="s">
        <v>947</v>
      </c>
      <c r="AI37" s="2" t="s">
        <v>117</v>
      </c>
      <c r="AJ37" s="2" t="s">
        <v>20</v>
      </c>
      <c r="AK37" s="5" t="str">
        <f>_xlfn.TEXTJOIN(CHAR(10),TRUE,VAL_str128_value_impact[])</f>
        <v>High
Medium
Low</v>
      </c>
      <c r="AL37" s="5" t="s">
        <v>1746</v>
      </c>
      <c r="AM37" s="5" t="s">
        <v>949</v>
      </c>
      <c r="AN37" s="5" t="s">
        <v>20</v>
      </c>
      <c r="AO37" s="5" t="s">
        <v>470</v>
      </c>
      <c r="AP37" s="5" t="s">
        <v>470</v>
      </c>
      <c r="AQ37" s="5" t="s">
        <v>470</v>
      </c>
      <c r="AR37" s="5" t="s">
        <v>105</v>
      </c>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row>
    <row r="38" spans="1:66" ht="65.099999999999994" hidden="1">
      <c r="A38" s="4" t="s">
        <v>1624</v>
      </c>
      <c r="B38" s="4" t="s">
        <v>1625</v>
      </c>
      <c r="C38" s="4" t="s">
        <v>1626</v>
      </c>
      <c r="D38" s="4" t="s">
        <v>582</v>
      </c>
      <c r="E38" s="4" t="s">
        <v>470</v>
      </c>
      <c r="F38" s="4" t="s">
        <v>1627</v>
      </c>
      <c r="G38" s="2" t="s">
        <v>100</v>
      </c>
      <c r="H38" s="2">
        <v>34</v>
      </c>
      <c r="I38" s="2" t="s">
        <v>1628</v>
      </c>
      <c r="J38" s="2"/>
      <c r="K38" s="2" t="s">
        <v>1608</v>
      </c>
      <c r="L38" s="2" t="str">
        <f>_xlfn.TEXTJOIN("|",FALSE,Platinum_Config[[#This Row],[Target Entity]],Platinum_Config[[#This Row],[Target DEV SB ID]])</f>
        <v>TBD - Value Bundle or Epic or Task|Wbs155</v>
      </c>
      <c r="M38" s="2" t="s">
        <v>628</v>
      </c>
      <c r="N38" s="2" t="s">
        <v>1629</v>
      </c>
      <c r="O38" s="2" t="s">
        <v>1747</v>
      </c>
      <c r="P38" s="2" t="s">
        <v>1748</v>
      </c>
      <c r="Q38" s="2" t="s">
        <v>104</v>
      </c>
      <c r="R38" s="2" t="s">
        <v>104</v>
      </c>
      <c r="S38" s="98" t="s">
        <v>1611</v>
      </c>
      <c r="T38" s="2" t="s">
        <v>470</v>
      </c>
      <c r="U38" s="2" t="s">
        <v>1749</v>
      </c>
      <c r="V38" s="2" t="s">
        <v>1750</v>
      </c>
      <c r="W38" s="104" t="s">
        <v>20</v>
      </c>
      <c r="X38" s="104" t="s">
        <v>1613</v>
      </c>
      <c r="Y38" s="104" t="s">
        <v>20</v>
      </c>
      <c r="Z38" s="2" t="str">
        <f>_xlfn.XLOOKUP(Platinum_Config[[#This Row],[Source PROD ID]],Prod_fields[ID],Prod_fields[Attribute Name],"0-Not Found",0,1)</f>
        <v>0-Not Found</v>
      </c>
      <c r="AA38" s="2"/>
      <c r="AB38" s="2" t="str">
        <f>_xlfn.XLOOKUP(Platinum_Config[[#This Row],[FDXSANDBOXA ID]],SBA_fields[ID],SBA_fields[Attribute Name],"0-Not Found",0,1)</f>
        <v>0-Not Found</v>
      </c>
      <c r="AC38" s="2" t="str">
        <f>_xlfn.XLOOKUP(Platinum_Config[[#This Row],[Target DEV SB ID]],Target_Dev_fields[ID],Target_Dev_fields[Attribute Name],"0-Not Found",0,1)</f>
        <v>Primary Impacted Portfolio</v>
      </c>
      <c r="AD38" s="2" t="b">
        <f>Platinum_Config[[#This Row],[Prod Source field name]]=Platinum_Config[[#This Row],[New instance Target field name]]</f>
        <v>0</v>
      </c>
      <c r="AE38" s="2" t="b">
        <f>Platinum_Config[[#This Row],[Target Field Name]]=Platinum_Config[[#This Row],[New instance Target field name]]</f>
        <v>1</v>
      </c>
      <c r="AF38" s="2" t="b">
        <f>Platinum_Config[[#This Row],[Sandbox A field name]]=Platinum_Config[[#This Row],[New instance Target field name]]</f>
        <v>0</v>
      </c>
      <c r="AG38" s="2" t="s">
        <v>444</v>
      </c>
      <c r="AH38" s="2" t="s">
        <v>947</v>
      </c>
      <c r="AI38" s="2" t="s">
        <v>117</v>
      </c>
      <c r="AJ38" s="2" t="s">
        <v>20</v>
      </c>
      <c r="AK38" s="5" t="str">
        <f>_xlfn.TEXTJOIN(CHAR(10),TRUE,VAL_wbs155_portfolio[])</f>
        <v>Commercial
Enterprise Services
Platforms
Supply Chain Operations</v>
      </c>
      <c r="AL38" s="5" t="s">
        <v>1751</v>
      </c>
      <c r="AM38" s="5" t="s">
        <v>949</v>
      </c>
      <c r="AN38" s="5" t="s">
        <v>20</v>
      </c>
      <c r="AO38" s="5" t="s">
        <v>470</v>
      </c>
      <c r="AP38" s="5" t="s">
        <v>470</v>
      </c>
      <c r="AQ38" s="5" t="s">
        <v>470</v>
      </c>
      <c r="AR38" s="5" t="s">
        <v>105</v>
      </c>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row>
    <row r="39" spans="1:66" ht="65.099999999999994" hidden="1">
      <c r="A39" s="4" t="s">
        <v>1624</v>
      </c>
      <c r="B39" s="4" t="s">
        <v>1625</v>
      </c>
      <c r="C39" s="4" t="s">
        <v>1626</v>
      </c>
      <c r="D39" s="4" t="s">
        <v>582</v>
      </c>
      <c r="E39" s="4" t="s">
        <v>470</v>
      </c>
      <c r="F39" s="4" t="s">
        <v>1627</v>
      </c>
      <c r="G39" s="2" t="s">
        <v>100</v>
      </c>
      <c r="H39" s="2">
        <v>35</v>
      </c>
      <c r="I39" s="2" t="s">
        <v>1628</v>
      </c>
      <c r="J39" s="2"/>
      <c r="K39" s="2" t="s">
        <v>1608</v>
      </c>
      <c r="L39" s="2" t="str">
        <f>_xlfn.TEXTJOIN("|",FALSE,Platinum_Config[[#This Row],[Target Entity]],Platinum_Config[[#This Row],[Target DEV SB ID]])</f>
        <v>TBD - Value Bundle or Epic or Task|Wbs156</v>
      </c>
      <c r="M39" s="2" t="s">
        <v>629</v>
      </c>
      <c r="N39" s="2" t="s">
        <v>1629</v>
      </c>
      <c r="O39" s="2" t="s">
        <v>1747</v>
      </c>
      <c r="P39" s="2" t="s">
        <v>1752</v>
      </c>
      <c r="Q39" s="2" t="s">
        <v>20</v>
      </c>
      <c r="R39" s="2" t="s">
        <v>1753</v>
      </c>
      <c r="S39" s="2" t="s">
        <v>1754</v>
      </c>
      <c r="T39" s="2" t="s">
        <v>1754</v>
      </c>
      <c r="U39" s="2" t="s">
        <v>1755</v>
      </c>
      <c r="V39" s="2" t="s">
        <v>1756</v>
      </c>
      <c r="W39" s="104" t="s">
        <v>1641</v>
      </c>
      <c r="X39" s="104" t="s">
        <v>1648</v>
      </c>
      <c r="Y39" s="104" t="s">
        <v>20</v>
      </c>
      <c r="Z39" s="2" t="str">
        <f>_xlfn.XLOOKUP(Platinum_Config[[#This Row],[Source PROD ID]],Prod_fields[ID],Prod_fields[Attribute Name],"0-Not Found",0,1)</f>
        <v>Impacted Portfolios</v>
      </c>
      <c r="AA39" s="2"/>
      <c r="AB39" s="2" t="str">
        <f>_xlfn.XLOOKUP(Platinum_Config[[#This Row],[FDXSANDBOXA ID]],SBA_fields[ID],SBA_fields[Attribute Name],"0-Not Found",0,1)</f>
        <v>Impacted Portfolios</v>
      </c>
      <c r="AC39" s="2" t="str">
        <f>_xlfn.XLOOKUP(Platinum_Config[[#This Row],[Target DEV SB ID]],Target_Dev_fields[ID],Target_Dev_fields[Attribute Name],"0-Not Found",0,1)</f>
        <v>Other Impacted Portfolios</v>
      </c>
      <c r="AD39" s="2" t="b">
        <f>Platinum_Config[[#This Row],[Prod Source field name]]=Platinum_Config[[#This Row],[New instance Target field name]]</f>
        <v>0</v>
      </c>
      <c r="AE39" s="2" t="b">
        <f>Platinum_Config[[#This Row],[Target Field Name]]=Platinum_Config[[#This Row],[New instance Target field name]]</f>
        <v>1</v>
      </c>
      <c r="AF39" s="2" t="b">
        <f>Platinum_Config[[#This Row],[Sandbox A field name]]=Platinum_Config[[#This Row],[New instance Target field name]]</f>
        <v>0</v>
      </c>
      <c r="AG39" s="2" t="s">
        <v>444</v>
      </c>
      <c r="AH39" s="2" t="s">
        <v>947</v>
      </c>
      <c r="AI39" s="2" t="s">
        <v>119</v>
      </c>
      <c r="AJ39" s="2" t="s">
        <v>20</v>
      </c>
      <c r="AK39" s="5" t="str">
        <f>_xlfn.TEXTJOIN(CHAR(10),TRUE,VAL_wbs156_portfolio_other[])</f>
        <v>Commercial
Enterprise Services
Platforms
Supply Chain Operations</v>
      </c>
      <c r="AL39" s="5" t="s">
        <v>1757</v>
      </c>
      <c r="AM39" s="5" t="s">
        <v>399</v>
      </c>
      <c r="AN39" s="5" t="s">
        <v>20</v>
      </c>
      <c r="AO39" s="5" t="s">
        <v>470</v>
      </c>
      <c r="AP39" s="5" t="s">
        <v>470</v>
      </c>
      <c r="AQ39" s="5" t="s">
        <v>470</v>
      </c>
      <c r="AR39" s="5" t="s">
        <v>105</v>
      </c>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row>
    <row r="40" spans="1:66" ht="312" hidden="1">
      <c r="A40" s="4" t="s">
        <v>1624</v>
      </c>
      <c r="B40" s="4" t="s">
        <v>470</v>
      </c>
      <c r="C40" s="4" t="s">
        <v>1626</v>
      </c>
      <c r="D40" s="4" t="s">
        <v>582</v>
      </c>
      <c r="E40" s="4" t="s">
        <v>470</v>
      </c>
      <c r="F40" s="4" t="s">
        <v>1627</v>
      </c>
      <c r="G40" s="2" t="s">
        <v>100</v>
      </c>
      <c r="H40" s="2">
        <v>36</v>
      </c>
      <c r="I40" s="2" t="s">
        <v>1628</v>
      </c>
      <c r="J40" s="2"/>
      <c r="K40" s="2" t="s">
        <v>1608</v>
      </c>
      <c r="L40" s="2" t="str">
        <f>_xlfn.TEXTJOIN("|",FALSE,Platinum_Config[[#This Row],[Target Entity]],Platinum_Config[[#This Row],[Target DEV SB ID]])</f>
        <v>TBD - Value Bundle or Epic or Task|Wbs169</v>
      </c>
      <c r="M40" s="2" t="s">
        <v>630</v>
      </c>
      <c r="N40" s="2" t="s">
        <v>1629</v>
      </c>
      <c r="O40" s="2"/>
      <c r="P40" s="2" t="s">
        <v>1752</v>
      </c>
      <c r="Q40" s="2" t="s">
        <v>470</v>
      </c>
      <c r="R40" s="2" t="s">
        <v>470</v>
      </c>
      <c r="S40" s="98" t="s">
        <v>1758</v>
      </c>
      <c r="T40" s="2" t="s">
        <v>470</v>
      </c>
      <c r="U40" s="2" t="s">
        <v>1759</v>
      </c>
      <c r="V40" s="2" t="s">
        <v>1760</v>
      </c>
      <c r="W40" s="104" t="s">
        <v>20</v>
      </c>
      <c r="X40" s="104" t="s">
        <v>1648</v>
      </c>
      <c r="Y40" s="104" t="s">
        <v>20</v>
      </c>
      <c r="Z40" s="2" t="str">
        <f>_xlfn.XLOOKUP(Platinum_Config[[#This Row],[Source PROD ID]],Prod_fields[ID],Prod_fields[Attribute Name],"0-Not Found",0,1)</f>
        <v>Demand Domain or Portfolio</v>
      </c>
      <c r="AA40" s="2"/>
      <c r="AB40" s="2" t="str">
        <f>_xlfn.XLOOKUP(Platinum_Config[[#This Row],[FDXSANDBOXA ID]],SBA_fields[ID],SBA_fields[Attribute Name],"0-Not Found",0,1)</f>
        <v>0-Not Found</v>
      </c>
      <c r="AC40" s="2" t="str">
        <f>_xlfn.XLOOKUP(Platinum_Config[[#This Row],[Target DEV SB ID]],Target_Dev_fields[ID],Target_Dev_fields[Attribute Name],"0-Not Found",0,1)</f>
        <v>What Business Unit does this request support?</v>
      </c>
      <c r="AD40" s="2" t="b">
        <f>Platinum_Config[[#This Row],[Prod Source field name]]=Platinum_Config[[#This Row],[New instance Target field name]]</f>
        <v>0</v>
      </c>
      <c r="AE40" s="2" t="b">
        <f>Platinum_Config[[#This Row],[Target Field Name]]=Platinum_Config[[#This Row],[New instance Target field name]]</f>
        <v>1</v>
      </c>
      <c r="AF40" s="2" t="b">
        <f>Platinum_Config[[#This Row],[Sandbox A field name]]=Platinum_Config[[#This Row],[New instance Target field name]]</f>
        <v>0</v>
      </c>
      <c r="AG40" s="2" t="s">
        <v>444</v>
      </c>
      <c r="AH40" s="2" t="s">
        <v>947</v>
      </c>
      <c r="AI40" s="2" t="s">
        <v>117</v>
      </c>
      <c r="AJ40" s="2" t="s">
        <v>20</v>
      </c>
      <c r="AK40"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L40" s="5" t="s">
        <v>470</v>
      </c>
      <c r="AM40" s="5" t="s">
        <v>949</v>
      </c>
      <c r="AN40" s="5" t="s">
        <v>470</v>
      </c>
      <c r="AO40" s="5" t="s">
        <v>470</v>
      </c>
      <c r="AP40" s="5" t="s">
        <v>470</v>
      </c>
      <c r="AQ40" s="5" t="s">
        <v>470</v>
      </c>
      <c r="AR40" s="5" t="s">
        <v>105</v>
      </c>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row>
    <row r="41" spans="1:66" ht="65.099999999999994" hidden="1">
      <c r="A41" s="4" t="s">
        <v>1624</v>
      </c>
      <c r="B41" s="4" t="s">
        <v>1625</v>
      </c>
      <c r="C41" s="4" t="s">
        <v>1626</v>
      </c>
      <c r="D41" s="4" t="s">
        <v>582</v>
      </c>
      <c r="E41" s="4" t="s">
        <v>470</v>
      </c>
      <c r="F41" s="4" t="s">
        <v>1627</v>
      </c>
      <c r="G41" s="2" t="s">
        <v>100</v>
      </c>
      <c r="H41" s="2">
        <v>37</v>
      </c>
      <c r="I41" s="2" t="s">
        <v>1628</v>
      </c>
      <c r="J41" s="2"/>
      <c r="K41" s="2" t="s">
        <v>1608</v>
      </c>
      <c r="L41" s="2" t="str">
        <f>_xlfn.TEXTJOIN("|",FALSE,Platinum_Config[[#This Row],[Target Entity]],Platinum_Config[[#This Row],[Target DEV SB ID]])</f>
        <v>TBD - Value Bundle or Epic or Task|WR46</v>
      </c>
      <c r="M41" s="2" t="s">
        <v>631</v>
      </c>
      <c r="N41" s="2" t="s">
        <v>1658</v>
      </c>
      <c r="O41" s="2" t="s">
        <v>1761</v>
      </c>
      <c r="P41" s="2" t="s">
        <v>1762</v>
      </c>
      <c r="Q41" s="2" t="s">
        <v>20</v>
      </c>
      <c r="R41" s="2" t="s">
        <v>20</v>
      </c>
      <c r="S41" s="2" t="s">
        <v>1763</v>
      </c>
      <c r="T41" s="2" t="s">
        <v>1763</v>
      </c>
      <c r="U41" s="2" t="s">
        <v>1763</v>
      </c>
      <c r="V41" s="2"/>
      <c r="W41" s="104" t="s">
        <v>20</v>
      </c>
      <c r="X41" s="104" t="s">
        <v>1631</v>
      </c>
      <c r="Y41" s="104"/>
      <c r="Z41" s="2" t="str">
        <f>_xlfn.XLOOKUP(Platinum_Config[[#This Row],[Source PROD ID]],Prod_fields[ID],Prod_fields[Attribute Name],"0-Not Found",0,1)</f>
        <v>Submit for Triage</v>
      </c>
      <c r="AA41" s="2"/>
      <c r="AB41" s="2" t="str">
        <f>_xlfn.XLOOKUP(Platinum_Config[[#This Row],[FDXSANDBOXA ID]],SBA_fields[ID],SBA_fields[Attribute Name],"0-Not Found",0,1)</f>
        <v>Submit for Triage</v>
      </c>
      <c r="AC41" s="2" t="str">
        <f>_xlfn.XLOOKUP(Platinum_Config[[#This Row],[Target DEV SB ID]],Target_Dev_fields[ID],Target_Dev_fields[Attribute Name],"0-Not Found",0,1)</f>
        <v>Submit for Triage</v>
      </c>
      <c r="AD41" s="2" t="b">
        <f>Platinum_Config[[#This Row],[Prod Source field name]]=Platinum_Config[[#This Row],[New instance Target field name]]</f>
        <v>1</v>
      </c>
      <c r="AE41" s="2" t="b">
        <f>Platinum_Config[[#This Row],[Target Field Name]]=Platinum_Config[[#This Row],[New instance Target field name]]</f>
        <v>0</v>
      </c>
      <c r="AF41" s="2" t="b">
        <f>Platinum_Config[[#This Row],[Sandbox A field name]]=Platinum_Config[[#This Row],[New instance Target field name]]</f>
        <v>1</v>
      </c>
      <c r="AG41" s="2" t="s">
        <v>444</v>
      </c>
      <c r="AH41" s="2" t="s">
        <v>947</v>
      </c>
      <c r="AI41" s="2" t="s">
        <v>117</v>
      </c>
      <c r="AJ41" s="2" t="s">
        <v>20</v>
      </c>
      <c r="AK41" s="5" t="str">
        <f>_xlfn.TEXTJOIN(CHAR(10),TRUE,VAL_WR46_Triage[])</f>
        <v>Yes</v>
      </c>
      <c r="AL41" s="5" t="s">
        <v>1764</v>
      </c>
      <c r="AM41" s="5" t="s">
        <v>949</v>
      </c>
      <c r="AN41" s="5" t="s">
        <v>104</v>
      </c>
      <c r="AO41" s="5" t="s">
        <v>470</v>
      </c>
      <c r="AP41" s="5" t="s">
        <v>470</v>
      </c>
      <c r="AQ41" s="5" t="s">
        <v>470</v>
      </c>
      <c r="AR41" s="5" t="s">
        <v>105</v>
      </c>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row>
    <row r="42" spans="1:66" ht="65.099999999999994" hidden="1">
      <c r="A42" s="4" t="s">
        <v>1624</v>
      </c>
      <c r="B42" s="4" t="s">
        <v>1625</v>
      </c>
      <c r="C42" s="4" t="s">
        <v>1765</v>
      </c>
      <c r="D42" s="4" t="s">
        <v>583</v>
      </c>
      <c r="E42" s="4" t="s">
        <v>470</v>
      </c>
      <c r="F42" s="4" t="s">
        <v>1766</v>
      </c>
      <c r="G42" s="2" t="s">
        <v>100</v>
      </c>
      <c r="H42" s="2">
        <v>38</v>
      </c>
      <c r="I42" s="2" t="s">
        <v>1628</v>
      </c>
      <c r="J42" s="2"/>
      <c r="K42" s="2" t="s">
        <v>1608</v>
      </c>
      <c r="L42" s="2" t="str">
        <f>_xlfn.TEXTJOIN("|",FALSE,Platinum_Config[[#This Row],[Target Entity]],Platinum_Config[[#This Row],[Target DEV SB ID]])</f>
        <v>TBD - Value Bundle or Epic or Task|Wbs160</v>
      </c>
      <c r="M42" s="2" t="s">
        <v>632</v>
      </c>
      <c r="N42" s="2" t="s">
        <v>1629</v>
      </c>
      <c r="O42" s="2"/>
      <c r="P42" s="2" t="s">
        <v>1767</v>
      </c>
      <c r="Q42" s="2" t="s">
        <v>104</v>
      </c>
      <c r="R42" s="2" t="s">
        <v>104</v>
      </c>
      <c r="S42" s="98" t="s">
        <v>1768</v>
      </c>
      <c r="T42" s="2" t="s">
        <v>470</v>
      </c>
      <c r="U42" s="2" t="s">
        <v>1769</v>
      </c>
      <c r="V42" s="2" t="s">
        <v>1770</v>
      </c>
      <c r="W42" s="104" t="s">
        <v>20</v>
      </c>
      <c r="X42" s="104" t="s">
        <v>1631</v>
      </c>
      <c r="Y42" s="104"/>
      <c r="Z42" s="2" t="str">
        <f>_xlfn.XLOOKUP(Platinum_Config[[#This Row],[Source PROD ID]],Prod_fields[ID],Prod_fields[Attribute Name],"0-Not Found",0,1)</f>
        <v>Is this request vital to business continuity?</v>
      </c>
      <c r="AA42" s="2"/>
      <c r="AB42" s="2" t="str">
        <f>_xlfn.XLOOKUP(Platinum_Config[[#This Row],[FDXSANDBOXA ID]],SBA_fields[ID],SBA_fields[Attribute Name],"0-Not Found",0,1)</f>
        <v>0-Not Found</v>
      </c>
      <c r="AC42" s="2" t="str">
        <f>_xlfn.XLOOKUP(Platinum_Config[[#This Row],[Target DEV SB ID]],Target_Dev_fields[ID],Target_Dev_fields[Attribute Name],"0-Not Found",0,1)</f>
        <v>Is this non-discretionary demand vital to business continuity?</v>
      </c>
      <c r="AD42" s="2" t="b">
        <f>Platinum_Config[[#This Row],[Prod Source field name]]=Platinum_Config[[#This Row],[New instance Target field name]]</f>
        <v>0</v>
      </c>
      <c r="AE42" s="2" t="b">
        <f>Platinum_Config[[#This Row],[Target Field Name]]=Platinum_Config[[#This Row],[New instance Target field name]]</f>
        <v>1</v>
      </c>
      <c r="AF42" s="2" t="b">
        <f>Platinum_Config[[#This Row],[Sandbox A field name]]=Platinum_Config[[#This Row],[New instance Target field name]]</f>
        <v>0</v>
      </c>
      <c r="AG42" s="2" t="s">
        <v>444</v>
      </c>
      <c r="AH42" s="2" t="s">
        <v>947</v>
      </c>
      <c r="AI42" s="2" t="s">
        <v>117</v>
      </c>
      <c r="AJ42" s="2" t="s">
        <v>20</v>
      </c>
      <c r="AK42" s="5" t="str">
        <f>_xlfn.TEXTJOIN(CHAR(10),TRUE,VAL_wbs160_vital[])</f>
        <v>Yes
No</v>
      </c>
      <c r="AL42" s="5" t="s">
        <v>1771</v>
      </c>
      <c r="AM42" s="5" t="s">
        <v>949</v>
      </c>
      <c r="AN42" s="5" t="s">
        <v>470</v>
      </c>
      <c r="AO42" s="5" t="s">
        <v>470</v>
      </c>
      <c r="AP42" s="5" t="s">
        <v>470</v>
      </c>
      <c r="AQ42" s="5" t="s">
        <v>470</v>
      </c>
      <c r="AR42" s="5" t="s">
        <v>105</v>
      </c>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row>
    <row r="43" spans="1:66" ht="50.1" hidden="1" customHeight="1">
      <c r="A43" s="4" t="s">
        <v>1624</v>
      </c>
      <c r="B43" s="4" t="s">
        <v>1625</v>
      </c>
      <c r="C43" s="4" t="s">
        <v>1765</v>
      </c>
      <c r="D43" s="4" t="s">
        <v>583</v>
      </c>
      <c r="E43" s="4" t="s">
        <v>470</v>
      </c>
      <c r="F43" s="4" t="s">
        <v>1766</v>
      </c>
      <c r="G43" s="2" t="s">
        <v>100</v>
      </c>
      <c r="H43" s="2">
        <v>39</v>
      </c>
      <c r="I43" s="2" t="s">
        <v>1628</v>
      </c>
      <c r="J43" s="2"/>
      <c r="K43" s="2" t="s">
        <v>1608</v>
      </c>
      <c r="L43" s="2" t="str">
        <f>_xlfn.TEXTJOIN("|",FALSE,Platinum_Config[[#This Row],[Target Entity]],Platinum_Config[[#This Row],[Target DEV SB ID]])</f>
        <v>TBD - Value Bundle or Epic or Task|Wbs161</v>
      </c>
      <c r="M43" s="2" t="s">
        <v>633</v>
      </c>
      <c r="N43" s="2" t="s">
        <v>1629</v>
      </c>
      <c r="O43" s="2"/>
      <c r="P43" s="2" t="s">
        <v>1772</v>
      </c>
      <c r="Q43" s="2" t="s">
        <v>104</v>
      </c>
      <c r="R43" s="2" t="s">
        <v>104</v>
      </c>
      <c r="S43" s="2" t="s">
        <v>1611</v>
      </c>
      <c r="T43" s="2" t="s">
        <v>470</v>
      </c>
      <c r="U43" s="2" t="s">
        <v>1773</v>
      </c>
      <c r="V43" s="2" t="s">
        <v>1774</v>
      </c>
      <c r="W43" s="104" t="s">
        <v>1139</v>
      </c>
      <c r="X43" s="104" t="s">
        <v>1139</v>
      </c>
      <c r="Y43" s="104"/>
      <c r="Z43" s="2" t="str">
        <f>_xlfn.XLOOKUP(Platinum_Config[[#This Row],[Source PROD ID]],Prod_fields[ID],Prod_fields[Attribute Name],"0-Not Found",0,1)</f>
        <v>0-Not Found</v>
      </c>
      <c r="AA43" s="2"/>
      <c r="AB43" s="2" t="str">
        <f>_xlfn.XLOOKUP(Platinum_Config[[#This Row],[FDXSANDBOXA ID]],SBA_fields[ID],SBA_fields[Attribute Name],"0-Not Found",0,1)</f>
        <v>0-Not Found</v>
      </c>
      <c r="AC43" s="2" t="str">
        <f>_xlfn.XLOOKUP(Platinum_Config[[#This Row],[Target DEV SB ID]],Target_Dev_fields[ID],Target_Dev_fields[Attribute Name],"0-Not Found",0,1)</f>
        <v>Business Case Requirements</v>
      </c>
      <c r="AD43" s="2" t="b">
        <f>Platinum_Config[[#This Row],[Prod Source field name]]=Platinum_Config[[#This Row],[New instance Target field name]]</f>
        <v>0</v>
      </c>
      <c r="AE43" s="2" t="b">
        <f>Platinum_Config[[#This Row],[Target Field Name]]=Platinum_Config[[#This Row],[New instance Target field name]]</f>
        <v>1</v>
      </c>
      <c r="AF43" s="2" t="b">
        <f>Platinum_Config[[#This Row],[Sandbox A field name]]=Platinum_Config[[#This Row],[New instance Target field name]]</f>
        <v>0</v>
      </c>
      <c r="AG43" s="2" t="s">
        <v>444</v>
      </c>
      <c r="AH43" s="2" t="s">
        <v>947</v>
      </c>
      <c r="AI43" s="2" t="s">
        <v>117</v>
      </c>
      <c r="AJ43" s="2" t="s">
        <v>20</v>
      </c>
      <c r="AK43" s="5" t="str">
        <f>_xlfn.TEXTJOIN(CHAR(10),TRUE,VAL_wbs161_businesscase[])</f>
        <v xml:space="preserve">Certified 
Value Statement
None </v>
      </c>
      <c r="AL43" s="5" t="s">
        <v>1775</v>
      </c>
      <c r="AM43" s="5" t="s">
        <v>949</v>
      </c>
      <c r="AN43" s="5" t="s">
        <v>470</v>
      </c>
      <c r="AO43" s="5" t="s">
        <v>470</v>
      </c>
      <c r="AP43" s="5" t="s">
        <v>470</v>
      </c>
      <c r="AQ43" s="5" t="s">
        <v>470</v>
      </c>
      <c r="AR43" s="5" t="s">
        <v>105</v>
      </c>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row>
    <row r="44" spans="1:66" ht="409.5" hidden="1">
      <c r="A44" s="4" t="s">
        <v>1624</v>
      </c>
      <c r="B44" s="4" t="s">
        <v>1625</v>
      </c>
      <c r="C44" s="4" t="s">
        <v>1765</v>
      </c>
      <c r="D44" s="4" t="s">
        <v>583</v>
      </c>
      <c r="E44" s="4" t="s">
        <v>470</v>
      </c>
      <c r="F44" s="4" t="s">
        <v>1766</v>
      </c>
      <c r="G44" s="2" t="s">
        <v>100</v>
      </c>
      <c r="H44" s="2">
        <v>40</v>
      </c>
      <c r="I44" s="2" t="s">
        <v>1628</v>
      </c>
      <c r="J44" s="2"/>
      <c r="K44" s="2" t="s">
        <v>1608</v>
      </c>
      <c r="L44" s="2" t="str">
        <f>_xlfn.TEXTJOIN("|",FALSE,Platinum_Config[[#This Row],[Target Entity]],Platinum_Config[[#This Row],[Target DEV SB ID]])</f>
        <v>TBD - Value Bundle or Epic or Task|Wbs162</v>
      </c>
      <c r="M44" s="2" t="s">
        <v>634</v>
      </c>
      <c r="N44" s="2" t="s">
        <v>1629</v>
      </c>
      <c r="O44" s="2"/>
      <c r="P44" s="2" t="s">
        <v>470</v>
      </c>
      <c r="Q44" s="2" t="s">
        <v>104</v>
      </c>
      <c r="R44" s="2" t="s">
        <v>104</v>
      </c>
      <c r="S44" s="2" t="s">
        <v>1611</v>
      </c>
      <c r="T44" s="2" t="s">
        <v>470</v>
      </c>
      <c r="U44" s="2" t="s">
        <v>1776</v>
      </c>
      <c r="V44" s="2" t="s">
        <v>1774</v>
      </c>
      <c r="W44" s="104" t="s">
        <v>1139</v>
      </c>
      <c r="X44" s="104" t="s">
        <v>1139</v>
      </c>
      <c r="Y44" s="104"/>
      <c r="Z44" s="2" t="str">
        <f>_xlfn.XLOOKUP(Platinum_Config[[#This Row],[Source PROD ID]],Prod_fields[ID],Prod_fields[Attribute Name],"0-Not Found",0,1)</f>
        <v>0-Not Found</v>
      </c>
      <c r="AA44" s="2"/>
      <c r="AB44" s="2" t="str">
        <f>_xlfn.XLOOKUP(Platinum_Config[[#This Row],[FDXSANDBOXA ID]],SBA_fields[ID],SBA_fields[Attribute Name],"0-Not Found",0,1)</f>
        <v>0-Not Found</v>
      </c>
      <c r="AC44" s="2" t="str">
        <f>_xlfn.XLOOKUP(Platinum_Config[[#This Row],[Target DEV SB ID]],Target_Dev_fields[ID],Target_Dev_fields[Attribute Name],"0-Not Found",0,1)</f>
        <v>Level of Architecture</v>
      </c>
      <c r="AD44" s="2" t="b">
        <f>Platinum_Config[[#This Row],[Prod Source field name]]=Platinum_Config[[#This Row],[New instance Target field name]]</f>
        <v>0</v>
      </c>
      <c r="AE44" s="2" t="b">
        <f>Platinum_Config[[#This Row],[Target Field Name]]=Platinum_Config[[#This Row],[New instance Target field name]]</f>
        <v>1</v>
      </c>
      <c r="AF44" s="2" t="b">
        <f>Platinum_Config[[#This Row],[Sandbox A field name]]=Platinum_Config[[#This Row],[New instance Target field name]]</f>
        <v>0</v>
      </c>
      <c r="AG44" s="2" t="s">
        <v>444</v>
      </c>
      <c r="AH44" s="2" t="s">
        <v>947</v>
      </c>
      <c r="AI44" s="2" t="s">
        <v>117</v>
      </c>
      <c r="AJ44" s="2" t="s">
        <v>20</v>
      </c>
      <c r="AK44" s="5" t="str">
        <f>_xlfn.TEXTJOIN(CHAR(10),TRUE,VAL_wbs162_architecturelevel[])</f>
        <v>Enterprise Architecture Led
Enterprise Technology Architecture Led (future use)
Portfolio Led</v>
      </c>
      <c r="AL44" s="5" t="s">
        <v>1777</v>
      </c>
      <c r="AM44" s="5" t="s">
        <v>949</v>
      </c>
      <c r="AN44" s="5" t="s">
        <v>470</v>
      </c>
      <c r="AO44" s="5" t="s">
        <v>470</v>
      </c>
      <c r="AP44" s="5" t="s">
        <v>470</v>
      </c>
      <c r="AQ44" s="5" t="s">
        <v>470</v>
      </c>
      <c r="AR44" s="5" t="s">
        <v>105</v>
      </c>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row>
    <row r="45" spans="1:66" ht="377.1" hidden="1">
      <c r="A45" s="4" t="s">
        <v>1624</v>
      </c>
      <c r="B45" s="4" t="s">
        <v>1778</v>
      </c>
      <c r="C45" s="4" t="s">
        <v>1779</v>
      </c>
      <c r="D45" s="4" t="s">
        <v>583</v>
      </c>
      <c r="E45" s="4" t="s">
        <v>470</v>
      </c>
      <c r="F45" s="4" t="s">
        <v>1766</v>
      </c>
      <c r="G45" s="2" t="s">
        <v>100</v>
      </c>
      <c r="H45" s="2">
        <v>41</v>
      </c>
      <c r="I45" s="2" t="s">
        <v>1628</v>
      </c>
      <c r="J45" s="2"/>
      <c r="K45" s="2" t="s">
        <v>1608</v>
      </c>
      <c r="L45" s="2" t="str">
        <f>_xlfn.TEXTJOIN("|",FALSE,Platinum_Config[[#This Row],[Target Entity]],Platinum_Config[[#This Row],[Target DEV SB ID]])</f>
        <v>TBD - Value Bundle or Epic or Task|WR50</v>
      </c>
      <c r="M45" s="2" t="s">
        <v>635</v>
      </c>
      <c r="N45" s="2" t="s">
        <v>1658</v>
      </c>
      <c r="O45" s="2" t="s">
        <v>1761</v>
      </c>
      <c r="P45" s="2" t="s">
        <v>1780</v>
      </c>
      <c r="Q45" s="2" t="s">
        <v>20</v>
      </c>
      <c r="R45" s="2" t="s">
        <v>20</v>
      </c>
      <c r="S45" s="2" t="s">
        <v>1781</v>
      </c>
      <c r="T45" s="2" t="s">
        <v>1781</v>
      </c>
      <c r="U45" s="2" t="s">
        <v>1781</v>
      </c>
      <c r="V45" s="2" t="s">
        <v>1683</v>
      </c>
      <c r="W45" s="104" t="s">
        <v>20</v>
      </c>
      <c r="X45" s="104" t="s">
        <v>1631</v>
      </c>
      <c r="Y45" s="104"/>
      <c r="Z45" s="2" t="str">
        <f>_xlfn.XLOOKUP(Platinum_Config[[#This Row],[Source PROD ID]],Prod_fields[ID],Prod_fields[Attribute Name],"0-Not Found",0,1)</f>
        <v>Impacts Value Prop or Risk to Customer Service?</v>
      </c>
      <c r="AA45" s="2"/>
      <c r="AB45" s="2" t="str">
        <f>_xlfn.XLOOKUP(Platinum_Config[[#This Row],[FDXSANDBOXA ID]],SBA_fields[ID],SBA_fields[Attribute Name],"0-Not Found",0,1)</f>
        <v>Impacts Value Prop or Risk to Customer?</v>
      </c>
      <c r="AC45" s="2" t="str">
        <f>_xlfn.XLOOKUP(Platinum_Config[[#This Row],[Target DEV SB ID]],Target_Dev_fields[ID],Target_Dev_fields[Attribute Name],"0-Not Found",0,1)</f>
        <v>Impacts Value Prop or Risk to Customer Service?</v>
      </c>
      <c r="AD45" s="2" t="b">
        <f>Platinum_Config[[#This Row],[Prod Source field name]]=Platinum_Config[[#This Row],[New instance Target field name]]</f>
        <v>1</v>
      </c>
      <c r="AE45" s="2" t="b">
        <f>Platinum_Config[[#This Row],[Target Field Name]]=Platinum_Config[[#This Row],[New instance Target field name]]</f>
        <v>0</v>
      </c>
      <c r="AF45" s="2" t="b">
        <f>Platinum_Config[[#This Row],[Sandbox A field name]]=Platinum_Config[[#This Row],[New instance Target field name]]</f>
        <v>0</v>
      </c>
      <c r="AG45" s="2" t="s">
        <v>444</v>
      </c>
      <c r="AH45" s="2" t="s">
        <v>947</v>
      </c>
      <c r="AI45" s="2" t="s">
        <v>117</v>
      </c>
      <c r="AJ45" s="2" t="s">
        <v>20</v>
      </c>
      <c r="AK45" s="5" t="str">
        <f>_xlfn.TEXTJOIN(CHAR(10),TRUE,VAL_wr50_valueprop[])</f>
        <v>Yes
No</v>
      </c>
      <c r="AL45" s="5" t="s">
        <v>1782</v>
      </c>
      <c r="AM45" s="5" t="s">
        <v>949</v>
      </c>
      <c r="AN45" s="5" t="s">
        <v>1783</v>
      </c>
      <c r="AO45" s="5" t="s">
        <v>20</v>
      </c>
      <c r="AP45" s="5" t="s">
        <v>606</v>
      </c>
      <c r="AQ45" s="5" t="s">
        <v>104</v>
      </c>
      <c r="AR45" s="5" t="s">
        <v>105</v>
      </c>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row>
    <row r="46" spans="1:66" ht="168.95" hidden="1">
      <c r="A46" s="4" t="s">
        <v>1624</v>
      </c>
      <c r="B46" s="4" t="s">
        <v>1625</v>
      </c>
      <c r="C46" s="4" t="s">
        <v>1765</v>
      </c>
      <c r="D46" s="4" t="s">
        <v>583</v>
      </c>
      <c r="E46" s="4" t="s">
        <v>470</v>
      </c>
      <c r="F46" s="4" t="s">
        <v>1766</v>
      </c>
      <c r="G46" s="2" t="s">
        <v>100</v>
      </c>
      <c r="H46" s="2">
        <v>42</v>
      </c>
      <c r="I46" s="2" t="s">
        <v>1628</v>
      </c>
      <c r="J46" s="2"/>
      <c r="K46" s="2" t="s">
        <v>1608</v>
      </c>
      <c r="L46" s="2" t="str">
        <f>_xlfn.TEXTJOIN("|",FALSE,Platinum_Config[[#This Row],[Target Entity]],Platinum_Config[[#This Row],[Target DEV SB ID]])</f>
        <v>TBD - Value Bundle or Epic or Task|Wbs86</v>
      </c>
      <c r="M46" s="2" t="s">
        <v>636</v>
      </c>
      <c r="N46" s="2" t="s">
        <v>1629</v>
      </c>
      <c r="O46" s="2"/>
      <c r="P46" s="2" t="s">
        <v>470</v>
      </c>
      <c r="Q46" s="2" t="s">
        <v>104</v>
      </c>
      <c r="R46" s="2" t="s">
        <v>104</v>
      </c>
      <c r="S46" s="2" t="s">
        <v>1784</v>
      </c>
      <c r="T46" s="2" t="s">
        <v>470</v>
      </c>
      <c r="U46" s="2" t="s">
        <v>1785</v>
      </c>
      <c r="V46" s="2" t="s">
        <v>1786</v>
      </c>
      <c r="W46" s="104" t="s">
        <v>20</v>
      </c>
      <c r="X46" s="104" t="s">
        <v>1648</v>
      </c>
      <c r="Y46" s="104" t="s">
        <v>20</v>
      </c>
      <c r="Z46" s="2" t="str">
        <f>_xlfn.XLOOKUP(Platinum_Config[[#This Row],[Source PROD ID]],Prod_fields[ID],Prod_fields[Attribute Name],"0-Not Found",0,1)</f>
        <v>Governance Level</v>
      </c>
      <c r="AA46" s="2"/>
      <c r="AB46" s="2" t="str">
        <f>_xlfn.XLOOKUP(Platinum_Config[[#This Row],[FDXSANDBOXA ID]],SBA_fields[ID],SBA_fields[Attribute Name],"0-Not Found",0,1)</f>
        <v>0-Not Found</v>
      </c>
      <c r="AC46" s="2" t="str">
        <f>_xlfn.XLOOKUP(Platinum_Config[[#This Row],[Target DEV SB ID]],Target_Dev_fields[ID],Target_Dev_fields[Attribute Name],"0-Not Found",0,1)</f>
        <v>Level of Governance</v>
      </c>
      <c r="AD46" s="2" t="b">
        <f>Platinum_Config[[#This Row],[Prod Source field name]]=Platinum_Config[[#This Row],[New instance Target field name]]</f>
        <v>0</v>
      </c>
      <c r="AE46" s="2" t="b">
        <f>Platinum_Config[[#This Row],[Target Field Name]]=Platinum_Config[[#This Row],[New instance Target field name]]</f>
        <v>1</v>
      </c>
      <c r="AF46" s="2" t="b">
        <f>Platinum_Config[[#This Row],[Sandbox A field name]]=Platinum_Config[[#This Row],[New instance Target field name]]</f>
        <v>0</v>
      </c>
      <c r="AG46" s="2" t="s">
        <v>444</v>
      </c>
      <c r="AH46" s="2" t="s">
        <v>947</v>
      </c>
      <c r="AI46" s="2" t="s">
        <v>117</v>
      </c>
      <c r="AJ46" s="2" t="s">
        <v>20</v>
      </c>
      <c r="AK46" s="5" t="str">
        <f>_xlfn.TEXTJOIN(CHAR(10),TRUE,VAL_wbs86_governancelevel[])</f>
        <v>Portfolio Execution Leadership
Enterprise Portfolio Governance</v>
      </c>
      <c r="AL46" s="5" t="s">
        <v>1787</v>
      </c>
      <c r="AM46" s="5" t="s">
        <v>949</v>
      </c>
      <c r="AN46" s="5" t="s">
        <v>104</v>
      </c>
      <c r="AO46" s="5" t="s">
        <v>470</v>
      </c>
      <c r="AP46" s="5" t="s">
        <v>470</v>
      </c>
      <c r="AQ46" s="5" t="s">
        <v>470</v>
      </c>
      <c r="AR46" s="5" t="s">
        <v>105</v>
      </c>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row>
    <row r="47" spans="1:66" ht="65.099999999999994" hidden="1">
      <c r="A47" s="4" t="s">
        <v>1624</v>
      </c>
      <c r="B47" s="4" t="s">
        <v>1625</v>
      </c>
      <c r="C47" s="4" t="s">
        <v>1765</v>
      </c>
      <c r="D47" s="4" t="s">
        <v>583</v>
      </c>
      <c r="E47" s="4" t="s">
        <v>470</v>
      </c>
      <c r="F47" s="4" t="s">
        <v>1766</v>
      </c>
      <c r="G47" s="2" t="s">
        <v>100</v>
      </c>
      <c r="H47" s="2">
        <v>43</v>
      </c>
      <c r="I47" s="2" t="s">
        <v>1628</v>
      </c>
      <c r="J47" s="2"/>
      <c r="K47" s="2" t="s">
        <v>1608</v>
      </c>
      <c r="L47" s="2" t="str">
        <f>_xlfn.TEXTJOIN("|",FALSE,Platinum_Config[[#This Row],[Target Entity]],Platinum_Config[[#This Row],[Target DEV SB ID]])</f>
        <v>TBD - Value Bundle or Epic or Task|Wbs163</v>
      </c>
      <c r="M47" s="2" t="s">
        <v>637</v>
      </c>
      <c r="N47" s="2" t="s">
        <v>1629</v>
      </c>
      <c r="O47" s="2"/>
      <c r="P47" s="2" t="s">
        <v>1788</v>
      </c>
      <c r="Q47" s="2" t="s">
        <v>20</v>
      </c>
      <c r="R47" s="2" t="s">
        <v>1100</v>
      </c>
      <c r="S47" s="2" t="s">
        <v>1789</v>
      </c>
      <c r="T47" s="2" t="s">
        <v>1789</v>
      </c>
      <c r="U47" s="2" t="s">
        <v>1790</v>
      </c>
      <c r="V47" s="2" t="s">
        <v>1791</v>
      </c>
      <c r="W47" s="104" t="s">
        <v>20</v>
      </c>
      <c r="X47" s="104" t="s">
        <v>1631</v>
      </c>
      <c r="Y47" s="104"/>
      <c r="Z47" s="2" t="str">
        <f>_xlfn.XLOOKUP(Platinum_Config[[#This Row],[Source PROD ID]],Prod_fields[ID],Prod_fields[Attribute Name],"0-Not Found",0,1)</f>
        <v>Ready for SL1?</v>
      </c>
      <c r="AA47" s="2"/>
      <c r="AB47" s="2" t="str">
        <f>_xlfn.XLOOKUP(Platinum_Config[[#This Row],[FDXSANDBOXA ID]],SBA_fields[ID],SBA_fields[Attribute Name],"0-Not Found",0,1)</f>
        <v>Ready for SL1?</v>
      </c>
      <c r="AC47" s="2" t="str">
        <f>_xlfn.XLOOKUP(Platinum_Config[[#This Row],[Target DEV SB ID]],Target_Dev_fields[ID],Target_Dev_fields[Attribute Name],"0-Not Found",0,1)</f>
        <v>Triage Decision</v>
      </c>
      <c r="AD47" s="2" t="b">
        <f>Platinum_Config[[#This Row],[Prod Source field name]]=Platinum_Config[[#This Row],[New instance Target field name]]</f>
        <v>0</v>
      </c>
      <c r="AE47" s="2" t="b">
        <f>Platinum_Config[[#This Row],[Target Field Name]]=Platinum_Config[[#This Row],[New instance Target field name]]</f>
        <v>1</v>
      </c>
      <c r="AF47" s="2" t="b">
        <f>Platinum_Config[[#This Row],[Sandbox A field name]]=Platinum_Config[[#This Row],[New instance Target field name]]</f>
        <v>0</v>
      </c>
      <c r="AG47" s="2" t="s">
        <v>444</v>
      </c>
      <c r="AH47" s="2" t="s">
        <v>947</v>
      </c>
      <c r="AI47" s="2" t="s">
        <v>117</v>
      </c>
      <c r="AJ47" s="2" t="s">
        <v>20</v>
      </c>
      <c r="AK47" s="5" t="str">
        <f>_xlfn.TEXTJOIN(CHAR(10),TRUE,VAL_wbs163_triage[])</f>
        <v>Ready
Not Ready - Feedback Requested
Rejected</v>
      </c>
      <c r="AL47" s="5" t="s">
        <v>470</v>
      </c>
      <c r="AM47" s="5" t="s">
        <v>949</v>
      </c>
      <c r="AN47" s="5" t="s">
        <v>104</v>
      </c>
      <c r="AO47" s="5" t="s">
        <v>470</v>
      </c>
      <c r="AP47" s="5" t="s">
        <v>470</v>
      </c>
      <c r="AQ47" s="5" t="s">
        <v>470</v>
      </c>
      <c r="AR47" s="5" t="s">
        <v>105</v>
      </c>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row>
    <row r="48" spans="1:66" ht="65.099999999999994" hidden="1">
      <c r="A48" s="4" t="s">
        <v>1624</v>
      </c>
      <c r="B48" s="4" t="s">
        <v>1625</v>
      </c>
      <c r="C48" s="4" t="s">
        <v>1765</v>
      </c>
      <c r="D48" s="4" t="s">
        <v>583</v>
      </c>
      <c r="E48" s="4" t="s">
        <v>470</v>
      </c>
      <c r="F48" s="4" t="s">
        <v>1766</v>
      </c>
      <c r="G48" s="2" t="s">
        <v>100</v>
      </c>
      <c r="H48" s="2">
        <v>44</v>
      </c>
      <c r="I48" s="2" t="s">
        <v>1628</v>
      </c>
      <c r="J48" s="2"/>
      <c r="K48" s="2" t="s">
        <v>1608</v>
      </c>
      <c r="L48" s="2" t="str">
        <f>_xlfn.TEXTJOIN("|",FALSE,Platinum_Config[[#This Row],[Target Entity]],Platinum_Config[[#This Row],[Target DEV SB ID]])</f>
        <v>TBD - Value Bundle or Epic or Task|fdx_ready_sl1_work</v>
      </c>
      <c r="M48" s="2" t="s">
        <v>638</v>
      </c>
      <c r="N48" s="2" t="s">
        <v>1629</v>
      </c>
      <c r="O48" s="2"/>
      <c r="P48" s="2" t="s">
        <v>470</v>
      </c>
      <c r="Q48" s="2" t="s">
        <v>20</v>
      </c>
      <c r="R48" s="2" t="s">
        <v>20</v>
      </c>
      <c r="S48" s="2" t="s">
        <v>1792</v>
      </c>
      <c r="T48" s="2" t="s">
        <v>1792</v>
      </c>
      <c r="U48" s="2" t="s">
        <v>1793</v>
      </c>
      <c r="V48" s="2" t="s">
        <v>1794</v>
      </c>
      <c r="W48" s="104" t="s">
        <v>20</v>
      </c>
      <c r="X48" s="104" t="s">
        <v>1631</v>
      </c>
      <c r="Y48" s="104"/>
      <c r="Z48" s="2" t="str">
        <f>_xlfn.XLOOKUP(Platinum_Config[[#This Row],[Source PROD ID]],Prod_fields[ID],Prod_fields[Attribute Name],"0-Not Found",0,1)</f>
        <v>Triage Comments</v>
      </c>
      <c r="AA48" s="2"/>
      <c r="AB48" s="2" t="str">
        <f>_xlfn.XLOOKUP(Platinum_Config[[#This Row],[FDXSANDBOXA ID]],SBA_fields[ID],SBA_fields[Attribute Name],"0-Not Found",0,1)</f>
        <v>Triage Comments</v>
      </c>
      <c r="AC48" s="2" t="str">
        <f>_xlfn.XLOOKUP(Platinum_Config[[#This Row],[Target DEV SB ID]],Target_Dev_fields[ID],Target_Dev_fields[Attribute Name],"0-Not Found",0,1)</f>
        <v>Triage Comments</v>
      </c>
      <c r="AD48" s="2" t="b">
        <f>Platinum_Config[[#This Row],[Prod Source field name]]=Platinum_Config[[#This Row],[New instance Target field name]]</f>
        <v>1</v>
      </c>
      <c r="AE48" s="2" t="b">
        <f>Platinum_Config[[#This Row],[Target Field Name]]=Platinum_Config[[#This Row],[New instance Target field name]]</f>
        <v>1</v>
      </c>
      <c r="AF48" s="2" t="b">
        <f>Platinum_Config[[#This Row],[Sandbox A field name]]=Platinum_Config[[#This Row],[New instance Target field name]]</f>
        <v>1</v>
      </c>
      <c r="AG48" s="2" t="s">
        <v>103</v>
      </c>
      <c r="AH48" s="2" t="s">
        <v>947</v>
      </c>
      <c r="AI48" s="2"/>
      <c r="AJ48" s="2" t="s">
        <v>104</v>
      </c>
      <c r="AK48" s="5"/>
      <c r="AL48" s="5" t="s">
        <v>470</v>
      </c>
      <c r="AM48" s="5" t="s">
        <v>949</v>
      </c>
      <c r="AN48" s="5" t="s">
        <v>470</v>
      </c>
      <c r="AO48" s="5" t="s">
        <v>470</v>
      </c>
      <c r="AP48" s="5" t="s">
        <v>470</v>
      </c>
      <c r="AQ48" s="5" t="s">
        <v>470</v>
      </c>
      <c r="AR48" s="5" t="s">
        <v>105</v>
      </c>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row>
    <row r="49" spans="1:66" ht="51.95" hidden="1">
      <c r="A49" s="4" t="s">
        <v>1624</v>
      </c>
      <c r="B49" s="4" t="s">
        <v>1654</v>
      </c>
      <c r="C49" s="4" t="s">
        <v>1654</v>
      </c>
      <c r="D49" s="4" t="s">
        <v>1654</v>
      </c>
      <c r="E49" s="4" t="s">
        <v>1654</v>
      </c>
      <c r="F49" s="4" t="s">
        <v>1654</v>
      </c>
      <c r="G49" s="2" t="s">
        <v>100</v>
      </c>
      <c r="H49" s="2">
        <v>45</v>
      </c>
      <c r="I49" s="2" t="s">
        <v>1628</v>
      </c>
      <c r="J49" s="2"/>
      <c r="K49" s="2" t="s">
        <v>1663</v>
      </c>
      <c r="L49" s="2" t="str">
        <f>_xlfn.TEXTJOIN("|",FALSE,Platinum_Config[[#This Row],[Target Entity]],Platinum_Config[[#This Row],[Target DEV SB ID]])</f>
        <v>Role|</v>
      </c>
      <c r="M49" s="2" t="s">
        <v>639</v>
      </c>
      <c r="N49" s="2" t="s">
        <v>1655</v>
      </c>
      <c r="O49" s="2"/>
      <c r="P49" s="2" t="s">
        <v>1654</v>
      </c>
      <c r="Q49" s="2" t="s">
        <v>1654</v>
      </c>
      <c r="R49" s="2" t="s">
        <v>1654</v>
      </c>
      <c r="S49" s="2" t="s">
        <v>1611</v>
      </c>
      <c r="T49" s="2"/>
      <c r="U49" s="2"/>
      <c r="V49" s="2"/>
      <c r="W49" s="104" t="s">
        <v>1641</v>
      </c>
      <c r="X49" s="104" t="s">
        <v>1139</v>
      </c>
      <c r="Y49" s="104"/>
      <c r="Z49" s="2" t="str">
        <f>_xlfn.XLOOKUP(Platinum_Config[[#This Row],[Source PROD ID]],Prod_fields[ID],Prod_fields[Attribute Name],"0-Not Found",0,1)</f>
        <v>0-Not Found</v>
      </c>
      <c r="AA49" s="2"/>
      <c r="AB49" s="2" t="str">
        <f>_xlfn.XLOOKUP(Platinum_Config[[#This Row],[FDXSANDBOXA ID]],SBA_fields[ID],SBA_fields[Attribute Name],"0-Not Found",0,1)</f>
        <v>0-Not Found</v>
      </c>
      <c r="AC49" s="2" t="str">
        <f>_xlfn.XLOOKUP(Platinum_Config[[#This Row],[Target DEV SB ID]],Target_Dev_fields[ID],Target_Dev_fields[Attribute Name],"0-Not Found",0,1)</f>
        <v>0-Not Found</v>
      </c>
      <c r="AD49" s="2" t="b">
        <f>Platinum_Config[[#This Row],[Prod Source field name]]=Platinum_Config[[#This Row],[New instance Target field name]]</f>
        <v>1</v>
      </c>
      <c r="AE49" s="2" t="b">
        <f>Platinum_Config[[#This Row],[Target Field Name]]=Platinum_Config[[#This Row],[New instance Target field name]]</f>
        <v>0</v>
      </c>
      <c r="AF49" s="2" t="b">
        <f>Platinum_Config[[#This Row],[Sandbox A field name]]=Platinum_Config[[#This Row],[New instance Target field name]]</f>
        <v>1</v>
      </c>
      <c r="AG49" s="2" t="s">
        <v>1795</v>
      </c>
      <c r="AH49" s="2" t="s">
        <v>1654</v>
      </c>
      <c r="AI49" s="2"/>
      <c r="AJ49" s="2" t="s">
        <v>104</v>
      </c>
      <c r="AK49" s="5"/>
      <c r="AL49" s="5" t="s">
        <v>1654</v>
      </c>
      <c r="AM49" s="5" t="s">
        <v>1654</v>
      </c>
      <c r="AN49" s="5" t="s">
        <v>1654</v>
      </c>
      <c r="AO49" s="5" t="s">
        <v>1654</v>
      </c>
      <c r="AP49" s="5" t="s">
        <v>1654</v>
      </c>
      <c r="AQ49" s="5" t="s">
        <v>1654</v>
      </c>
      <c r="AR49" s="5" t="s">
        <v>105</v>
      </c>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row>
    <row r="50" spans="1:66" ht="78" hidden="1">
      <c r="A50" s="4" t="s">
        <v>1624</v>
      </c>
      <c r="B50" s="4" t="s">
        <v>1625</v>
      </c>
      <c r="C50" s="4" t="s">
        <v>1765</v>
      </c>
      <c r="D50" s="4" t="s">
        <v>583</v>
      </c>
      <c r="E50" s="4" t="s">
        <v>470</v>
      </c>
      <c r="F50" s="4" t="s">
        <v>1766</v>
      </c>
      <c r="G50" s="2" t="s">
        <v>100</v>
      </c>
      <c r="H50" s="2">
        <v>46</v>
      </c>
      <c r="I50" s="2" t="s">
        <v>1628</v>
      </c>
      <c r="J50" s="2"/>
      <c r="K50" s="2" t="s">
        <v>1663</v>
      </c>
      <c r="L50" s="2" t="str">
        <f>_xlfn.TEXTJOIN("|",FALSE,Platinum_Config[[#This Row],[Target Entity]],Platinum_Config[[#This Row],[Target DEV SB ID]])</f>
        <v>Role|191005</v>
      </c>
      <c r="M50" s="2" t="s">
        <v>640</v>
      </c>
      <c r="N50" s="2" t="s">
        <v>1629</v>
      </c>
      <c r="O50" s="2" t="s">
        <v>1796</v>
      </c>
      <c r="P50" s="2" t="s">
        <v>1797</v>
      </c>
      <c r="Q50" s="2" t="s">
        <v>104</v>
      </c>
      <c r="R50" s="2" t="s">
        <v>104</v>
      </c>
      <c r="S50" s="2" t="s">
        <v>1611</v>
      </c>
      <c r="T50" s="2">
        <v>179115</v>
      </c>
      <c r="U50" s="2">
        <v>191005</v>
      </c>
      <c r="V50" s="2"/>
      <c r="W50" s="104" t="s">
        <v>1641</v>
      </c>
      <c r="X50" s="104" t="s">
        <v>1609</v>
      </c>
      <c r="Y50" s="104" t="s">
        <v>1798</v>
      </c>
      <c r="Z50" s="2" t="str">
        <f>_xlfn.XLOOKUP(Platinum_Config[[#This Row],[Source PROD ID]],Prod_fields[ID],Prod_fields[Attribute Name],"0-Not Found",0,1)</f>
        <v>0-Not Found</v>
      </c>
      <c r="AA50" s="2"/>
      <c r="AB50" s="2" t="str">
        <f>_xlfn.XLOOKUP(Platinum_Config[[#This Row],[FDXSANDBOXA ID]],SBA_fields[ID],SBA_fields[Attribute Name],"0-Not Found",0,1)</f>
        <v>0-Not Found</v>
      </c>
      <c r="AC50" s="2" t="str">
        <f>_xlfn.XLOOKUP(Platinum_Config[[#This Row],[Target DEV SB ID]],Target_Dev_fields[ID],Target_Dev_fields[Attribute Name],"0-Not Found",0,1)</f>
        <v>0-Not Found</v>
      </c>
      <c r="AD50" s="2" t="b">
        <f>Platinum_Config[[#This Row],[Prod Source field name]]=Platinum_Config[[#This Row],[New instance Target field name]]</f>
        <v>1</v>
      </c>
      <c r="AE50" s="2" t="b">
        <f>Platinum_Config[[#This Row],[Target Field Name]]=Platinum_Config[[#This Row],[New instance Target field name]]</f>
        <v>0</v>
      </c>
      <c r="AF50" s="2" t="b">
        <f>Platinum_Config[[#This Row],[Sandbox A field name]]=Platinum_Config[[#This Row],[New instance Target field name]]</f>
        <v>1</v>
      </c>
      <c r="AG50" s="2" t="s">
        <v>1795</v>
      </c>
      <c r="AH50" s="2" t="s">
        <v>470</v>
      </c>
      <c r="AI50" s="2" t="s">
        <v>117</v>
      </c>
      <c r="AJ50" s="2" t="s">
        <v>1799</v>
      </c>
      <c r="AK50" s="105"/>
      <c r="AL50" s="105" t="s">
        <v>470</v>
      </c>
      <c r="AM50" s="105" t="s">
        <v>949</v>
      </c>
      <c r="AN50" s="105" t="s">
        <v>104</v>
      </c>
      <c r="AO50" s="105" t="s">
        <v>620</v>
      </c>
      <c r="AP50" s="105" t="s">
        <v>20</v>
      </c>
      <c r="AQ50" s="105" t="s">
        <v>470</v>
      </c>
      <c r="AR50" s="5"/>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row>
    <row r="51" spans="1:66" ht="78" hidden="1">
      <c r="A51" s="4" t="s">
        <v>1624</v>
      </c>
      <c r="B51" s="4" t="s">
        <v>1625</v>
      </c>
      <c r="C51" s="4" t="s">
        <v>1765</v>
      </c>
      <c r="D51" s="4" t="s">
        <v>583</v>
      </c>
      <c r="E51" s="4" t="s">
        <v>470</v>
      </c>
      <c r="F51" s="4" t="s">
        <v>1766</v>
      </c>
      <c r="G51" s="2" t="s">
        <v>100</v>
      </c>
      <c r="H51" s="2">
        <v>47</v>
      </c>
      <c r="I51" s="2" t="s">
        <v>1628</v>
      </c>
      <c r="J51" s="2"/>
      <c r="K51" s="2" t="s">
        <v>1663</v>
      </c>
      <c r="L51" s="2" t="str">
        <f>_xlfn.TEXTJOIN("|",FALSE,Platinum_Config[[#This Row],[Target Entity]],Platinum_Config[[#This Row],[Target DEV SB ID]])</f>
        <v>Role|96199</v>
      </c>
      <c r="M51" s="2" t="s">
        <v>641</v>
      </c>
      <c r="N51" s="2" t="s">
        <v>1629</v>
      </c>
      <c r="O51" s="2" t="s">
        <v>1796</v>
      </c>
      <c r="P51" s="2" t="s">
        <v>1797</v>
      </c>
      <c r="Q51" s="2" t="s">
        <v>104</v>
      </c>
      <c r="R51" s="2" t="s">
        <v>104</v>
      </c>
      <c r="S51" s="2" t="s">
        <v>1800</v>
      </c>
      <c r="T51" s="2">
        <v>96199</v>
      </c>
      <c r="U51" s="2">
        <v>96199</v>
      </c>
      <c r="V51" s="2"/>
      <c r="W51" s="104" t="s">
        <v>104</v>
      </c>
      <c r="X51" s="104" t="s">
        <v>1613</v>
      </c>
      <c r="Y51" s="104" t="s">
        <v>1798</v>
      </c>
      <c r="Z51" s="2" t="str">
        <f>_xlfn.XLOOKUP(Platinum_Config[[#This Row],[Source PROD ID]],Prod_fields[ID],Prod_fields[Attribute Name],"0-Not Found",0,1)</f>
        <v>PEO</v>
      </c>
      <c r="AA51" s="2"/>
      <c r="AB51" s="2" t="str">
        <f>_xlfn.XLOOKUP(Platinum_Config[[#This Row],[FDXSANDBOXA ID]],SBA_fields[ID],SBA_fields[Attribute Name],"0-Not Found",0,1)</f>
        <v>0-Not Found</v>
      </c>
      <c r="AC51" s="2" t="str">
        <f>_xlfn.XLOOKUP(Platinum_Config[[#This Row],[Target DEV SB ID]],Target_Dev_fields[ID],Target_Dev_fields[Attribute Name],"0-Not Found",0,1)</f>
        <v>0-Not Found</v>
      </c>
      <c r="AD51" s="2" t="b">
        <f>Platinum_Config[[#This Row],[Prod Source field name]]=Platinum_Config[[#This Row],[New instance Target field name]]</f>
        <v>0</v>
      </c>
      <c r="AE51" s="2" t="b">
        <f>Platinum_Config[[#This Row],[Target Field Name]]=Platinum_Config[[#This Row],[New instance Target field name]]</f>
        <v>0</v>
      </c>
      <c r="AF51" s="2" t="b">
        <f>Platinum_Config[[#This Row],[Sandbox A field name]]=Platinum_Config[[#This Row],[New instance Target field name]]</f>
        <v>1</v>
      </c>
      <c r="AG51" s="2" t="s">
        <v>1795</v>
      </c>
      <c r="AH51" s="2" t="s">
        <v>470</v>
      </c>
      <c r="AI51" s="2" t="s">
        <v>117</v>
      </c>
      <c r="AJ51" s="2" t="s">
        <v>1799</v>
      </c>
      <c r="AK51" s="105"/>
      <c r="AL51" s="105" t="s">
        <v>470</v>
      </c>
      <c r="AM51" s="105" t="s">
        <v>949</v>
      </c>
      <c r="AN51" s="105" t="s">
        <v>104</v>
      </c>
      <c r="AO51" s="105" t="s">
        <v>620</v>
      </c>
      <c r="AP51" s="105" t="s">
        <v>20</v>
      </c>
      <c r="AQ51" s="105" t="s">
        <v>470</v>
      </c>
      <c r="AR51" s="5"/>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row>
    <row r="52" spans="1:66" ht="65.099999999999994" hidden="1">
      <c r="A52" s="4" t="s">
        <v>1624</v>
      </c>
      <c r="B52" s="4" t="s">
        <v>1634</v>
      </c>
      <c r="C52" s="4" t="s">
        <v>1801</v>
      </c>
      <c r="D52" s="4" t="s">
        <v>584</v>
      </c>
      <c r="E52" s="4" t="s">
        <v>470</v>
      </c>
      <c r="F52" s="4" t="s">
        <v>1802</v>
      </c>
      <c r="G52" s="2" t="s">
        <v>100</v>
      </c>
      <c r="H52" s="2">
        <v>48</v>
      </c>
      <c r="I52" s="2" t="s">
        <v>1628</v>
      </c>
      <c r="J52" s="2"/>
      <c r="K52" s="2" t="s">
        <v>1608</v>
      </c>
      <c r="L52" s="2" t="str">
        <f>_xlfn.TEXTJOIN("|",FALSE,Platinum_Config[[#This Row],[Target Entity]],Platinum_Config[[#This Row],[Target DEV SB ID]])</f>
        <v>TBD - Value Bundle or Epic or Task|Wbs164</v>
      </c>
      <c r="M52" s="2" t="s">
        <v>642</v>
      </c>
      <c r="N52" s="2" t="s">
        <v>1629</v>
      </c>
      <c r="O52" s="2"/>
      <c r="P52" s="2" t="s">
        <v>1803</v>
      </c>
      <c r="Q52" s="2" t="s">
        <v>1804</v>
      </c>
      <c r="R52" s="2" t="s">
        <v>1804</v>
      </c>
      <c r="S52" s="2" t="s">
        <v>1805</v>
      </c>
      <c r="T52" s="2" t="s">
        <v>1805</v>
      </c>
      <c r="U52" s="2" t="s">
        <v>1806</v>
      </c>
      <c r="V52" s="2" t="s">
        <v>1683</v>
      </c>
      <c r="W52" s="104" t="s">
        <v>20</v>
      </c>
      <c r="X52" s="104" t="s">
        <v>1631</v>
      </c>
      <c r="Y52" s="104"/>
      <c r="Z52" s="2" t="str">
        <f>_xlfn.XLOOKUP(Platinum_Config[[#This Row],[Source PROD ID]],Prod_fields[ID],Prod_fields[Attribute Name],"0-Not Found",0,1)</f>
        <v>SL1: Approved for L1?</v>
      </c>
      <c r="AA52" s="2"/>
      <c r="AB52" s="2" t="str">
        <f>_xlfn.XLOOKUP(Platinum_Config[[#This Row],[FDXSANDBOXA ID]],SBA_fields[ID],SBA_fields[Attribute Name],"0-Not Found",0,1)</f>
        <v>SL1: Approved for L1?</v>
      </c>
      <c r="AC52" s="2" t="str">
        <f>_xlfn.XLOOKUP(Platinum_Config[[#This Row],[Target DEV SB ID]],Target_Dev_fields[ID],Target_Dev_fields[Attribute Name],"0-Not Found",0,1)</f>
        <v>Request Approved?</v>
      </c>
      <c r="AD52" s="2" t="b">
        <f>Platinum_Config[[#This Row],[Prod Source field name]]=Platinum_Config[[#This Row],[New instance Target field name]]</f>
        <v>0</v>
      </c>
      <c r="AE52" s="2" t="b">
        <f>Platinum_Config[[#This Row],[Target Field Name]]=Platinum_Config[[#This Row],[New instance Target field name]]</f>
        <v>1</v>
      </c>
      <c r="AF52" s="2" t="b">
        <f>Platinum_Config[[#This Row],[Sandbox A field name]]=Platinum_Config[[#This Row],[New instance Target field name]]</f>
        <v>0</v>
      </c>
      <c r="AG52" s="2" t="s">
        <v>444</v>
      </c>
      <c r="AH52" s="2" t="s">
        <v>947</v>
      </c>
      <c r="AI52" s="2" t="s">
        <v>117</v>
      </c>
      <c r="AJ52" s="2" t="s">
        <v>20</v>
      </c>
      <c r="AK52" s="5" t="str">
        <f>_xlfn.TEXTJOIN(CHAR(10),TRUE,VAL_wbs164_requestapproved[])</f>
        <v>Approved
Reject
Not Approved - Feedback Requested</v>
      </c>
      <c r="AL52" s="5" t="s">
        <v>470</v>
      </c>
      <c r="AM52" s="5" t="s">
        <v>949</v>
      </c>
      <c r="AN52" s="5" t="s">
        <v>104</v>
      </c>
      <c r="AO52" s="5" t="s">
        <v>470</v>
      </c>
      <c r="AP52" s="5" t="s">
        <v>470</v>
      </c>
      <c r="AQ52" s="5" t="s">
        <v>470</v>
      </c>
      <c r="AR52" s="5" t="s">
        <v>105</v>
      </c>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row>
    <row r="53" spans="1:66" ht="65.099999999999994" hidden="1">
      <c r="A53" s="4" t="s">
        <v>1624</v>
      </c>
      <c r="B53" s="4" t="s">
        <v>1634</v>
      </c>
      <c r="C53" s="4" t="s">
        <v>1801</v>
      </c>
      <c r="D53" s="4" t="s">
        <v>584</v>
      </c>
      <c r="E53" s="4" t="s">
        <v>470</v>
      </c>
      <c r="F53" s="4" t="s">
        <v>1802</v>
      </c>
      <c r="G53" s="2" t="s">
        <v>100</v>
      </c>
      <c r="H53" s="2">
        <v>49</v>
      </c>
      <c r="I53" s="2" t="s">
        <v>1628</v>
      </c>
      <c r="J53" s="2"/>
      <c r="K53" s="2" t="s">
        <v>1608</v>
      </c>
      <c r="L53" s="2" t="str">
        <f>_xlfn.TEXTJOIN("|",FALSE,Platinum_Config[[#This Row],[Target Entity]],Platinum_Config[[#This Row],[Target DEV SB ID]])</f>
        <v>TBD - Value Bundle or Epic or Task|fdx_req_apv_dec_note</v>
      </c>
      <c r="M53" s="2" t="s">
        <v>643</v>
      </c>
      <c r="N53" s="2" t="s">
        <v>1629</v>
      </c>
      <c r="O53" s="2"/>
      <c r="P53" s="2" t="s">
        <v>470</v>
      </c>
      <c r="Q53" s="2" t="s">
        <v>1804</v>
      </c>
      <c r="R53" s="2" t="s">
        <v>1804</v>
      </c>
      <c r="S53" s="2" t="s">
        <v>1807</v>
      </c>
      <c r="T53" s="2" t="s">
        <v>470</v>
      </c>
      <c r="U53" s="2" t="s">
        <v>1808</v>
      </c>
      <c r="V53" s="2" t="s">
        <v>1794</v>
      </c>
      <c r="W53" s="104" t="s">
        <v>20</v>
      </c>
      <c r="X53" s="104" t="s">
        <v>1631</v>
      </c>
      <c r="Y53" s="104"/>
      <c r="Z53" s="2" t="str">
        <f>_xlfn.XLOOKUP(Platinum_Config[[#This Row],[Source PROD ID]],Prod_fields[ID],Prod_fields[Attribute Name],"0-Not Found",0,1)</f>
        <v>Notes on SL1 Decision</v>
      </c>
      <c r="AA53" s="2"/>
      <c r="AB53" s="2" t="str">
        <f>_xlfn.XLOOKUP(Platinum_Config[[#This Row],[FDXSANDBOXA ID]],SBA_fields[ID],SBA_fields[Attribute Name],"0-Not Found",0,1)</f>
        <v>0-Not Found</v>
      </c>
      <c r="AC53" s="2" t="str">
        <f>_xlfn.XLOOKUP(Platinum_Config[[#This Row],[Target DEV SB ID]],Target_Dev_fields[ID],Target_Dev_fields[Attribute Name],"0-Not Found",0,1)</f>
        <v>Notes on Request Approval Decision</v>
      </c>
      <c r="AD53" s="2" t="b">
        <f>Platinum_Config[[#This Row],[Prod Source field name]]=Platinum_Config[[#This Row],[New instance Target field name]]</f>
        <v>0</v>
      </c>
      <c r="AE53" s="2" t="b">
        <f>Platinum_Config[[#This Row],[Target Field Name]]=Platinum_Config[[#This Row],[New instance Target field name]]</f>
        <v>1</v>
      </c>
      <c r="AF53" s="2" t="b">
        <f>Platinum_Config[[#This Row],[Sandbox A field name]]=Platinum_Config[[#This Row],[New instance Target field name]]</f>
        <v>0</v>
      </c>
      <c r="AG53" s="2" t="s">
        <v>103</v>
      </c>
      <c r="AH53" s="2" t="s">
        <v>947</v>
      </c>
      <c r="AI53" s="2"/>
      <c r="AJ53" s="2" t="s">
        <v>104</v>
      </c>
      <c r="AK53" s="5"/>
      <c r="AL53" s="5" t="s">
        <v>470</v>
      </c>
      <c r="AM53" s="5" t="s">
        <v>949</v>
      </c>
      <c r="AN53" s="5" t="s">
        <v>20</v>
      </c>
      <c r="AO53" s="5" t="s">
        <v>470</v>
      </c>
      <c r="AP53" s="5" t="s">
        <v>470</v>
      </c>
      <c r="AQ53" s="5" t="s">
        <v>470</v>
      </c>
      <c r="AR53" s="5" t="s">
        <v>105</v>
      </c>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row>
    <row r="54" spans="1:66" ht="51.95" hidden="1">
      <c r="A54" s="4" t="s">
        <v>1624</v>
      </c>
      <c r="B54" s="4" t="s">
        <v>1634</v>
      </c>
      <c r="C54" s="4" t="s">
        <v>470</v>
      </c>
      <c r="D54" s="4" t="s">
        <v>585</v>
      </c>
      <c r="E54" s="4" t="s">
        <v>470</v>
      </c>
      <c r="F54" s="4" t="s">
        <v>1766</v>
      </c>
      <c r="G54" s="2" t="s">
        <v>100</v>
      </c>
      <c r="H54" s="2">
        <v>50</v>
      </c>
      <c r="I54" s="2" t="s">
        <v>1628</v>
      </c>
      <c r="J54" s="2"/>
      <c r="K54" s="2" t="s">
        <v>1663</v>
      </c>
      <c r="L54" s="2" t="str">
        <f>_xlfn.TEXTJOIN("|",FALSE,Platinum_Config[[#This Row],[Target Entity]],Platinum_Config[[#This Row],[Target DEV SB ID]])</f>
        <v>Role|191248</v>
      </c>
      <c r="M54" s="2" t="s">
        <v>606</v>
      </c>
      <c r="N54" s="2" t="s">
        <v>1629</v>
      </c>
      <c r="O54" s="2"/>
      <c r="P54" s="2" t="s">
        <v>470</v>
      </c>
      <c r="Q54" s="2" t="s">
        <v>104</v>
      </c>
      <c r="R54" s="2" t="s">
        <v>20</v>
      </c>
      <c r="S54" s="98" t="s">
        <v>1809</v>
      </c>
      <c r="T54" s="98">
        <v>178353</v>
      </c>
      <c r="U54" s="2">
        <v>191248</v>
      </c>
      <c r="V54" s="2" t="s">
        <v>1810</v>
      </c>
      <c r="W54" s="104" t="s">
        <v>104</v>
      </c>
      <c r="X54" s="104" t="s">
        <v>1613</v>
      </c>
      <c r="Y54" s="104" t="s">
        <v>1798</v>
      </c>
      <c r="Z54" s="2" t="str">
        <f>_xlfn.XLOOKUP(Platinum_Config[[#This Row],[Source PROD ID]],Prod_fields[ID],Prod_fields[Attribute Name],"0-Not Found",0,1)</f>
        <v>Initiative Owner</v>
      </c>
      <c r="AA54" s="2"/>
      <c r="AB54" s="2" t="str">
        <f>_xlfn.XLOOKUP(Platinum_Config[[#This Row],[FDXSANDBOXA ID]],SBA_fields[ID],SBA_fields[Attribute Name],"0-Not Found",0,1)</f>
        <v>0-Not Found</v>
      </c>
      <c r="AC54" s="2" t="str">
        <f>_xlfn.XLOOKUP(Platinum_Config[[#This Row],[Target DEV SB ID]],Target_Dev_fields[ID],Target_Dev_fields[Attribute Name],"0-Not Found",0,1)</f>
        <v>0-Not Found</v>
      </c>
      <c r="AD54" s="2" t="b">
        <f>Platinum_Config[[#This Row],[Prod Source field name]]=Platinum_Config[[#This Row],[New instance Target field name]]</f>
        <v>0</v>
      </c>
      <c r="AE54" s="2" t="b">
        <f>Platinum_Config[[#This Row],[Target Field Name]]=Platinum_Config[[#This Row],[New instance Target field name]]</f>
        <v>0</v>
      </c>
      <c r="AF54" s="2" t="b">
        <f>Platinum_Config[[#This Row],[Sandbox A field name]]=Platinum_Config[[#This Row],[New instance Target field name]]</f>
        <v>1</v>
      </c>
      <c r="AG54" s="2" t="s">
        <v>103</v>
      </c>
      <c r="AH54" s="2" t="s">
        <v>947</v>
      </c>
      <c r="AI54" s="2" t="s">
        <v>117</v>
      </c>
      <c r="AJ54" s="2" t="s">
        <v>1799</v>
      </c>
      <c r="AK54" s="105"/>
      <c r="AL54" s="105" t="s">
        <v>470</v>
      </c>
      <c r="AM54" s="105" t="s">
        <v>949</v>
      </c>
      <c r="AN54" s="105" t="s">
        <v>20</v>
      </c>
      <c r="AO54" s="105" t="s">
        <v>470</v>
      </c>
      <c r="AP54" s="105" t="s">
        <v>470</v>
      </c>
      <c r="AQ54" s="105" t="s">
        <v>470</v>
      </c>
      <c r="AR54" s="2" t="s">
        <v>105</v>
      </c>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row>
    <row r="55" spans="1:66" ht="129.94999999999999" hidden="1">
      <c r="A55" s="4" t="s">
        <v>1624</v>
      </c>
      <c r="B55" s="4" t="s">
        <v>1634</v>
      </c>
      <c r="C55" s="4" t="s">
        <v>470</v>
      </c>
      <c r="D55" s="4" t="s">
        <v>585</v>
      </c>
      <c r="E55" s="4" t="s">
        <v>470</v>
      </c>
      <c r="F55" s="4" t="s">
        <v>1811</v>
      </c>
      <c r="G55" s="2" t="s">
        <v>100</v>
      </c>
      <c r="H55" s="2">
        <v>51</v>
      </c>
      <c r="I55" s="2" t="s">
        <v>1628</v>
      </c>
      <c r="J55" s="2"/>
      <c r="K55" s="2" t="s">
        <v>1663</v>
      </c>
      <c r="L55" s="2" t="str">
        <f>_xlfn.TEXTJOIN("|",FALSE,Platinum_Config[[#This Row],[Target Entity]],Platinum_Config[[#This Row],[Target DEV SB ID]])</f>
        <v>Role|191004</v>
      </c>
      <c r="M55" s="2" t="s">
        <v>230</v>
      </c>
      <c r="N55" s="2" t="s">
        <v>1658</v>
      </c>
      <c r="O55" s="2" t="s">
        <v>1812</v>
      </c>
      <c r="P55" s="2" t="s">
        <v>470</v>
      </c>
      <c r="Q55" s="2" t="s">
        <v>104</v>
      </c>
      <c r="R55" s="2" t="s">
        <v>20</v>
      </c>
      <c r="S55" s="2" t="s">
        <v>1611</v>
      </c>
      <c r="T55" s="98">
        <v>178521</v>
      </c>
      <c r="U55" s="2">
        <v>191004</v>
      </c>
      <c r="V55" s="2" t="s">
        <v>1810</v>
      </c>
      <c r="W55" s="104" t="s">
        <v>1641</v>
      </c>
      <c r="X55" s="104" t="s">
        <v>1609</v>
      </c>
      <c r="Y55" s="104" t="s">
        <v>1798</v>
      </c>
      <c r="Z55" s="2" t="str">
        <f>_xlfn.XLOOKUP(Platinum_Config[[#This Row],[Source PROD ID]],Prod_fields[ID],Prod_fields[Attribute Name],"0-Not Found",0,1)</f>
        <v>0-Not Found</v>
      </c>
      <c r="AA55" s="2"/>
      <c r="AB55" s="2" t="str">
        <f>_xlfn.XLOOKUP(Platinum_Config[[#This Row],[FDXSANDBOXA ID]],SBA_fields[ID],SBA_fields[Attribute Name],"0-Not Found",0,1)</f>
        <v>0-Not Found</v>
      </c>
      <c r="AC55" s="2" t="str">
        <f>_xlfn.XLOOKUP(Platinum_Config[[#This Row],[Target DEV SB ID]],Target_Dev_fields[ID],Target_Dev_fields[Attribute Name],"0-Not Found",0,1)</f>
        <v>0-Not Found</v>
      </c>
      <c r="AD55" s="2" t="b">
        <f>Platinum_Config[[#This Row],[Prod Source field name]]=Platinum_Config[[#This Row],[New instance Target field name]]</f>
        <v>1</v>
      </c>
      <c r="AE55" s="2" t="b">
        <f>Platinum_Config[[#This Row],[Target Field Name]]=Platinum_Config[[#This Row],[New instance Target field name]]</f>
        <v>0</v>
      </c>
      <c r="AF55" s="2" t="b">
        <f>Platinum_Config[[#This Row],[Sandbox A field name]]=Platinum_Config[[#This Row],[New instance Target field name]]</f>
        <v>1</v>
      </c>
      <c r="AG55" s="2" t="s">
        <v>103</v>
      </c>
      <c r="AH55" s="2" t="s">
        <v>947</v>
      </c>
      <c r="AI55" s="2" t="s">
        <v>117</v>
      </c>
      <c r="AJ55" s="2" t="s">
        <v>1799</v>
      </c>
      <c r="AK55" s="105"/>
      <c r="AL55" s="105" t="s">
        <v>1813</v>
      </c>
      <c r="AM55" s="105" t="s">
        <v>949</v>
      </c>
      <c r="AN55" s="105" t="s">
        <v>20</v>
      </c>
      <c r="AO55" s="105" t="s">
        <v>470</v>
      </c>
      <c r="AP55" s="105" t="s">
        <v>470</v>
      </c>
      <c r="AQ55" s="105" t="s">
        <v>470</v>
      </c>
      <c r="AR55" s="2" t="s">
        <v>105</v>
      </c>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row>
    <row r="56" spans="1:66" ht="129.94999999999999" hidden="1">
      <c r="A56" s="4" t="s">
        <v>1624</v>
      </c>
      <c r="B56" s="4" t="s">
        <v>1634</v>
      </c>
      <c r="C56" s="4" t="s">
        <v>470</v>
      </c>
      <c r="D56" s="4" t="s">
        <v>585</v>
      </c>
      <c r="E56" s="4" t="s">
        <v>470</v>
      </c>
      <c r="F56" s="4" t="s">
        <v>1811</v>
      </c>
      <c r="G56" s="2" t="s">
        <v>100</v>
      </c>
      <c r="H56" s="2">
        <v>52</v>
      </c>
      <c r="I56" s="2" t="s">
        <v>1628</v>
      </c>
      <c r="J56" s="2"/>
      <c r="K56" s="2" t="s">
        <v>1663</v>
      </c>
      <c r="L56" s="2" t="str">
        <f>_xlfn.TEXTJOIN("|",FALSE,Platinum_Config[[#This Row],[Target Entity]],Platinum_Config[[#This Row],[Target DEV SB ID]])</f>
        <v>Role|190987</v>
      </c>
      <c r="M56" s="2" t="s">
        <v>122</v>
      </c>
      <c r="N56" s="2" t="s">
        <v>1629</v>
      </c>
      <c r="O56" s="2"/>
      <c r="P56" s="2" t="s">
        <v>1814</v>
      </c>
      <c r="Q56" s="2" t="s">
        <v>104</v>
      </c>
      <c r="R56" s="2" t="s">
        <v>20</v>
      </c>
      <c r="S56" s="2" t="s">
        <v>1611</v>
      </c>
      <c r="T56" s="2">
        <v>178340</v>
      </c>
      <c r="U56" s="2">
        <v>190987</v>
      </c>
      <c r="V56" s="2" t="s">
        <v>1810</v>
      </c>
      <c r="W56" s="104" t="s">
        <v>1641</v>
      </c>
      <c r="X56" s="104" t="s">
        <v>1609</v>
      </c>
      <c r="Y56" s="104" t="s">
        <v>1798</v>
      </c>
      <c r="Z56" s="2" t="str">
        <f>_xlfn.XLOOKUP(Platinum_Config[[#This Row],[Source PROD ID]],Prod_fields[ID],Prod_fields[Attribute Name],"0-Not Found",0,1)</f>
        <v>0-Not Found</v>
      </c>
      <c r="AA56" s="2"/>
      <c r="AB56" s="2" t="str">
        <f>_xlfn.XLOOKUP(Platinum_Config[[#This Row],[FDXSANDBOXA ID]],SBA_fields[ID],SBA_fields[Attribute Name],"0-Not Found",0,1)</f>
        <v>0-Not Found</v>
      </c>
      <c r="AC56" s="2" t="str">
        <f>_xlfn.XLOOKUP(Platinum_Config[[#This Row],[Target DEV SB ID]],Target_Dev_fields[ID],Target_Dev_fields[Attribute Name],"0-Not Found",0,1)</f>
        <v>0-Not Found</v>
      </c>
      <c r="AD56" s="2" t="b">
        <f>Platinum_Config[[#This Row],[Prod Source field name]]=Platinum_Config[[#This Row],[New instance Target field name]]</f>
        <v>1</v>
      </c>
      <c r="AE56" s="2" t="b">
        <f>Platinum_Config[[#This Row],[Target Field Name]]=Platinum_Config[[#This Row],[New instance Target field name]]</f>
        <v>0</v>
      </c>
      <c r="AF56" s="2" t="b">
        <f>Platinum_Config[[#This Row],[Sandbox A field name]]=Platinum_Config[[#This Row],[New instance Target field name]]</f>
        <v>1</v>
      </c>
      <c r="AG56" s="2" t="s">
        <v>103</v>
      </c>
      <c r="AH56" s="2" t="s">
        <v>947</v>
      </c>
      <c r="AI56" s="2" t="s">
        <v>117</v>
      </c>
      <c r="AJ56" s="2" t="s">
        <v>1799</v>
      </c>
      <c r="AK56" s="105"/>
      <c r="AL56" s="105" t="s">
        <v>1815</v>
      </c>
      <c r="AM56" s="105" t="s">
        <v>949</v>
      </c>
      <c r="AN56" s="105" t="s">
        <v>20</v>
      </c>
      <c r="AO56" s="105" t="s">
        <v>470</v>
      </c>
      <c r="AP56" s="105" t="s">
        <v>470</v>
      </c>
      <c r="AQ56" s="105" t="s">
        <v>470</v>
      </c>
      <c r="AR56" s="5" t="s">
        <v>105</v>
      </c>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row>
    <row r="57" spans="1:66" ht="51.95" hidden="1">
      <c r="A57" s="4" t="s">
        <v>1624</v>
      </c>
      <c r="B57" s="4" t="s">
        <v>1634</v>
      </c>
      <c r="C57" s="4" t="s">
        <v>470</v>
      </c>
      <c r="D57" s="4" t="s">
        <v>585</v>
      </c>
      <c r="E57" s="4" t="s">
        <v>470</v>
      </c>
      <c r="F57" s="4" t="s">
        <v>1811</v>
      </c>
      <c r="G57" s="2" t="s">
        <v>100</v>
      </c>
      <c r="H57" s="2">
        <v>53</v>
      </c>
      <c r="I57" s="2" t="s">
        <v>1628</v>
      </c>
      <c r="J57" s="2"/>
      <c r="K57" s="2" t="s">
        <v>1663</v>
      </c>
      <c r="L57" s="2" t="str">
        <f>_xlfn.TEXTJOIN("|",FALSE,Platinum_Config[[#This Row],[Target Entity]],Platinum_Config[[#This Row],[Target DEV SB ID]])</f>
        <v>Role|190988</v>
      </c>
      <c r="M57" s="2" t="s">
        <v>644</v>
      </c>
      <c r="N57" s="2" t="s">
        <v>1629</v>
      </c>
      <c r="O57" s="2"/>
      <c r="P57" s="2" t="s">
        <v>470</v>
      </c>
      <c r="Q57" s="2" t="s">
        <v>104</v>
      </c>
      <c r="R57" s="2" t="s">
        <v>20</v>
      </c>
      <c r="S57" s="2" t="s">
        <v>1611</v>
      </c>
      <c r="T57" s="2">
        <v>178310</v>
      </c>
      <c r="U57" s="2">
        <v>190988</v>
      </c>
      <c r="V57" s="2" t="s">
        <v>1810</v>
      </c>
      <c r="W57" s="104" t="s">
        <v>1641</v>
      </c>
      <c r="X57" s="104" t="s">
        <v>1609</v>
      </c>
      <c r="Y57" s="104" t="s">
        <v>1798</v>
      </c>
      <c r="Z57" s="2" t="str">
        <f>_xlfn.XLOOKUP(Platinum_Config[[#This Row],[Source PROD ID]],Prod_fields[ID],Prod_fields[Attribute Name],"0-Not Found",0,1)</f>
        <v>0-Not Found</v>
      </c>
      <c r="AA57" s="2"/>
      <c r="AB57" s="2" t="str">
        <f>_xlfn.XLOOKUP(Platinum_Config[[#This Row],[FDXSANDBOXA ID]],SBA_fields[ID],SBA_fields[Attribute Name],"0-Not Found",0,1)</f>
        <v>0-Not Found</v>
      </c>
      <c r="AC57" s="2" t="str">
        <f>_xlfn.XLOOKUP(Platinum_Config[[#This Row],[Target DEV SB ID]],Target_Dev_fields[ID],Target_Dev_fields[Attribute Name],"0-Not Found",0,1)</f>
        <v>0-Not Found</v>
      </c>
      <c r="AD57" s="2" t="b">
        <f>Platinum_Config[[#This Row],[Prod Source field name]]=Platinum_Config[[#This Row],[New instance Target field name]]</f>
        <v>1</v>
      </c>
      <c r="AE57" s="2" t="b">
        <f>Platinum_Config[[#This Row],[Target Field Name]]=Platinum_Config[[#This Row],[New instance Target field name]]</f>
        <v>0</v>
      </c>
      <c r="AF57" s="2" t="b">
        <f>Platinum_Config[[#This Row],[Sandbox A field name]]=Platinum_Config[[#This Row],[New instance Target field name]]</f>
        <v>1</v>
      </c>
      <c r="AG57" s="2" t="s">
        <v>103</v>
      </c>
      <c r="AH57" s="2" t="s">
        <v>947</v>
      </c>
      <c r="AI57" s="2" t="s">
        <v>117</v>
      </c>
      <c r="AJ57" s="2" t="s">
        <v>1799</v>
      </c>
      <c r="AK57" s="105"/>
      <c r="AL57" s="105" t="s">
        <v>470</v>
      </c>
      <c r="AM57" s="105" t="s">
        <v>949</v>
      </c>
      <c r="AN57" s="105" t="s">
        <v>20</v>
      </c>
      <c r="AO57" s="105" t="s">
        <v>470</v>
      </c>
      <c r="AP57" s="105" t="s">
        <v>470</v>
      </c>
      <c r="AQ57" s="105" t="s">
        <v>470</v>
      </c>
      <c r="AR57" s="5" t="s">
        <v>105</v>
      </c>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row>
    <row r="58" spans="1:66" ht="273" hidden="1">
      <c r="A58" s="4" t="s">
        <v>1624</v>
      </c>
      <c r="B58" s="4" t="s">
        <v>1634</v>
      </c>
      <c r="C58" s="4" t="s">
        <v>470</v>
      </c>
      <c r="D58" s="4" t="s">
        <v>1816</v>
      </c>
      <c r="E58" s="4" t="s">
        <v>470</v>
      </c>
      <c r="F58" s="4" t="s">
        <v>1802</v>
      </c>
      <c r="G58" s="2" t="s">
        <v>100</v>
      </c>
      <c r="H58" s="2">
        <v>55</v>
      </c>
      <c r="I58" s="2" t="s">
        <v>1628</v>
      </c>
      <c r="J58" s="2"/>
      <c r="K58" s="2" t="s">
        <v>1608</v>
      </c>
      <c r="L58" s="2" t="str">
        <f>_xlfn.TEXTJOIN("|",FALSE,Platinum_Config[[#This Row],[Target Entity]],Platinum_Config[[#This Row],[Target DEV SB ID]])</f>
        <v>TBD - Value Bundle or Epic or Task|Wbs157</v>
      </c>
      <c r="M58" s="2" t="s">
        <v>14</v>
      </c>
      <c r="N58" s="2" t="s">
        <v>1658</v>
      </c>
      <c r="O58" s="2" t="s">
        <v>1817</v>
      </c>
      <c r="P58" s="2" t="s">
        <v>1818</v>
      </c>
      <c r="Q58" s="2" t="s">
        <v>104</v>
      </c>
      <c r="R58" s="2" t="s">
        <v>104</v>
      </c>
      <c r="S58" s="2" t="s">
        <v>1611</v>
      </c>
      <c r="T58" s="2" t="s">
        <v>470</v>
      </c>
      <c r="U58" s="2" t="s">
        <v>1616</v>
      </c>
      <c r="V58" s="2" t="s">
        <v>1810</v>
      </c>
      <c r="W58" s="104" t="s">
        <v>20</v>
      </c>
      <c r="X58" s="104" t="s">
        <v>1609</v>
      </c>
      <c r="Y58" s="104" t="s">
        <v>1610</v>
      </c>
      <c r="Z58" s="2" t="str">
        <f>_xlfn.XLOOKUP(Platinum_Config[[#This Row],[Source PROD ID]],Prod_fields[ID],Prod_fields[Attribute Name],"0-Not Found",0,1)</f>
        <v>0-Not Found</v>
      </c>
      <c r="AA58" s="2"/>
      <c r="AB58" s="2" t="str">
        <f>_xlfn.XLOOKUP(Platinum_Config[[#This Row],[FDXSANDBOXA ID]],SBA_fields[ID],SBA_fields[Attribute Name],"0-Not Found",0,1)</f>
        <v>0-Not Found</v>
      </c>
      <c r="AC58" s="2" t="str">
        <f>_xlfn.XLOOKUP(Platinum_Config[[#This Row],[Target DEV SB ID]],Target_Dev_fields[ID],Target_Dev_fields[Attribute Name],"0-Not Found",0,1)</f>
        <v>Flow Type</v>
      </c>
      <c r="AD58" s="2" t="b">
        <f>Platinum_Config[[#This Row],[Prod Source field name]]=Platinum_Config[[#This Row],[New instance Target field name]]</f>
        <v>0</v>
      </c>
      <c r="AE58" s="2" t="b">
        <f>Platinum_Config[[#This Row],[Target Field Name]]=Platinum_Config[[#This Row],[New instance Target field name]]</f>
        <v>1</v>
      </c>
      <c r="AF58" s="2" t="b">
        <f>Platinum_Config[[#This Row],[Sandbox A field name]]=Platinum_Config[[#This Row],[New instance Target field name]]</f>
        <v>0</v>
      </c>
      <c r="AG58" s="2" t="s">
        <v>444</v>
      </c>
      <c r="AH58" s="2" t="s">
        <v>947</v>
      </c>
      <c r="AI58" s="2" t="s">
        <v>117</v>
      </c>
      <c r="AJ58" s="2" t="s">
        <v>20</v>
      </c>
      <c r="AK58" s="5" t="str">
        <f>_xlfn.TEXTJOIN(CHAR(10),TRUE,VAL_wbs157_flowtype[])</f>
        <v>Non-Discretionary - Business Continuity
Non-Discretionary - Run the Business
Discretionary - Transformational Investment
Discretionary - Other</v>
      </c>
      <c r="AL58" s="5" t="s">
        <v>1819</v>
      </c>
      <c r="AM58" s="5" t="s">
        <v>949</v>
      </c>
      <c r="AN58" s="5" t="s">
        <v>104</v>
      </c>
      <c r="AO58" s="5" t="s">
        <v>470</v>
      </c>
      <c r="AP58" s="5" t="s">
        <v>470</v>
      </c>
      <c r="AQ58" s="5" t="s">
        <v>470</v>
      </c>
      <c r="AR58" s="5" t="s">
        <v>105</v>
      </c>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row>
    <row r="59" spans="1:66" ht="65.099999999999994" hidden="1">
      <c r="A59" s="4" t="s">
        <v>99</v>
      </c>
      <c r="B59" s="4" t="s">
        <v>46</v>
      </c>
      <c r="C59" s="4" t="s">
        <v>945</v>
      </c>
      <c r="D59" s="4" t="s">
        <v>946</v>
      </c>
      <c r="E59" s="4"/>
      <c r="F59" s="4" t="s">
        <v>121</v>
      </c>
      <c r="G59" s="2" t="s">
        <v>100</v>
      </c>
      <c r="H59" s="2" t="s">
        <v>646</v>
      </c>
      <c r="I59" s="2"/>
      <c r="J59" s="2"/>
      <c r="K59" s="2" t="s">
        <v>1608</v>
      </c>
      <c r="L59" s="2" t="str">
        <f>_xlfn.TEXTJOIN("|",FALSE,Platinum_Config[[#This Row],[Target Entity]],Platinum_Config[[#This Row],[Target DEV SB ID]])</f>
        <v>TBD - Value Bundle or Epic or Task|strat_name</v>
      </c>
      <c r="M59" s="2" t="s">
        <v>101</v>
      </c>
      <c r="N59" s="2" t="s">
        <v>1629</v>
      </c>
      <c r="O59" s="2" t="s">
        <v>470</v>
      </c>
      <c r="P59" s="2"/>
      <c r="Q59" s="2" t="s">
        <v>20</v>
      </c>
      <c r="R59" s="2" t="s">
        <v>20</v>
      </c>
      <c r="S59" s="2" t="s">
        <v>102</v>
      </c>
      <c r="T59" s="2" t="s">
        <v>102</v>
      </c>
      <c r="U59" s="2" t="s">
        <v>102</v>
      </c>
      <c r="V59" s="2" t="s">
        <v>1794</v>
      </c>
      <c r="W59" s="104" t="s">
        <v>20</v>
      </c>
      <c r="X59" s="104" t="s">
        <v>1631</v>
      </c>
      <c r="Y59" s="104"/>
      <c r="Z59" s="2" t="str">
        <f>_xlfn.XLOOKUP(Platinum_Config[[#This Row],[Source PROD ID]],Prod_fields[ID],Prod_fields[Attribute Name],"0-Not Found",0,1)</f>
        <v>Name</v>
      </c>
      <c r="AA59" s="2"/>
      <c r="AB59" s="2" t="str">
        <f>_xlfn.XLOOKUP(Platinum_Config[[#This Row],[FDXSANDBOXA ID]],SBA_fields[ID],SBA_fields[Attribute Name],"0-Not Found",0,1)</f>
        <v>Name</v>
      </c>
      <c r="AC59" s="2" t="str">
        <f>_xlfn.XLOOKUP(Platinum_Config[[#This Row],[Target DEV SB ID]],Target_Dev_fields[ID],Target_Dev_fields[Attribute Name],"0-Not Found",0,1)</f>
        <v>Name</v>
      </c>
      <c r="AD59" s="2" t="b">
        <f>Platinum_Config[[#This Row],[Prod Source field name]]=Platinum_Config[[#This Row],[New instance Target field name]]</f>
        <v>1</v>
      </c>
      <c r="AE59" s="2" t="b">
        <f>Platinum_Config[[#This Row],[Target Field Name]]=Platinum_Config[[#This Row],[New instance Target field name]]</f>
        <v>1</v>
      </c>
      <c r="AF59" s="2" t="b">
        <f>Platinum_Config[[#This Row],[Sandbox A field name]]=Platinum_Config[[#This Row],[New instance Target field name]]</f>
        <v>1</v>
      </c>
      <c r="AG59" s="2" t="s">
        <v>103</v>
      </c>
      <c r="AH59" s="2" t="s">
        <v>947</v>
      </c>
      <c r="AI59" s="2"/>
      <c r="AJ59" s="2" t="s">
        <v>470</v>
      </c>
      <c r="AK59" s="5"/>
      <c r="AL59" s="5" t="s">
        <v>948</v>
      </c>
      <c r="AM59" s="5" t="s">
        <v>949</v>
      </c>
      <c r="AN59" s="5" t="s">
        <v>950</v>
      </c>
      <c r="AO59" s="5"/>
      <c r="AP59" s="5"/>
      <c r="AQ59" s="5" t="s">
        <v>20</v>
      </c>
      <c r="AR59" s="2"/>
      <c r="AS59" s="104"/>
      <c r="AT59" s="104"/>
      <c r="AU59" s="104"/>
      <c r="AV59" s="2"/>
      <c r="AW59" s="2"/>
      <c r="AX59" s="2"/>
      <c r="AY59" s="2"/>
      <c r="AZ59" s="2"/>
      <c r="BA59" s="2"/>
      <c r="BB59" s="2"/>
      <c r="BC59" s="2"/>
      <c r="BD59" s="2"/>
      <c r="BE59" s="2"/>
      <c r="BF59" s="2"/>
      <c r="BG59" s="2"/>
      <c r="BH59" s="2"/>
      <c r="BI59" s="2"/>
      <c r="BJ59" s="2"/>
      <c r="BK59" s="2"/>
      <c r="BL59" s="2"/>
      <c r="BM59" s="2"/>
      <c r="BN59" s="2"/>
    </row>
    <row r="60" spans="1:66" ht="65.099999999999994" hidden="1">
      <c r="A60" s="4" t="s">
        <v>99</v>
      </c>
      <c r="B60" s="4" t="s">
        <v>46</v>
      </c>
      <c r="C60" s="4" t="s">
        <v>945</v>
      </c>
      <c r="D60" s="4" t="s">
        <v>946</v>
      </c>
      <c r="E60" s="4"/>
      <c r="F60" s="4" t="s">
        <v>121</v>
      </c>
      <c r="G60" s="2" t="s">
        <v>100</v>
      </c>
      <c r="H60" s="2" t="s">
        <v>647</v>
      </c>
      <c r="I60" s="2"/>
      <c r="J60" s="2"/>
      <c r="K60" s="2" t="s">
        <v>1608</v>
      </c>
      <c r="L60" s="2" t="str">
        <f>_xlfn.TEXTJOIN("|",FALSE,Platinum_Config[[#This Row],[Target Entity]],Platinum_Config[[#This Row],[Target DEV SB ID]])</f>
        <v>TBD - Value Bundle or Epic or Task|StratRoot</v>
      </c>
      <c r="M60" s="2" t="s">
        <v>106</v>
      </c>
      <c r="N60" s="2" t="s">
        <v>1629</v>
      </c>
      <c r="O60" s="2" t="s">
        <v>470</v>
      </c>
      <c r="P60" s="2"/>
      <c r="Q60" s="2" t="s">
        <v>20</v>
      </c>
      <c r="R60" s="2" t="s">
        <v>20</v>
      </c>
      <c r="S60" s="2" t="s">
        <v>107</v>
      </c>
      <c r="T60" s="2" t="s">
        <v>107</v>
      </c>
      <c r="U60" s="2" t="s">
        <v>107</v>
      </c>
      <c r="V60" s="2" t="s">
        <v>1794</v>
      </c>
      <c r="W60" s="104" t="s">
        <v>20</v>
      </c>
      <c r="X60" s="104" t="s">
        <v>1631</v>
      </c>
      <c r="Y60" s="104"/>
      <c r="Z60" s="2" t="str">
        <f>_xlfn.XLOOKUP(Platinum_Config[[#This Row],[Source PROD ID]],Prod_fields[ID],Prod_fields[Attribute Name],"0-Not Found",0,1)</f>
        <v>0-Not Found</v>
      </c>
      <c r="AA60" s="2"/>
      <c r="AB60" s="2" t="str">
        <f>_xlfn.XLOOKUP(Platinum_Config[[#This Row],[FDXSANDBOXA ID]],SBA_fields[ID],SBA_fields[Attribute Name],"0-Not Found",0,1)</f>
        <v>0-Not Found</v>
      </c>
      <c r="AC60" s="2" t="str">
        <f>_xlfn.XLOOKUP(Platinum_Config[[#This Row],[Target DEV SB ID]],Target_Dev_fields[ID],Target_Dev_fields[Attribute Name],"0-Not Found",0,1)</f>
        <v>0-Not Found</v>
      </c>
      <c r="AD60" s="2" t="b">
        <f>Platinum_Config[[#This Row],[Prod Source field name]]=Platinum_Config[[#This Row],[New instance Target field name]]</f>
        <v>1</v>
      </c>
      <c r="AE60" s="2" t="b">
        <f>Platinum_Config[[#This Row],[Target Field Name]]=Platinum_Config[[#This Row],[New instance Target field name]]</f>
        <v>0</v>
      </c>
      <c r="AF60" s="2" t="b">
        <f>Platinum_Config[[#This Row],[Sandbox A field name]]=Platinum_Config[[#This Row],[New instance Target field name]]</f>
        <v>1</v>
      </c>
      <c r="AG60" s="2" t="s">
        <v>108</v>
      </c>
      <c r="AH60" s="2" t="s">
        <v>441</v>
      </c>
      <c r="AI60" s="2"/>
      <c r="AJ60" s="2" t="s">
        <v>470</v>
      </c>
      <c r="AK60" s="5"/>
      <c r="AL60" s="5" t="s">
        <v>952</v>
      </c>
      <c r="AM60" s="5" t="s">
        <v>949</v>
      </c>
      <c r="AN60" s="5" t="s">
        <v>953</v>
      </c>
      <c r="AO60" s="5"/>
      <c r="AP60" s="5"/>
      <c r="AQ60" s="5"/>
      <c r="AR60" s="2"/>
      <c r="AS60" s="104"/>
      <c r="AT60" s="104"/>
      <c r="AU60" s="104"/>
      <c r="AV60" s="2"/>
      <c r="AW60" s="2"/>
      <c r="AX60" s="2"/>
      <c r="AY60" s="2"/>
      <c r="AZ60" s="2"/>
      <c r="BA60" s="2"/>
      <c r="BB60" s="2"/>
      <c r="BC60" s="2"/>
      <c r="BD60" s="2"/>
      <c r="BE60" s="2"/>
      <c r="BF60" s="2"/>
      <c r="BG60" s="2"/>
      <c r="BH60" s="2"/>
      <c r="BI60" s="2"/>
      <c r="BJ60" s="2"/>
      <c r="BK60" s="2"/>
      <c r="BL60" s="2"/>
      <c r="BM60" s="2"/>
      <c r="BN60" s="2"/>
    </row>
    <row r="61" spans="1:66" ht="104.1" hidden="1">
      <c r="A61" s="4" t="s">
        <v>99</v>
      </c>
      <c r="B61" s="4" t="s">
        <v>46</v>
      </c>
      <c r="C61" s="4" t="s">
        <v>945</v>
      </c>
      <c r="D61" s="4" t="s">
        <v>946</v>
      </c>
      <c r="E61" s="4"/>
      <c r="F61" s="4" t="s">
        <v>121</v>
      </c>
      <c r="G61" s="2" t="s">
        <v>100</v>
      </c>
      <c r="H61" s="2" t="s">
        <v>648</v>
      </c>
      <c r="I61" s="2"/>
      <c r="J61" s="2"/>
      <c r="K61" s="2" t="s">
        <v>1608</v>
      </c>
      <c r="L61" s="2" t="str">
        <f>_xlfn.TEXTJOIN("|",FALSE,Platinum_Config[[#This Row],[Target Entity]],Platinum_Config[[#This Row],[Target DEV SB ID]])</f>
        <v>TBD - Value Bundle or Epic or Task|strat_descr</v>
      </c>
      <c r="M61" s="2" t="s">
        <v>109</v>
      </c>
      <c r="N61" s="2" t="s">
        <v>1629</v>
      </c>
      <c r="O61" s="2" t="s">
        <v>470</v>
      </c>
      <c r="P61" s="2"/>
      <c r="Q61" s="2" t="s">
        <v>20</v>
      </c>
      <c r="R61" s="2" t="s">
        <v>20</v>
      </c>
      <c r="S61" s="2" t="s">
        <v>110</v>
      </c>
      <c r="T61" s="2" t="s">
        <v>110</v>
      </c>
      <c r="U61" s="2" t="s">
        <v>110</v>
      </c>
      <c r="V61" s="2" t="s">
        <v>1794</v>
      </c>
      <c r="W61" s="104" t="s">
        <v>20</v>
      </c>
      <c r="X61" s="104" t="s">
        <v>1631</v>
      </c>
      <c r="Y61" s="104"/>
      <c r="Z61" s="2" t="str">
        <f>_xlfn.XLOOKUP(Platinum_Config[[#This Row],[Source PROD ID]],Prod_fields[ID],Prod_fields[Attribute Name],"0-Not Found",0,1)</f>
        <v>Brief Demand Description</v>
      </c>
      <c r="AA61" s="2"/>
      <c r="AB61" s="2" t="str">
        <f>_xlfn.XLOOKUP(Platinum_Config[[#This Row],[FDXSANDBOXA ID]],SBA_fields[ID],SBA_fields[Attribute Name],"0-Not Found",0,1)</f>
        <v>Brief Demand Description</v>
      </c>
      <c r="AC61" s="2" t="str">
        <f>_xlfn.XLOOKUP(Platinum_Config[[#This Row],[Target DEV SB ID]],Target_Dev_fields[ID],Target_Dev_fields[Attribute Name],"0-Not Found",0,1)</f>
        <v>Brief Demand Description</v>
      </c>
      <c r="AD61" s="2" t="b">
        <f>Platinum_Config[[#This Row],[Prod Source field name]]=Platinum_Config[[#This Row],[New instance Target field name]]</f>
        <v>1</v>
      </c>
      <c r="AE61" s="2" t="b">
        <f>Platinum_Config[[#This Row],[Target Field Name]]=Platinum_Config[[#This Row],[New instance Target field name]]</f>
        <v>1</v>
      </c>
      <c r="AF61" s="2" t="b">
        <f>Platinum_Config[[#This Row],[Sandbox A field name]]=Platinum_Config[[#This Row],[New instance Target field name]]</f>
        <v>1</v>
      </c>
      <c r="AG61" s="2" t="s">
        <v>103</v>
      </c>
      <c r="AH61" s="2" t="s">
        <v>947</v>
      </c>
      <c r="AI61" s="2"/>
      <c r="AJ61" s="2" t="s">
        <v>470</v>
      </c>
      <c r="AK61" s="5"/>
      <c r="AL61" s="5" t="s">
        <v>954</v>
      </c>
      <c r="AM61" s="5" t="s">
        <v>949</v>
      </c>
      <c r="AN61" s="5" t="s">
        <v>950</v>
      </c>
      <c r="AO61" s="5"/>
      <c r="AP61" s="5"/>
      <c r="AQ61" s="5" t="s">
        <v>20</v>
      </c>
      <c r="AR61" s="2"/>
      <c r="AS61" s="104"/>
      <c r="AT61" s="104"/>
      <c r="AU61" s="104"/>
      <c r="AV61" s="2"/>
      <c r="AW61" s="2"/>
      <c r="AX61" s="2"/>
      <c r="AY61" s="2"/>
      <c r="AZ61" s="2"/>
      <c r="BA61" s="2"/>
      <c r="BB61" s="2"/>
      <c r="BC61" s="2"/>
      <c r="BD61" s="2"/>
      <c r="BE61" s="2"/>
      <c r="BF61" s="2"/>
      <c r="BG61" s="2"/>
      <c r="BH61" s="2"/>
      <c r="BI61" s="2"/>
      <c r="BJ61" s="2"/>
      <c r="BK61" s="2"/>
      <c r="BL61" s="2"/>
      <c r="BM61" s="2"/>
      <c r="BN61" s="2"/>
    </row>
    <row r="62" spans="1:66" ht="65.099999999999994" hidden="1">
      <c r="A62" s="4" t="s">
        <v>99</v>
      </c>
      <c r="B62" s="4" t="s">
        <v>46</v>
      </c>
      <c r="C62" s="4" t="s">
        <v>945</v>
      </c>
      <c r="D62" s="4" t="s">
        <v>946</v>
      </c>
      <c r="E62" s="4"/>
      <c r="F62" s="4" t="s">
        <v>121</v>
      </c>
      <c r="G62" s="2" t="s">
        <v>100</v>
      </c>
      <c r="H62" s="2" t="s">
        <v>649</v>
      </c>
      <c r="I62" s="2"/>
      <c r="J62" s="2"/>
      <c r="K62" s="2" t="s">
        <v>1608</v>
      </c>
      <c r="L62" s="2" t="str">
        <f>_xlfn.TEXTJOIN("|",FALSE,Platinum_Config[[#This Row],[Target Entity]],Platinum_Config[[#This Row],[Target DEV SB ID]])</f>
        <v>TBD - Value Bundle or Epic or Task|strat_target_start</v>
      </c>
      <c r="M62" s="2" t="s">
        <v>111</v>
      </c>
      <c r="N62" s="2" t="s">
        <v>1629</v>
      </c>
      <c r="O62" s="2" t="s">
        <v>470</v>
      </c>
      <c r="P62" s="2"/>
      <c r="Q62" s="2" t="s">
        <v>20</v>
      </c>
      <c r="R62" s="2" t="s">
        <v>20</v>
      </c>
      <c r="S62" s="2" t="s">
        <v>113</v>
      </c>
      <c r="T62" s="2" t="s">
        <v>113</v>
      </c>
      <c r="U62" s="2" t="s">
        <v>113</v>
      </c>
      <c r="V62" s="2" t="s">
        <v>1794</v>
      </c>
      <c r="W62" s="104" t="s">
        <v>20</v>
      </c>
      <c r="X62" s="104" t="s">
        <v>1631</v>
      </c>
      <c r="Y62" s="104"/>
      <c r="Z62" s="2" t="str">
        <f>_xlfn.XLOOKUP(Platinum_Config[[#This Row],[Source PROD ID]],Prod_fields[ID],Prod_fields[Attribute Name],"0-Not Found",0,1)</f>
        <v>Target Start</v>
      </c>
      <c r="AA62" s="2"/>
      <c r="AB62" s="2" t="str">
        <f>_xlfn.XLOOKUP(Platinum_Config[[#This Row],[FDXSANDBOXA ID]],SBA_fields[ID],SBA_fields[Attribute Name],"0-Not Found",0,1)</f>
        <v>Target Start</v>
      </c>
      <c r="AC62" s="2" t="str">
        <f>_xlfn.XLOOKUP(Platinum_Config[[#This Row],[Target DEV SB ID]],Target_Dev_fields[ID],Target_Dev_fields[Attribute Name],"0-Not Found",0,1)</f>
        <v>Target Start</v>
      </c>
      <c r="AD62" s="2" t="b">
        <f>Platinum_Config[[#This Row],[Prod Source field name]]=Platinum_Config[[#This Row],[New instance Target field name]]</f>
        <v>1</v>
      </c>
      <c r="AE62" s="2" t="b">
        <f>Platinum_Config[[#This Row],[Target Field Name]]=Platinum_Config[[#This Row],[New instance Target field name]]</f>
        <v>1</v>
      </c>
      <c r="AF62" s="2" t="b">
        <f>Platinum_Config[[#This Row],[Sandbox A field name]]=Platinum_Config[[#This Row],[New instance Target field name]]</f>
        <v>1</v>
      </c>
      <c r="AG62" s="2" t="s">
        <v>103</v>
      </c>
      <c r="AH62" s="2" t="s">
        <v>955</v>
      </c>
      <c r="AI62" s="2"/>
      <c r="AJ62" s="2" t="s">
        <v>470</v>
      </c>
      <c r="AK62" s="5"/>
      <c r="AL62" s="5" t="s">
        <v>956</v>
      </c>
      <c r="AM62" s="5" t="s">
        <v>399</v>
      </c>
      <c r="AN62" s="5" t="s">
        <v>957</v>
      </c>
      <c r="AO62" s="5"/>
      <c r="AP62" s="5"/>
      <c r="AQ62" s="5" t="s">
        <v>20</v>
      </c>
      <c r="AR62" s="2"/>
      <c r="AS62" s="104"/>
      <c r="AT62" s="104"/>
      <c r="AU62" s="104"/>
      <c r="AV62" s="2"/>
      <c r="AW62" s="2"/>
      <c r="AX62" s="2"/>
      <c r="AY62" s="2"/>
      <c r="AZ62" s="2"/>
      <c r="BA62" s="2"/>
      <c r="BB62" s="2"/>
      <c r="BC62" s="2"/>
      <c r="BD62" s="2"/>
      <c r="BE62" s="2"/>
      <c r="BF62" s="2"/>
      <c r="BG62" s="2"/>
      <c r="BH62" s="2"/>
      <c r="BI62" s="2"/>
      <c r="BJ62" s="2"/>
      <c r="BK62" s="2"/>
      <c r="BL62" s="2"/>
      <c r="BM62" s="2"/>
      <c r="BN62" s="2"/>
    </row>
    <row r="63" spans="1:66" ht="65.099999999999994" hidden="1">
      <c r="A63" s="4" t="s">
        <v>99</v>
      </c>
      <c r="B63" s="4" t="s">
        <v>46</v>
      </c>
      <c r="C63" s="4" t="s">
        <v>945</v>
      </c>
      <c r="D63" s="4" t="s">
        <v>946</v>
      </c>
      <c r="E63" s="4"/>
      <c r="F63" s="4" t="s">
        <v>121</v>
      </c>
      <c r="G63" s="2" t="s">
        <v>100</v>
      </c>
      <c r="H63" s="2" t="s">
        <v>650</v>
      </c>
      <c r="I63" s="2"/>
      <c r="J63" s="2"/>
      <c r="K63" s="2" t="s">
        <v>1608</v>
      </c>
      <c r="L63" s="2" t="str">
        <f>_xlfn.TEXTJOIN("|",FALSE,Platinum_Config[[#This Row],[Target Entity]],Platinum_Config[[#This Row],[Target DEV SB ID]])</f>
        <v>TBD - Value Bundle or Epic or Task|strat_target_finish</v>
      </c>
      <c r="M63" s="2" t="s">
        <v>114</v>
      </c>
      <c r="N63" s="2" t="s">
        <v>1629</v>
      </c>
      <c r="O63" s="2" t="s">
        <v>470</v>
      </c>
      <c r="P63" s="2"/>
      <c r="Q63" s="2" t="s">
        <v>20</v>
      </c>
      <c r="R63" s="2" t="s">
        <v>20</v>
      </c>
      <c r="S63" s="2" t="s">
        <v>115</v>
      </c>
      <c r="T63" s="2" t="s">
        <v>115</v>
      </c>
      <c r="U63" s="2" t="s">
        <v>115</v>
      </c>
      <c r="V63" s="2" t="s">
        <v>1794</v>
      </c>
      <c r="W63" s="104" t="s">
        <v>20</v>
      </c>
      <c r="X63" s="104" t="s">
        <v>1631</v>
      </c>
      <c r="Y63" s="104"/>
      <c r="Z63" s="2" t="str">
        <f>_xlfn.XLOOKUP(Platinum_Config[[#This Row],[Source PROD ID]],Prod_fields[ID],Prod_fields[Attribute Name],"0-Not Found",0,1)</f>
        <v>Target Finish</v>
      </c>
      <c r="AA63" s="2"/>
      <c r="AB63" s="2" t="str">
        <f>_xlfn.XLOOKUP(Platinum_Config[[#This Row],[FDXSANDBOXA ID]],SBA_fields[ID],SBA_fields[Attribute Name],"0-Not Found",0,1)</f>
        <v>Target Finish</v>
      </c>
      <c r="AC63" s="2" t="str">
        <f>_xlfn.XLOOKUP(Platinum_Config[[#This Row],[Target DEV SB ID]],Target_Dev_fields[ID],Target_Dev_fields[Attribute Name],"0-Not Found",0,1)</f>
        <v>Target Finish</v>
      </c>
      <c r="AD63" s="2" t="b">
        <f>Platinum_Config[[#This Row],[Prod Source field name]]=Platinum_Config[[#This Row],[New instance Target field name]]</f>
        <v>1</v>
      </c>
      <c r="AE63" s="2" t="b">
        <f>Platinum_Config[[#This Row],[Target Field Name]]=Platinum_Config[[#This Row],[New instance Target field name]]</f>
        <v>1</v>
      </c>
      <c r="AF63" s="2" t="b">
        <f>Platinum_Config[[#This Row],[Sandbox A field name]]=Platinum_Config[[#This Row],[New instance Target field name]]</f>
        <v>1</v>
      </c>
      <c r="AG63" s="2" t="s">
        <v>103</v>
      </c>
      <c r="AH63" s="2" t="s">
        <v>955</v>
      </c>
      <c r="AI63" s="2"/>
      <c r="AJ63" s="2" t="s">
        <v>470</v>
      </c>
      <c r="AK63" s="5"/>
      <c r="AL63" s="5" t="s">
        <v>958</v>
      </c>
      <c r="AM63" s="5" t="s">
        <v>399</v>
      </c>
      <c r="AN63" s="5" t="s">
        <v>957</v>
      </c>
      <c r="AO63" s="5"/>
      <c r="AP63" s="5"/>
      <c r="AQ63" s="5" t="s">
        <v>20</v>
      </c>
      <c r="AR63" s="2"/>
      <c r="AS63" s="104"/>
      <c r="AT63" s="104"/>
      <c r="AU63" s="104"/>
      <c r="AV63" s="2"/>
      <c r="AW63" s="2"/>
      <c r="AX63" s="2"/>
      <c r="AY63" s="2"/>
      <c r="AZ63" s="2"/>
      <c r="BA63" s="2"/>
      <c r="BB63" s="2"/>
      <c r="BC63" s="2"/>
      <c r="BD63" s="2"/>
      <c r="BE63" s="2"/>
      <c r="BF63" s="2"/>
      <c r="BG63" s="2"/>
      <c r="BH63" s="2"/>
      <c r="BI63" s="2"/>
      <c r="BJ63" s="2"/>
      <c r="BK63" s="2"/>
      <c r="BL63" s="2"/>
      <c r="BM63" s="2"/>
      <c r="BN63" s="2"/>
    </row>
    <row r="64" spans="1:66" ht="90.95" hidden="1">
      <c r="A64" s="4" t="s">
        <v>99</v>
      </c>
      <c r="B64" s="4" t="s">
        <v>46</v>
      </c>
      <c r="C64" s="4" t="s">
        <v>945</v>
      </c>
      <c r="D64" s="4" t="s">
        <v>959</v>
      </c>
      <c r="E64" s="4"/>
      <c r="F64" s="4" t="s">
        <v>121</v>
      </c>
      <c r="G64" s="2" t="s">
        <v>100</v>
      </c>
      <c r="H64" s="2" t="s">
        <v>651</v>
      </c>
      <c r="I64" s="2"/>
      <c r="J64" s="2"/>
      <c r="K64" s="2" t="s">
        <v>1663</v>
      </c>
      <c r="L64" s="2" t="str">
        <f>_xlfn.TEXTJOIN("|",FALSE,Platinum_Config[[#This Row],[Target Entity]],Platinum_Config[[#This Row],[Target DEV SB ID]])</f>
        <v>Role|190983</v>
      </c>
      <c r="M64" s="2" t="s">
        <v>116</v>
      </c>
      <c r="N64" s="2" t="s">
        <v>1629</v>
      </c>
      <c r="O64" s="2" t="s">
        <v>470</v>
      </c>
      <c r="P64" s="2" t="s">
        <v>960</v>
      </c>
      <c r="Q64" s="2" t="s">
        <v>104</v>
      </c>
      <c r="R64" s="2" t="s">
        <v>20</v>
      </c>
      <c r="S64" s="2" t="s">
        <v>1611</v>
      </c>
      <c r="T64" s="2">
        <v>178308</v>
      </c>
      <c r="U64" s="2" t="s">
        <v>961</v>
      </c>
      <c r="V64" s="2"/>
      <c r="W64" s="104" t="s">
        <v>20</v>
      </c>
      <c r="X64" s="104" t="s">
        <v>1613</v>
      </c>
      <c r="Y64" s="104" t="s">
        <v>1798</v>
      </c>
      <c r="Z64" s="2" t="str">
        <f>_xlfn.XLOOKUP(Platinum_Config[[#This Row],[Source PROD ID]],Prod_fields[ID],Prod_fields[Attribute Name],"0-Not Found",0,1)</f>
        <v>0-Not Found</v>
      </c>
      <c r="AA64" s="2"/>
      <c r="AB64" s="2" t="str">
        <f>_xlfn.XLOOKUP(Platinum_Config[[#This Row],[FDXSANDBOXA ID]],SBA_fields[ID],SBA_fields[Attribute Name],"0-Not Found",0,1)</f>
        <v>0-Not Found</v>
      </c>
      <c r="AC64" s="2" t="str">
        <f>_xlfn.XLOOKUP(Platinum_Config[[#This Row],[Target DEV SB ID]],Target_Dev_fields[ID],Target_Dev_fields[Attribute Name],"0-Not Found",0,1)</f>
        <v>0-Not Found</v>
      </c>
      <c r="AD64" s="2" t="b">
        <f>Platinum_Config[[#This Row],[Prod Source field name]]=Platinum_Config[[#This Row],[New instance Target field name]]</f>
        <v>1</v>
      </c>
      <c r="AE64" s="2" t="b">
        <f>Platinum_Config[[#This Row],[Target Field Name]]=Platinum_Config[[#This Row],[New instance Target field name]]</f>
        <v>0</v>
      </c>
      <c r="AF64" s="2" t="b">
        <f>Platinum_Config[[#This Row],[Sandbox A field name]]=Platinum_Config[[#This Row],[New instance Target field name]]</f>
        <v>1</v>
      </c>
      <c r="AG64" s="2" t="s">
        <v>103</v>
      </c>
      <c r="AH64" s="2" t="s">
        <v>947</v>
      </c>
      <c r="AI64" s="2" t="s">
        <v>117</v>
      </c>
      <c r="AJ64" s="2" t="s">
        <v>470</v>
      </c>
      <c r="AK64" s="5" t="s">
        <v>962</v>
      </c>
      <c r="AL64" s="5" t="s">
        <v>963</v>
      </c>
      <c r="AM64" s="5" t="s">
        <v>949</v>
      </c>
      <c r="AN64" s="5" t="s">
        <v>950</v>
      </c>
      <c r="AO64" s="5" t="s">
        <v>620</v>
      </c>
      <c r="AP64" s="5" t="s">
        <v>20</v>
      </c>
      <c r="AQ64" s="5"/>
      <c r="AR64" s="2"/>
      <c r="AS64" s="104"/>
      <c r="AT64" s="104"/>
      <c r="AU64" s="104"/>
      <c r="AV64" s="2"/>
      <c r="AW64" s="2"/>
      <c r="AX64" s="2"/>
      <c r="AY64" s="2"/>
      <c r="AZ64" s="2"/>
      <c r="BA64" s="2"/>
      <c r="BB64" s="2"/>
      <c r="BC64" s="2"/>
      <c r="BD64" s="2"/>
      <c r="BE64" s="2"/>
      <c r="BF64" s="2"/>
      <c r="BG64" s="2"/>
      <c r="BH64" s="2"/>
      <c r="BI64" s="2"/>
      <c r="BJ64" s="2"/>
      <c r="BK64" s="2"/>
      <c r="BL64" s="2"/>
      <c r="BM64" s="2"/>
      <c r="BN64" s="2"/>
    </row>
    <row r="65" spans="1:66" ht="117" hidden="1">
      <c r="A65" s="4" t="s">
        <v>99</v>
      </c>
      <c r="B65" s="4" t="s">
        <v>46</v>
      </c>
      <c r="C65" s="4" t="s">
        <v>945</v>
      </c>
      <c r="D65" s="4" t="s">
        <v>959</v>
      </c>
      <c r="E65" s="4"/>
      <c r="F65" s="4" t="s">
        <v>121</v>
      </c>
      <c r="G65" s="2" t="s">
        <v>100</v>
      </c>
      <c r="H65" s="2" t="s">
        <v>652</v>
      </c>
      <c r="I65" s="2"/>
      <c r="J65" s="2"/>
      <c r="K65" s="2" t="s">
        <v>1663</v>
      </c>
      <c r="L65" s="2" t="str">
        <f>_xlfn.TEXTJOIN("|",FALSE,Platinum_Config[[#This Row],[Target Entity]],Platinum_Config[[#This Row],[Target DEV SB ID]])</f>
        <v>Role|190984</v>
      </c>
      <c r="M65" s="2" t="s">
        <v>118</v>
      </c>
      <c r="N65" s="2" t="s">
        <v>1629</v>
      </c>
      <c r="O65" s="2" t="s">
        <v>470</v>
      </c>
      <c r="P65" s="2" t="s">
        <v>960</v>
      </c>
      <c r="Q65" s="2" t="s">
        <v>104</v>
      </c>
      <c r="R65" s="2" t="s">
        <v>20</v>
      </c>
      <c r="S65" s="2" t="s">
        <v>1611</v>
      </c>
      <c r="T65" s="2">
        <v>178309</v>
      </c>
      <c r="U65" s="2" t="s">
        <v>964</v>
      </c>
      <c r="V65" s="2"/>
      <c r="W65" s="104" t="s">
        <v>20</v>
      </c>
      <c r="X65" s="104" t="s">
        <v>1613</v>
      </c>
      <c r="Y65" s="104" t="s">
        <v>1798</v>
      </c>
      <c r="Z65" s="2" t="str">
        <f>_xlfn.XLOOKUP(Platinum_Config[[#This Row],[Source PROD ID]],Prod_fields[ID],Prod_fields[Attribute Name],"0-Not Found",0,1)</f>
        <v>0-Not Found</v>
      </c>
      <c r="AA65" s="2"/>
      <c r="AB65" s="2" t="str">
        <f>_xlfn.XLOOKUP(Platinum_Config[[#This Row],[FDXSANDBOXA ID]],SBA_fields[ID],SBA_fields[Attribute Name],"0-Not Found",0,1)</f>
        <v>0-Not Found</v>
      </c>
      <c r="AC65" s="2" t="str">
        <f>_xlfn.XLOOKUP(Platinum_Config[[#This Row],[Target DEV SB ID]],Target_Dev_fields[ID],Target_Dev_fields[Attribute Name],"0-Not Found",0,1)</f>
        <v>0-Not Found</v>
      </c>
      <c r="AD65" s="2" t="b">
        <f>Platinum_Config[[#This Row],[Prod Source field name]]=Platinum_Config[[#This Row],[New instance Target field name]]</f>
        <v>1</v>
      </c>
      <c r="AE65" s="2" t="b">
        <f>Platinum_Config[[#This Row],[Target Field Name]]=Platinum_Config[[#This Row],[New instance Target field name]]</f>
        <v>0</v>
      </c>
      <c r="AF65" s="2" t="b">
        <f>Platinum_Config[[#This Row],[Sandbox A field name]]=Platinum_Config[[#This Row],[New instance Target field name]]</f>
        <v>1</v>
      </c>
      <c r="AG65" s="2" t="s">
        <v>103</v>
      </c>
      <c r="AH65" s="2" t="s">
        <v>947</v>
      </c>
      <c r="AI65" s="2" t="s">
        <v>119</v>
      </c>
      <c r="AJ65" s="2" t="s">
        <v>470</v>
      </c>
      <c r="AK65" s="5" t="s">
        <v>962</v>
      </c>
      <c r="AL65" s="5" t="s">
        <v>965</v>
      </c>
      <c r="AM65" s="5" t="s">
        <v>949</v>
      </c>
      <c r="AN65" s="5" t="s">
        <v>950</v>
      </c>
      <c r="AO65" s="5" t="s">
        <v>620</v>
      </c>
      <c r="AP65" s="5" t="s">
        <v>20</v>
      </c>
      <c r="AQ65" s="5"/>
      <c r="AR65" s="2"/>
      <c r="AS65" s="104"/>
      <c r="AT65" s="104"/>
      <c r="AU65" s="104"/>
      <c r="AV65" s="2"/>
      <c r="AW65" s="2"/>
      <c r="AX65" s="2"/>
      <c r="AY65" s="2"/>
      <c r="AZ65" s="2"/>
      <c r="BA65" s="2"/>
      <c r="BB65" s="2"/>
      <c r="BC65" s="2"/>
      <c r="BD65" s="2"/>
      <c r="BE65" s="2"/>
      <c r="BF65" s="2"/>
      <c r="BG65" s="2"/>
      <c r="BH65" s="2"/>
      <c r="BI65" s="2"/>
      <c r="BJ65" s="2"/>
      <c r="BK65" s="2"/>
      <c r="BL65" s="2"/>
      <c r="BM65" s="2"/>
      <c r="BN65" s="2"/>
    </row>
    <row r="66" spans="1:66" ht="104.1" hidden="1">
      <c r="A66" s="4" t="s">
        <v>99</v>
      </c>
      <c r="B66" s="4" t="s">
        <v>46</v>
      </c>
      <c r="C66" s="4" t="s">
        <v>945</v>
      </c>
      <c r="D66" s="4" t="s">
        <v>959</v>
      </c>
      <c r="E66" s="4"/>
      <c r="F66" s="4" t="s">
        <v>121</v>
      </c>
      <c r="G66" s="2" t="s">
        <v>100</v>
      </c>
      <c r="H66" s="2" t="s">
        <v>653</v>
      </c>
      <c r="I66" s="2"/>
      <c r="J66" s="2"/>
      <c r="K66" s="2" t="s">
        <v>1663</v>
      </c>
      <c r="L66" s="2" t="str">
        <f>_xlfn.TEXTJOIN("|",FALSE,Platinum_Config[[#This Row],[Target Entity]],Platinum_Config[[#This Row],[Target DEV SB ID]])</f>
        <v>Role|190986</v>
      </c>
      <c r="M66" s="2" t="s">
        <v>121</v>
      </c>
      <c r="N66" s="2" t="s">
        <v>1629</v>
      </c>
      <c r="O66" s="2" t="s">
        <v>470</v>
      </c>
      <c r="P66" s="2" t="s">
        <v>960</v>
      </c>
      <c r="Q66" s="2" t="s">
        <v>104</v>
      </c>
      <c r="R66" s="2" t="s">
        <v>20</v>
      </c>
      <c r="S66" s="2" t="s">
        <v>1611</v>
      </c>
      <c r="T66" s="2">
        <v>178312</v>
      </c>
      <c r="U66" s="2" t="s">
        <v>970</v>
      </c>
      <c r="V66" s="2"/>
      <c r="W66" s="104" t="s">
        <v>20</v>
      </c>
      <c r="X66" s="104" t="s">
        <v>1613</v>
      </c>
      <c r="Y66" s="104" t="s">
        <v>1798</v>
      </c>
      <c r="Z66" s="2" t="str">
        <f>_xlfn.XLOOKUP(Platinum_Config[[#This Row],[Source PROD ID]],Prod_fields[ID],Prod_fields[Attribute Name],"0-Not Found",0,1)</f>
        <v>0-Not Found</v>
      </c>
      <c r="AA66" s="2"/>
      <c r="AB66" s="2" t="str">
        <f>_xlfn.XLOOKUP(Platinum_Config[[#This Row],[FDXSANDBOXA ID]],SBA_fields[ID],SBA_fields[Attribute Name],"0-Not Found",0,1)</f>
        <v>0-Not Found</v>
      </c>
      <c r="AC66" s="2" t="str">
        <f>_xlfn.XLOOKUP(Platinum_Config[[#This Row],[Target DEV SB ID]],Target_Dev_fields[ID],Target_Dev_fields[Attribute Name],"0-Not Found",0,1)</f>
        <v>0-Not Found</v>
      </c>
      <c r="AD66" s="2" t="b">
        <f>Platinum_Config[[#This Row],[Prod Source field name]]=Platinum_Config[[#This Row],[New instance Target field name]]</f>
        <v>1</v>
      </c>
      <c r="AE66" s="2" t="b">
        <f>Platinum_Config[[#This Row],[Target Field Name]]=Platinum_Config[[#This Row],[New instance Target field name]]</f>
        <v>0</v>
      </c>
      <c r="AF66" s="2" t="b">
        <f>Platinum_Config[[#This Row],[Sandbox A field name]]=Platinum_Config[[#This Row],[New instance Target field name]]</f>
        <v>1</v>
      </c>
      <c r="AG66" s="2" t="s">
        <v>103</v>
      </c>
      <c r="AH66" s="2" t="s">
        <v>947</v>
      </c>
      <c r="AI66" s="2" t="s">
        <v>119</v>
      </c>
      <c r="AJ66" s="2" t="s">
        <v>470</v>
      </c>
      <c r="AK66" s="5" t="s">
        <v>962</v>
      </c>
      <c r="AL66" s="5" t="s">
        <v>971</v>
      </c>
      <c r="AM66" s="5" t="s">
        <v>949</v>
      </c>
      <c r="AN66" s="5" t="s">
        <v>950</v>
      </c>
      <c r="AO66" s="5" t="s">
        <v>620</v>
      </c>
      <c r="AP66" s="5" t="s">
        <v>20</v>
      </c>
      <c r="AQ66" s="5"/>
      <c r="AR66" s="2"/>
      <c r="AS66" s="104"/>
      <c r="AT66" s="104"/>
      <c r="AU66" s="104"/>
      <c r="AV66" s="2"/>
      <c r="AW66" s="2"/>
      <c r="AX66" s="2"/>
      <c r="AY66" s="2"/>
      <c r="AZ66" s="2"/>
      <c r="BA66" s="2"/>
      <c r="BB66" s="2"/>
      <c r="BC66" s="2"/>
      <c r="BD66" s="2"/>
      <c r="BE66" s="2"/>
      <c r="BF66" s="2"/>
      <c r="BG66" s="2"/>
      <c r="BH66" s="2"/>
      <c r="BI66" s="2"/>
      <c r="BJ66" s="2"/>
      <c r="BK66" s="2"/>
      <c r="BL66" s="2"/>
      <c r="BM66" s="2"/>
      <c r="BN66" s="2"/>
    </row>
    <row r="67" spans="1:66" ht="195" hidden="1">
      <c r="A67" s="4" t="s">
        <v>99</v>
      </c>
      <c r="B67" s="4" t="s">
        <v>46</v>
      </c>
      <c r="C67" s="4" t="s">
        <v>945</v>
      </c>
      <c r="D67" s="4" t="s">
        <v>959</v>
      </c>
      <c r="E67" s="4"/>
      <c r="F67" s="4" t="s">
        <v>121</v>
      </c>
      <c r="G67" s="2" t="s">
        <v>100</v>
      </c>
      <c r="H67" s="2" t="s">
        <v>654</v>
      </c>
      <c r="I67" s="2"/>
      <c r="J67" s="2"/>
      <c r="K67" s="2" t="s">
        <v>1663</v>
      </c>
      <c r="L67" s="2" t="str">
        <f>_xlfn.TEXTJOIN("|",FALSE,Platinum_Config[[#This Row],[Target Entity]],Platinum_Config[[#This Row],[Target DEV SB ID]])</f>
        <v>Role|190988</v>
      </c>
      <c r="M67" s="2" t="s">
        <v>123</v>
      </c>
      <c r="N67" s="2" t="s">
        <v>1629</v>
      </c>
      <c r="O67" s="2" t="s">
        <v>470</v>
      </c>
      <c r="P67" s="2" t="s">
        <v>975</v>
      </c>
      <c r="Q67" s="2" t="s">
        <v>104</v>
      </c>
      <c r="R67" s="2" t="s">
        <v>20</v>
      </c>
      <c r="S67" s="2" t="s">
        <v>1611</v>
      </c>
      <c r="T67" s="2">
        <v>178310</v>
      </c>
      <c r="U67" s="2" t="s">
        <v>976</v>
      </c>
      <c r="V67" s="2"/>
      <c r="W67" s="104" t="s">
        <v>20</v>
      </c>
      <c r="X67" s="104" t="s">
        <v>1613</v>
      </c>
      <c r="Y67" s="104" t="s">
        <v>1798</v>
      </c>
      <c r="Z67" s="2" t="str">
        <f>_xlfn.XLOOKUP(Platinum_Config[[#This Row],[Source PROD ID]],Prod_fields[ID],Prod_fields[Attribute Name],"0-Not Found",0,1)</f>
        <v>0-Not Found</v>
      </c>
      <c r="AA67" s="2"/>
      <c r="AB67" s="2" t="str">
        <f>_xlfn.XLOOKUP(Platinum_Config[[#This Row],[FDXSANDBOXA ID]],SBA_fields[ID],SBA_fields[Attribute Name],"0-Not Found",0,1)</f>
        <v>0-Not Found</v>
      </c>
      <c r="AC67" s="2" t="str">
        <f>_xlfn.XLOOKUP(Platinum_Config[[#This Row],[Target DEV SB ID]],Target_Dev_fields[ID],Target_Dev_fields[Attribute Name],"0-Not Found",0,1)</f>
        <v>0-Not Found</v>
      </c>
      <c r="AD67" s="2" t="b">
        <f>Platinum_Config[[#This Row],[Prod Source field name]]=Platinum_Config[[#This Row],[New instance Target field name]]</f>
        <v>1</v>
      </c>
      <c r="AE67" s="2" t="b">
        <f>Platinum_Config[[#This Row],[Target Field Name]]=Platinum_Config[[#This Row],[New instance Target field name]]</f>
        <v>0</v>
      </c>
      <c r="AF67" s="2" t="b">
        <f>Platinum_Config[[#This Row],[Sandbox A field name]]=Platinum_Config[[#This Row],[New instance Target field name]]</f>
        <v>1</v>
      </c>
      <c r="AG67" s="2" t="s">
        <v>103</v>
      </c>
      <c r="AH67" s="2" t="s">
        <v>947</v>
      </c>
      <c r="AI67" s="2" t="s">
        <v>117</v>
      </c>
      <c r="AJ67" s="2" t="s">
        <v>470</v>
      </c>
      <c r="AK67" s="5" t="s">
        <v>962</v>
      </c>
      <c r="AL67" s="5" t="s">
        <v>977</v>
      </c>
      <c r="AM67" s="5" t="s">
        <v>399</v>
      </c>
      <c r="AN67" s="5" t="s">
        <v>950</v>
      </c>
      <c r="AO67" s="5" t="s">
        <v>620</v>
      </c>
      <c r="AP67" s="5" t="s">
        <v>20</v>
      </c>
      <c r="AQ67" s="5"/>
      <c r="AR67" s="2"/>
      <c r="AS67" s="104"/>
      <c r="AT67" s="104"/>
      <c r="AU67" s="104"/>
      <c r="AV67" s="2"/>
      <c r="AW67" s="2"/>
      <c r="AX67" s="2"/>
      <c r="AY67" s="2"/>
      <c r="AZ67" s="2"/>
      <c r="BA67" s="2"/>
      <c r="BB67" s="2"/>
      <c r="BC67" s="2"/>
      <c r="BD67" s="2"/>
      <c r="BE67" s="2"/>
      <c r="BF67" s="2"/>
      <c r="BG67" s="2"/>
      <c r="BH67" s="2"/>
      <c r="BI67" s="2"/>
      <c r="BJ67" s="2"/>
      <c r="BK67" s="2"/>
      <c r="BL67" s="2"/>
      <c r="BM67" s="2"/>
      <c r="BN67" s="2"/>
    </row>
    <row r="68" spans="1:66" ht="51.95" hidden="1">
      <c r="A68" s="4" t="s">
        <v>99</v>
      </c>
      <c r="B68" s="4" t="s">
        <v>46</v>
      </c>
      <c r="C68" s="4" t="s">
        <v>945</v>
      </c>
      <c r="D68" s="4" t="s">
        <v>959</v>
      </c>
      <c r="E68" s="4"/>
      <c r="F68" s="4" t="s">
        <v>121</v>
      </c>
      <c r="G68" s="2" t="s">
        <v>100</v>
      </c>
      <c r="H68" s="2" t="s">
        <v>655</v>
      </c>
      <c r="I68" s="2"/>
      <c r="J68" s="2"/>
      <c r="K68" s="2" t="s">
        <v>1663</v>
      </c>
      <c r="L68" s="2" t="str">
        <f>_xlfn.TEXTJOIN("|",FALSE,Platinum_Config[[#This Row],[Target Entity]],Platinum_Config[[#This Row],[Target DEV SB ID]])</f>
        <v>Role|3399</v>
      </c>
      <c r="M68" s="2" t="s">
        <v>124</v>
      </c>
      <c r="N68" s="2" t="s">
        <v>1629</v>
      </c>
      <c r="O68" s="2" t="s">
        <v>470</v>
      </c>
      <c r="P68" s="2" t="s">
        <v>973</v>
      </c>
      <c r="Q68" s="2" t="s">
        <v>20</v>
      </c>
      <c r="R68" s="2" t="s">
        <v>20</v>
      </c>
      <c r="S68" s="2">
        <v>3399</v>
      </c>
      <c r="T68" s="2">
        <v>3399</v>
      </c>
      <c r="U68" s="2" t="s">
        <v>978</v>
      </c>
      <c r="V68" s="2"/>
      <c r="W68" s="104" t="s">
        <v>20</v>
      </c>
      <c r="X68" s="104" t="s">
        <v>1613</v>
      </c>
      <c r="Y68" s="104" t="s">
        <v>1798</v>
      </c>
      <c r="Z68" s="2" t="str">
        <f>_xlfn.XLOOKUP(Platinum_Config[[#This Row],[Source PROD ID]],Prod_fields[ID],Prod_fields[Attribute Name],"0-Not Found",0,1)</f>
        <v>0-Not Found</v>
      </c>
      <c r="AA68" s="2"/>
      <c r="AB68" s="2" t="str">
        <f>_xlfn.XLOOKUP(Platinum_Config[[#This Row],[FDXSANDBOXA ID]],SBA_fields[ID],SBA_fields[Attribute Name],"0-Not Found",0,1)</f>
        <v>0-Not Found</v>
      </c>
      <c r="AC68" s="2" t="str">
        <f>_xlfn.XLOOKUP(Platinum_Config[[#This Row],[Target DEV SB ID]],Target_Dev_fields[ID],Target_Dev_fields[Attribute Name],"0-Not Found",0,1)</f>
        <v>0-Not Found</v>
      </c>
      <c r="AD68" s="2" t="b">
        <f>Platinum_Config[[#This Row],[Prod Source field name]]=Platinum_Config[[#This Row],[New instance Target field name]]</f>
        <v>1</v>
      </c>
      <c r="AE68" s="2" t="b">
        <f>Platinum_Config[[#This Row],[Target Field Name]]=Platinum_Config[[#This Row],[New instance Target field name]]</f>
        <v>0</v>
      </c>
      <c r="AF68" s="2" t="b">
        <f>Platinum_Config[[#This Row],[Sandbox A field name]]=Platinum_Config[[#This Row],[New instance Target field name]]</f>
        <v>1</v>
      </c>
      <c r="AG68" s="2" t="s">
        <v>103</v>
      </c>
      <c r="AH68" s="2" t="s">
        <v>947</v>
      </c>
      <c r="AI68" s="2" t="s">
        <v>117</v>
      </c>
      <c r="AJ68" s="2" t="s">
        <v>470</v>
      </c>
      <c r="AK68" s="5" t="s">
        <v>962</v>
      </c>
      <c r="AL68" s="5" t="s">
        <v>979</v>
      </c>
      <c r="AM68" s="5" t="s">
        <v>949</v>
      </c>
      <c r="AN68" s="5" t="s">
        <v>950</v>
      </c>
      <c r="AO68" s="5" t="s">
        <v>620</v>
      </c>
      <c r="AP68" s="5" t="s">
        <v>20</v>
      </c>
      <c r="AQ68" s="5"/>
      <c r="AR68" s="2"/>
      <c r="AS68" s="104"/>
      <c r="AT68" s="104"/>
      <c r="AU68" s="104"/>
      <c r="AV68" s="2"/>
      <c r="AW68" s="2"/>
      <c r="AX68" s="2"/>
      <c r="AY68" s="2"/>
      <c r="AZ68" s="2"/>
      <c r="BA68" s="2"/>
      <c r="BB68" s="2"/>
      <c r="BC68" s="2"/>
      <c r="BD68" s="2"/>
      <c r="BE68" s="2"/>
      <c r="BF68" s="2"/>
      <c r="BG68" s="2"/>
      <c r="BH68" s="2"/>
      <c r="BI68" s="2"/>
      <c r="BJ68" s="2"/>
      <c r="BK68" s="2"/>
      <c r="BL68" s="2"/>
      <c r="BM68" s="2"/>
      <c r="BN68" s="2"/>
    </row>
    <row r="69" spans="1:66" ht="143.1" hidden="1">
      <c r="A69" s="4" t="s">
        <v>99</v>
      </c>
      <c r="B69" s="4" t="s">
        <v>46</v>
      </c>
      <c r="C69" s="4" t="s">
        <v>945</v>
      </c>
      <c r="D69" s="4" t="s">
        <v>959</v>
      </c>
      <c r="E69" s="4"/>
      <c r="F69" s="4" t="s">
        <v>121</v>
      </c>
      <c r="G69" s="2" t="s">
        <v>100</v>
      </c>
      <c r="H69" s="2" t="s">
        <v>656</v>
      </c>
      <c r="I69" s="2"/>
      <c r="J69" s="2"/>
      <c r="K69" s="2" t="s">
        <v>1663</v>
      </c>
      <c r="L69" s="2" t="str">
        <f>_xlfn.TEXTJOIN("|",FALSE,Platinum_Config[[#This Row],[Target Entity]],Platinum_Config[[#This Row],[Target DEV SB ID]])</f>
        <v>Role|190989</v>
      </c>
      <c r="M69" s="2" t="s">
        <v>125</v>
      </c>
      <c r="N69" s="2" t="s">
        <v>1629</v>
      </c>
      <c r="O69" s="2" t="s">
        <v>470</v>
      </c>
      <c r="P69" s="2" t="s">
        <v>960</v>
      </c>
      <c r="Q69" s="2" t="s">
        <v>104</v>
      </c>
      <c r="R69" s="2" t="s">
        <v>20</v>
      </c>
      <c r="S69" s="2"/>
      <c r="T69" s="2">
        <v>178339</v>
      </c>
      <c r="U69" s="2" t="s">
        <v>980</v>
      </c>
      <c r="V69" s="2"/>
      <c r="W69" s="104" t="s">
        <v>20</v>
      </c>
      <c r="X69" s="104" t="s">
        <v>1613</v>
      </c>
      <c r="Y69" s="104" t="s">
        <v>1798</v>
      </c>
      <c r="Z69" s="2" t="str">
        <f>_xlfn.XLOOKUP(Platinum_Config[[#This Row],[Source PROD ID]],Prod_fields[ID],Prod_fields[Attribute Name],"0-Not Found",0,1)</f>
        <v>0-Not Found</v>
      </c>
      <c r="AA69" s="2"/>
      <c r="AB69" s="2" t="str">
        <f>_xlfn.XLOOKUP(Platinum_Config[[#This Row],[FDXSANDBOXA ID]],SBA_fields[ID],SBA_fields[Attribute Name],"0-Not Found",0,1)</f>
        <v>0-Not Found</v>
      </c>
      <c r="AC69" s="2" t="str">
        <f>_xlfn.XLOOKUP(Platinum_Config[[#This Row],[Target DEV SB ID]],Target_Dev_fields[ID],Target_Dev_fields[Attribute Name],"0-Not Found",0,1)</f>
        <v>0-Not Found</v>
      </c>
      <c r="AD69" s="2" t="b">
        <f>Platinum_Config[[#This Row],[Prod Source field name]]=Platinum_Config[[#This Row],[New instance Target field name]]</f>
        <v>1</v>
      </c>
      <c r="AE69" s="2" t="b">
        <f>Platinum_Config[[#This Row],[Target Field Name]]=Platinum_Config[[#This Row],[New instance Target field name]]</f>
        <v>0</v>
      </c>
      <c r="AF69" s="2" t="b">
        <f>Platinum_Config[[#This Row],[Sandbox A field name]]=Platinum_Config[[#This Row],[New instance Target field name]]</f>
        <v>1</v>
      </c>
      <c r="AG69" s="2" t="s">
        <v>103</v>
      </c>
      <c r="AH69" s="2" t="s">
        <v>947</v>
      </c>
      <c r="AI69" s="2" t="s">
        <v>119</v>
      </c>
      <c r="AJ69" s="2" t="s">
        <v>470</v>
      </c>
      <c r="AK69" s="5" t="s">
        <v>962</v>
      </c>
      <c r="AL69" s="5" t="s">
        <v>981</v>
      </c>
      <c r="AM69" s="5" t="s">
        <v>949</v>
      </c>
      <c r="AN69" s="5" t="s">
        <v>950</v>
      </c>
      <c r="AO69" s="5" t="s">
        <v>620</v>
      </c>
      <c r="AP69" s="5" t="s">
        <v>20</v>
      </c>
      <c r="AQ69" s="5"/>
      <c r="AR69" s="2"/>
      <c r="AS69" s="104"/>
      <c r="AT69" s="104"/>
      <c r="AU69" s="104"/>
      <c r="AV69" s="2"/>
      <c r="AW69" s="2"/>
      <c r="AX69" s="2"/>
      <c r="AY69" s="2"/>
      <c r="AZ69" s="2"/>
      <c r="BA69" s="2"/>
      <c r="BB69" s="2"/>
      <c r="BC69" s="2"/>
      <c r="BD69" s="2"/>
      <c r="BE69" s="2"/>
      <c r="BF69" s="2"/>
      <c r="BG69" s="2"/>
      <c r="BH69" s="2"/>
      <c r="BI69" s="2"/>
      <c r="BJ69" s="2"/>
      <c r="BK69" s="2"/>
      <c r="BL69" s="2"/>
      <c r="BM69" s="2"/>
      <c r="BN69" s="2"/>
    </row>
    <row r="70" spans="1:66" ht="39" hidden="1">
      <c r="A70" s="4" t="s">
        <v>99</v>
      </c>
      <c r="B70" s="4" t="s">
        <v>46</v>
      </c>
      <c r="C70" s="4" t="s">
        <v>945</v>
      </c>
      <c r="D70" s="4" t="s">
        <v>959</v>
      </c>
      <c r="E70" s="4"/>
      <c r="F70" s="4" t="s">
        <v>121</v>
      </c>
      <c r="G70" s="2" t="s">
        <v>100</v>
      </c>
      <c r="H70" s="2" t="s">
        <v>657</v>
      </c>
      <c r="I70" s="2"/>
      <c r="J70" s="2"/>
      <c r="K70" s="2" t="s">
        <v>1663</v>
      </c>
      <c r="L70" s="2" t="str">
        <f>_xlfn.TEXTJOIN("|",FALSE,Platinum_Config[[#This Row],[Target Entity]],Platinum_Config[[#This Row],[Target DEV SB ID]])</f>
        <v>Role|4181</v>
      </c>
      <c r="M70" s="2" t="s">
        <v>126</v>
      </c>
      <c r="N70" s="2" t="s">
        <v>1629</v>
      </c>
      <c r="O70" s="2" t="s">
        <v>470</v>
      </c>
      <c r="P70" s="2" t="s">
        <v>960</v>
      </c>
      <c r="Q70" s="2" t="s">
        <v>20</v>
      </c>
      <c r="R70" s="2" t="s">
        <v>20</v>
      </c>
      <c r="S70" s="2">
        <v>4181</v>
      </c>
      <c r="T70" s="2">
        <v>4181</v>
      </c>
      <c r="U70" s="2" t="s">
        <v>982</v>
      </c>
      <c r="V70" s="2"/>
      <c r="W70" s="104" t="s">
        <v>20</v>
      </c>
      <c r="X70" s="104" t="s">
        <v>1613</v>
      </c>
      <c r="Y70" s="104" t="s">
        <v>1798</v>
      </c>
      <c r="Z70" s="2" t="str">
        <f>_xlfn.XLOOKUP(Platinum_Config[[#This Row],[Source PROD ID]],Prod_fields[ID],Prod_fields[Attribute Name],"0-Not Found",0,1)</f>
        <v>0-Not Found</v>
      </c>
      <c r="AA70" s="2"/>
      <c r="AB70" s="2" t="str">
        <f>_xlfn.XLOOKUP(Platinum_Config[[#This Row],[FDXSANDBOXA ID]],SBA_fields[ID],SBA_fields[Attribute Name],"0-Not Found",0,1)</f>
        <v>0-Not Found</v>
      </c>
      <c r="AC70" s="2" t="str">
        <f>_xlfn.XLOOKUP(Platinum_Config[[#This Row],[Target DEV SB ID]],Target_Dev_fields[ID],Target_Dev_fields[Attribute Name],"0-Not Found",0,1)</f>
        <v>0-Not Found</v>
      </c>
      <c r="AD70" s="2" t="b">
        <f>Platinum_Config[[#This Row],[Prod Source field name]]=Platinum_Config[[#This Row],[New instance Target field name]]</f>
        <v>1</v>
      </c>
      <c r="AE70" s="2" t="b">
        <f>Platinum_Config[[#This Row],[Target Field Name]]=Platinum_Config[[#This Row],[New instance Target field name]]</f>
        <v>0</v>
      </c>
      <c r="AF70" s="2" t="b">
        <f>Platinum_Config[[#This Row],[Sandbox A field name]]=Platinum_Config[[#This Row],[New instance Target field name]]</f>
        <v>1</v>
      </c>
      <c r="AG70" s="2" t="s">
        <v>103</v>
      </c>
      <c r="AH70" s="2" t="s">
        <v>947</v>
      </c>
      <c r="AI70" s="2" t="s">
        <v>119</v>
      </c>
      <c r="AJ70" s="2" t="s">
        <v>470</v>
      </c>
      <c r="AK70" s="5" t="s">
        <v>962</v>
      </c>
      <c r="AL70" s="5"/>
      <c r="AM70" s="5" t="s">
        <v>949</v>
      </c>
      <c r="AN70" s="5" t="s">
        <v>950</v>
      </c>
      <c r="AO70" s="5" t="s">
        <v>620</v>
      </c>
      <c r="AP70" s="5" t="s">
        <v>20</v>
      </c>
      <c r="AQ70" s="5"/>
      <c r="AR70" s="2"/>
      <c r="AS70" s="104"/>
      <c r="AT70" s="104"/>
      <c r="AU70" s="104"/>
      <c r="AV70" s="2"/>
      <c r="AW70" s="2"/>
      <c r="AX70" s="2"/>
      <c r="AY70" s="2"/>
      <c r="AZ70" s="2"/>
      <c r="BA70" s="2"/>
      <c r="BB70" s="2"/>
      <c r="BC70" s="2"/>
      <c r="BD70" s="2"/>
      <c r="BE70" s="2"/>
      <c r="BF70" s="2"/>
      <c r="BG70" s="2"/>
      <c r="BH70" s="2"/>
      <c r="BI70" s="2"/>
      <c r="BJ70" s="2"/>
      <c r="BK70" s="2"/>
      <c r="BL70" s="2"/>
      <c r="BM70" s="2"/>
      <c r="BN70" s="2"/>
    </row>
    <row r="71" spans="1:66" ht="65.099999999999994" hidden="1">
      <c r="A71" s="4" t="s">
        <v>99</v>
      </c>
      <c r="B71" s="4" t="s">
        <v>983</v>
      </c>
      <c r="C71" s="4" t="s">
        <v>984</v>
      </c>
      <c r="D71" s="4" t="s">
        <v>985</v>
      </c>
      <c r="E71" s="4"/>
      <c r="F71" s="4" t="s">
        <v>122</v>
      </c>
      <c r="G71" s="2" t="s">
        <v>100</v>
      </c>
      <c r="H71" s="2" t="s">
        <v>658</v>
      </c>
      <c r="I71" s="2"/>
      <c r="J71" s="2"/>
      <c r="K71" s="2" t="s">
        <v>1608</v>
      </c>
      <c r="L71" s="2" t="str">
        <f>_xlfn.TEXTJOIN("|",FALSE,Platinum_Config[[#This Row],[Target Entity]],Platinum_Config[[#This Row],[Target DEV SB ID]])</f>
        <v>TBD - Value Bundle or Epic or Task|fdx_biz_out_strat</v>
      </c>
      <c r="M71" s="2" t="s">
        <v>127</v>
      </c>
      <c r="N71" s="2" t="s">
        <v>1629</v>
      </c>
      <c r="O71" s="2" t="s">
        <v>470</v>
      </c>
      <c r="P71" s="2" t="s">
        <v>986</v>
      </c>
      <c r="Q71" s="2" t="s">
        <v>20</v>
      </c>
      <c r="R71" s="2" t="s">
        <v>20</v>
      </c>
      <c r="S71" s="2" t="s">
        <v>128</v>
      </c>
      <c r="T71" s="2" t="s">
        <v>128</v>
      </c>
      <c r="U71" s="2" t="s">
        <v>128</v>
      </c>
      <c r="V71" s="2" t="s">
        <v>1794</v>
      </c>
      <c r="W71" s="104" t="s">
        <v>20</v>
      </c>
      <c r="X71" s="104" t="s">
        <v>1631</v>
      </c>
      <c r="Y71" s="104"/>
      <c r="Z71" s="2" t="str">
        <f>_xlfn.XLOOKUP(Platinum_Config[[#This Row],[Source PROD ID]],Prod_fields[ID],Prod_fields[Attribute Name],"0-Not Found",0,1)</f>
        <v>Expected Business Outcome</v>
      </c>
      <c r="AA71" s="2"/>
      <c r="AB71" s="2" t="str">
        <f>_xlfn.XLOOKUP(Platinum_Config[[#This Row],[FDXSANDBOXA ID]],SBA_fields[ID],SBA_fields[Attribute Name],"0-Not Found",0,1)</f>
        <v>Expected Business Outcome</v>
      </c>
      <c r="AC71" s="2" t="str">
        <f>_xlfn.XLOOKUP(Platinum_Config[[#This Row],[Target DEV SB ID]],Target_Dev_fields[ID],Target_Dev_fields[Attribute Name],"0-Not Found",0,1)</f>
        <v>Expected Business Outcome</v>
      </c>
      <c r="AD71" s="2" t="b">
        <f>Platinum_Config[[#This Row],[Prod Source field name]]=Platinum_Config[[#This Row],[New instance Target field name]]</f>
        <v>1</v>
      </c>
      <c r="AE71" s="2" t="b">
        <f>Platinum_Config[[#This Row],[Target Field Name]]=Platinum_Config[[#This Row],[New instance Target field name]]</f>
        <v>1</v>
      </c>
      <c r="AF71" s="2" t="b">
        <f>Platinum_Config[[#This Row],[Sandbox A field name]]=Platinum_Config[[#This Row],[New instance Target field name]]</f>
        <v>1</v>
      </c>
      <c r="AG71" s="2" t="s">
        <v>103</v>
      </c>
      <c r="AH71" s="2" t="s">
        <v>947</v>
      </c>
      <c r="AI71" s="2"/>
      <c r="AJ71" s="2" t="s">
        <v>470</v>
      </c>
      <c r="AK71" s="5"/>
      <c r="AL71" s="5" t="s">
        <v>987</v>
      </c>
      <c r="AM71" s="5" t="s">
        <v>399</v>
      </c>
      <c r="AN71" s="5"/>
      <c r="AO71" s="5"/>
      <c r="AP71" s="5"/>
      <c r="AQ71" s="5" t="s">
        <v>20</v>
      </c>
      <c r="AR71" s="2"/>
      <c r="AS71" s="104"/>
      <c r="AT71" s="104"/>
      <c r="AU71" s="104"/>
      <c r="AV71" s="2"/>
      <c r="AW71" s="2"/>
      <c r="AX71" s="2"/>
      <c r="AY71" s="2"/>
      <c r="AZ71" s="2"/>
      <c r="BA71" s="2"/>
      <c r="BB71" s="2"/>
      <c r="BC71" s="2"/>
      <c r="BD71" s="2"/>
      <c r="BE71" s="2"/>
      <c r="BF71" s="2"/>
      <c r="BG71" s="2"/>
      <c r="BH71" s="2"/>
      <c r="BI71" s="2"/>
      <c r="BJ71" s="2"/>
      <c r="BK71" s="2"/>
      <c r="BL71" s="2"/>
      <c r="BM71" s="2"/>
      <c r="BN71" s="2"/>
    </row>
    <row r="72" spans="1:66" ht="65.099999999999994" hidden="1">
      <c r="A72" s="4" t="s">
        <v>99</v>
      </c>
      <c r="B72" s="4" t="s">
        <v>983</v>
      </c>
      <c r="C72" s="4" t="s">
        <v>984</v>
      </c>
      <c r="D72" s="4" t="s">
        <v>985</v>
      </c>
      <c r="E72" s="4"/>
      <c r="F72" s="4" t="s">
        <v>122</v>
      </c>
      <c r="G72" s="2" t="s">
        <v>100</v>
      </c>
      <c r="H72" s="2" t="s">
        <v>659</v>
      </c>
      <c r="I72" s="2"/>
      <c r="J72" s="2"/>
      <c r="K72" s="2" t="s">
        <v>1608</v>
      </c>
      <c r="L72" s="2" t="str">
        <f>_xlfn.TEXTJOIN("|",FALSE,Platinum_Config[[#This Row],[Target Entity]],Platinum_Config[[#This Row],[Target DEV SB ID]])</f>
        <v>TBD - Value Bundle or Epic or Task|fdx_l1_nrb_hard</v>
      </c>
      <c r="M72" s="2" t="s">
        <v>129</v>
      </c>
      <c r="N72" s="2" t="s">
        <v>1629</v>
      </c>
      <c r="O72" s="2" t="s">
        <v>470</v>
      </c>
      <c r="P72" s="2" t="s">
        <v>988</v>
      </c>
      <c r="Q72" s="2" t="s">
        <v>20</v>
      </c>
      <c r="R72" s="2" t="s">
        <v>20</v>
      </c>
      <c r="S72" s="2" t="s">
        <v>130</v>
      </c>
      <c r="T72" s="2" t="s">
        <v>130</v>
      </c>
      <c r="U72" s="2" t="s">
        <v>130</v>
      </c>
      <c r="V72" s="2" t="s">
        <v>1794</v>
      </c>
      <c r="W72" s="104" t="s">
        <v>20</v>
      </c>
      <c r="X72" s="104" t="s">
        <v>1631</v>
      </c>
      <c r="Y72" s="104"/>
      <c r="Z72" s="2" t="str">
        <f>_xlfn.XLOOKUP(Platinum_Config[[#This Row],[Source PROD ID]],Prod_fields[ID],Prod_fields[Attribute Name],"0-Not Found",0,1)</f>
        <v>L1 Net Recurring Benefits ($, annualized)-P&amp;L/Hard</v>
      </c>
      <c r="AA72" s="2"/>
      <c r="AB72" s="2" t="str">
        <f>_xlfn.XLOOKUP(Platinum_Config[[#This Row],[FDXSANDBOXA ID]],SBA_fields[ID],SBA_fields[Attribute Name],"0-Not Found",0,1)</f>
        <v>L1 Net Recurring Benefits ($, annualized)-P&amp;L/Hard</v>
      </c>
      <c r="AC72" s="2" t="str">
        <f>_xlfn.XLOOKUP(Platinum_Config[[#This Row],[Target DEV SB ID]],Target_Dev_fields[ID],Target_Dev_fields[Attribute Name],"0-Not Found",0,1)</f>
        <v>Initial Net Recurring Benefits ($, annualized)-P&amp;L/Hard</v>
      </c>
      <c r="AD72" s="2" t="b">
        <f>Platinum_Config[[#This Row],[Prod Source field name]]=Platinum_Config[[#This Row],[New instance Target field name]]</f>
        <v>0</v>
      </c>
      <c r="AE72" s="2" t="b">
        <f>Platinum_Config[[#This Row],[Target Field Name]]=Platinum_Config[[#This Row],[New instance Target field name]]</f>
        <v>1</v>
      </c>
      <c r="AF72" s="2" t="b">
        <f>Platinum_Config[[#This Row],[Sandbox A field name]]=Platinum_Config[[#This Row],[New instance Target field name]]</f>
        <v>0</v>
      </c>
      <c r="AG72" s="2" t="s">
        <v>103</v>
      </c>
      <c r="AH72" s="2" t="s">
        <v>810</v>
      </c>
      <c r="AI72" s="2"/>
      <c r="AJ72" s="2" t="s">
        <v>470</v>
      </c>
      <c r="AK72" s="5"/>
      <c r="AL72" s="5" t="s">
        <v>989</v>
      </c>
      <c r="AM72" s="5" t="s">
        <v>399</v>
      </c>
      <c r="AN72" s="5"/>
      <c r="AO72" s="5"/>
      <c r="AP72" s="5"/>
      <c r="AQ72" s="5" t="s">
        <v>20</v>
      </c>
      <c r="AR72" s="2"/>
      <c r="AS72" s="104"/>
      <c r="AT72" s="104"/>
      <c r="AU72" s="104"/>
      <c r="AV72" s="2"/>
      <c r="AW72" s="2"/>
      <c r="AX72" s="2"/>
      <c r="AY72" s="2"/>
      <c r="AZ72" s="2"/>
      <c r="BA72" s="2"/>
      <c r="BB72" s="2"/>
      <c r="BC72" s="2"/>
      <c r="BD72" s="2"/>
      <c r="BE72" s="2"/>
      <c r="BF72" s="2"/>
      <c r="BG72" s="2"/>
      <c r="BH72" s="2"/>
      <c r="BI72" s="2"/>
      <c r="BJ72" s="2"/>
      <c r="BK72" s="2"/>
      <c r="BL72" s="2"/>
      <c r="BM72" s="2"/>
      <c r="BN72" s="2"/>
    </row>
    <row r="73" spans="1:66" ht="65.099999999999994" hidden="1">
      <c r="A73" s="4" t="s">
        <v>99</v>
      </c>
      <c r="B73" s="4" t="s">
        <v>983</v>
      </c>
      <c r="C73" s="4" t="s">
        <v>984</v>
      </c>
      <c r="D73" s="4" t="s">
        <v>985</v>
      </c>
      <c r="E73" s="4"/>
      <c r="F73" s="4" t="s">
        <v>122</v>
      </c>
      <c r="G73" s="2" t="s">
        <v>100</v>
      </c>
      <c r="H73" s="2" t="s">
        <v>660</v>
      </c>
      <c r="I73" s="2"/>
      <c r="J73" s="2"/>
      <c r="K73" s="2" t="s">
        <v>1608</v>
      </c>
      <c r="L73" s="2" t="str">
        <f>_xlfn.TEXTJOIN("|",FALSE,Platinum_Config[[#This Row],[Target Entity]],Platinum_Config[[#This Row],[Target DEV SB ID]])</f>
        <v>TBD - Value Bundle or Epic or Task|fdx_l1_nrb_soft_wrk</v>
      </c>
      <c r="M73" s="2" t="s">
        <v>131</v>
      </c>
      <c r="N73" s="2" t="s">
        <v>1629</v>
      </c>
      <c r="O73" s="2" t="s">
        <v>470</v>
      </c>
      <c r="P73" s="2" t="s">
        <v>990</v>
      </c>
      <c r="Q73" s="2" t="s">
        <v>20</v>
      </c>
      <c r="R73" s="2" t="s">
        <v>20</v>
      </c>
      <c r="S73" s="2" t="s">
        <v>132</v>
      </c>
      <c r="T73" s="2" t="s">
        <v>287</v>
      </c>
      <c r="U73" s="2" t="s">
        <v>287</v>
      </c>
      <c r="V73" s="2" t="s">
        <v>1794</v>
      </c>
      <c r="W73" s="104" t="s">
        <v>20</v>
      </c>
      <c r="X73" s="104" t="s">
        <v>1631</v>
      </c>
      <c r="Y73" s="104"/>
      <c r="Z73" s="2" t="str">
        <f>_xlfn.XLOOKUP(Platinum_Config[[#This Row],[Source PROD ID]],Prod_fields[ID],Prod_fields[Attribute Name],"0-Not Found",0,1)</f>
        <v>L1 Net Recurring Benefits ($, annualized)-Soft</v>
      </c>
      <c r="AA73" s="2"/>
      <c r="AB73" s="2" t="str">
        <f>_xlfn.XLOOKUP(Platinum_Config[[#This Row],[FDXSANDBOXA ID]],SBA_fields[ID],SBA_fields[Attribute Name],"0-Not Found",0,1)</f>
        <v>0-Not Found</v>
      </c>
      <c r="AC73" s="2" t="str">
        <f>_xlfn.XLOOKUP(Platinum_Config[[#This Row],[Target DEV SB ID]],Target_Dev_fields[ID],Target_Dev_fields[Attribute Name],"0-Not Found",0,1)</f>
        <v>Net Recurring Benefits -Soft</v>
      </c>
      <c r="AD73" s="2" t="b">
        <f>Platinum_Config[[#This Row],[Prod Source field name]]=Platinum_Config[[#This Row],[New instance Target field name]]</f>
        <v>0</v>
      </c>
      <c r="AE73" s="2" t="b">
        <f>Platinum_Config[[#This Row],[Target Field Name]]=Platinum_Config[[#This Row],[New instance Target field name]]</f>
        <v>0</v>
      </c>
      <c r="AF73" s="2" t="b">
        <f>Platinum_Config[[#This Row],[Sandbox A field name]]=Platinum_Config[[#This Row],[New instance Target field name]]</f>
        <v>0</v>
      </c>
      <c r="AG73" s="2" t="s">
        <v>103</v>
      </c>
      <c r="AH73" s="2" t="s">
        <v>810</v>
      </c>
      <c r="AI73" s="2"/>
      <c r="AJ73" s="2" t="s">
        <v>470</v>
      </c>
      <c r="AK73" s="5"/>
      <c r="AL73" s="5" t="s">
        <v>991</v>
      </c>
      <c r="AM73" s="5" t="s">
        <v>399</v>
      </c>
      <c r="AN73" s="5"/>
      <c r="AO73" s="5"/>
      <c r="AP73" s="5"/>
      <c r="AQ73" s="5" t="s">
        <v>20</v>
      </c>
      <c r="AR73" s="2"/>
      <c r="AS73" s="104"/>
      <c r="AT73" s="104"/>
      <c r="AU73" s="104"/>
      <c r="AV73" s="2"/>
      <c r="AW73" s="2"/>
      <c r="AX73" s="2"/>
      <c r="AY73" s="2"/>
      <c r="AZ73" s="2"/>
      <c r="BA73" s="2"/>
      <c r="BB73" s="2"/>
      <c r="BC73" s="2"/>
      <c r="BD73" s="2"/>
      <c r="BE73" s="2"/>
      <c r="BF73" s="2"/>
      <c r="BG73" s="2"/>
      <c r="BH73" s="2"/>
      <c r="BI73" s="2"/>
      <c r="BJ73" s="2"/>
      <c r="BK73" s="2"/>
      <c r="BL73" s="2"/>
      <c r="BM73" s="2"/>
      <c r="BN73" s="2"/>
    </row>
    <row r="74" spans="1:66" ht="65.099999999999994" hidden="1">
      <c r="A74" s="4" t="s">
        <v>99</v>
      </c>
      <c r="B74" s="4" t="s">
        <v>983</v>
      </c>
      <c r="C74" s="4" t="s">
        <v>984</v>
      </c>
      <c r="D74" s="4" t="s">
        <v>985</v>
      </c>
      <c r="E74" s="4"/>
      <c r="F74" s="4" t="s">
        <v>122</v>
      </c>
      <c r="G74" s="2" t="s">
        <v>100</v>
      </c>
      <c r="H74" s="2" t="s">
        <v>661</v>
      </c>
      <c r="I74" s="2"/>
      <c r="J74" s="2"/>
      <c r="K74" s="2" t="s">
        <v>1608</v>
      </c>
      <c r="L74" s="2" t="str">
        <f>_xlfn.TEXTJOIN("|",FALSE,Platinum_Config[[#This Row],[Target Entity]],Platinum_Config[[#This Row],[Target DEV SB ID]])</f>
        <v>TBD - Value Bundle or Epic or Task|1044</v>
      </c>
      <c r="M74" s="2" t="s">
        <v>133</v>
      </c>
      <c r="N74" s="2" t="s">
        <v>1629</v>
      </c>
      <c r="O74" s="2" t="s">
        <v>470</v>
      </c>
      <c r="P74" s="2" t="s">
        <v>990</v>
      </c>
      <c r="Q74" s="2" t="s">
        <v>20</v>
      </c>
      <c r="R74" s="2" t="s">
        <v>20</v>
      </c>
      <c r="S74" s="2">
        <v>1044</v>
      </c>
      <c r="T74" s="2">
        <v>1044</v>
      </c>
      <c r="U74" s="2" t="s">
        <v>992</v>
      </c>
      <c r="V74" s="2" t="s">
        <v>134</v>
      </c>
      <c r="W74" s="104" t="s">
        <v>1139</v>
      </c>
      <c r="X74" s="104" t="s">
        <v>1139</v>
      </c>
      <c r="Y74" s="104"/>
      <c r="Z74" s="2" t="str">
        <f>_xlfn.XLOOKUP(Platinum_Config[[#This Row],[Source PROD ID]],Prod_fields[ID],Prod_fields[Attribute Name],"0-Not Found",0,1)</f>
        <v>0-Not Found</v>
      </c>
      <c r="AA74" s="2"/>
      <c r="AB74" s="2" t="str">
        <f>_xlfn.XLOOKUP(Platinum_Config[[#This Row],[FDXSANDBOXA ID]],SBA_fields[ID],SBA_fields[Attribute Name],"0-Not Found",0,1)</f>
        <v>0-Not Found</v>
      </c>
      <c r="AC74" s="2" t="str">
        <f>_xlfn.XLOOKUP(Platinum_Config[[#This Row],[Target DEV SB ID]],Target_Dev_fields[ID],Target_Dev_fields[Attribute Name],"0-Not Found",0,1)</f>
        <v>Initial Net Recurring Benefits ($, annualized)-Total</v>
      </c>
      <c r="AD74" s="2" t="b">
        <f>Platinum_Config[[#This Row],[Prod Source field name]]=Platinum_Config[[#This Row],[New instance Target field name]]</f>
        <v>0</v>
      </c>
      <c r="AE74" s="2" t="b">
        <f>Platinum_Config[[#This Row],[Target Field Name]]=Platinum_Config[[#This Row],[New instance Target field name]]</f>
        <v>1</v>
      </c>
      <c r="AF74" s="2" t="b">
        <f>Platinum_Config[[#This Row],[Sandbox A field name]]=Platinum_Config[[#This Row],[New instance Target field name]]</f>
        <v>0</v>
      </c>
      <c r="AG74" s="2" t="s">
        <v>134</v>
      </c>
      <c r="AH74" s="2" t="s">
        <v>810</v>
      </c>
      <c r="AI74" s="2"/>
      <c r="AJ74" s="2" t="s">
        <v>470</v>
      </c>
      <c r="AK74" s="5"/>
      <c r="AL74" s="5" t="s">
        <v>993</v>
      </c>
      <c r="AM74" s="5" t="s">
        <v>399</v>
      </c>
      <c r="AN74" s="5"/>
      <c r="AO74" s="5"/>
      <c r="AP74" s="5"/>
      <c r="AQ74" s="5" t="s">
        <v>20</v>
      </c>
      <c r="AR74" s="2"/>
      <c r="AS74" s="104"/>
      <c r="AT74" s="104"/>
      <c r="AU74" s="104"/>
      <c r="AV74" s="2"/>
      <c r="AW74" s="2"/>
      <c r="AX74" s="2"/>
      <c r="AY74" s="2"/>
      <c r="AZ74" s="2"/>
      <c r="BA74" s="2"/>
      <c r="BB74" s="2"/>
      <c r="BC74" s="2"/>
      <c r="BD74" s="2"/>
      <c r="BE74" s="2"/>
      <c r="BF74" s="2"/>
      <c r="BG74" s="2"/>
      <c r="BH74" s="2"/>
      <c r="BI74" s="2"/>
      <c r="BJ74" s="2"/>
      <c r="BK74" s="2"/>
      <c r="BL74" s="2"/>
      <c r="BM74" s="2"/>
      <c r="BN74" s="2"/>
    </row>
    <row r="75" spans="1:66" ht="65.099999999999994" hidden="1">
      <c r="A75" s="4" t="s">
        <v>99</v>
      </c>
      <c r="B75" s="4" t="s">
        <v>983</v>
      </c>
      <c r="C75" s="4" t="s">
        <v>984</v>
      </c>
      <c r="D75" s="4" t="s">
        <v>985</v>
      </c>
      <c r="E75" s="4"/>
      <c r="F75" s="4" t="s">
        <v>122</v>
      </c>
      <c r="G75" s="2" t="s">
        <v>100</v>
      </c>
      <c r="H75" s="2" t="s">
        <v>662</v>
      </c>
      <c r="I75" s="2"/>
      <c r="J75" s="2"/>
      <c r="K75" s="2" t="s">
        <v>1608</v>
      </c>
      <c r="L75" s="2" t="str">
        <f>_xlfn.TEXTJOIN("|",FALSE,Platinum_Config[[#This Row],[Target Entity]],Platinum_Config[[#This Row],[Target DEV SB ID]])</f>
        <v>TBD - Value Bundle or Epic or Task|fdx_l1_otb_total</v>
      </c>
      <c r="M75" s="2" t="s">
        <v>135</v>
      </c>
      <c r="N75" s="2" t="s">
        <v>1629</v>
      </c>
      <c r="O75" s="2" t="s">
        <v>470</v>
      </c>
      <c r="P75" s="2" t="s">
        <v>990</v>
      </c>
      <c r="Q75" s="2" t="s">
        <v>20</v>
      </c>
      <c r="R75" s="2" t="s">
        <v>20</v>
      </c>
      <c r="S75" s="2" t="s">
        <v>136</v>
      </c>
      <c r="T75" s="2" t="s">
        <v>136</v>
      </c>
      <c r="U75" s="2" t="s">
        <v>136</v>
      </c>
      <c r="V75" s="2" t="s">
        <v>1794</v>
      </c>
      <c r="W75" s="104" t="s">
        <v>20</v>
      </c>
      <c r="X75" s="104" t="s">
        <v>1631</v>
      </c>
      <c r="Y75" s="104"/>
      <c r="Z75" s="2" t="str">
        <f>_xlfn.XLOOKUP(Platinum_Config[[#This Row],[Source PROD ID]],Prod_fields[ID],Prod_fields[Attribute Name],"0-Not Found",0,1)</f>
        <v>L1 One-time Benefit ($)</v>
      </c>
      <c r="AA75" s="2"/>
      <c r="AB75" s="2" t="str">
        <f>_xlfn.XLOOKUP(Platinum_Config[[#This Row],[FDXSANDBOXA ID]],SBA_fields[ID],SBA_fields[Attribute Name],"0-Not Found",0,1)</f>
        <v>Initial One-time Benefit ($)</v>
      </c>
      <c r="AC75" s="2" t="str">
        <f>_xlfn.XLOOKUP(Platinum_Config[[#This Row],[Target DEV SB ID]],Target_Dev_fields[ID],Target_Dev_fields[Attribute Name],"0-Not Found",0,1)</f>
        <v>Initial One-time Benefit ($)</v>
      </c>
      <c r="AD75" s="2" t="b">
        <f>Platinum_Config[[#This Row],[Prod Source field name]]=Platinum_Config[[#This Row],[New instance Target field name]]</f>
        <v>0</v>
      </c>
      <c r="AE75" s="2" t="b">
        <f>Platinum_Config[[#This Row],[Target Field Name]]=Platinum_Config[[#This Row],[New instance Target field name]]</f>
        <v>1</v>
      </c>
      <c r="AF75" s="2" t="b">
        <f>Platinum_Config[[#This Row],[Sandbox A field name]]=Platinum_Config[[#This Row],[New instance Target field name]]</f>
        <v>1</v>
      </c>
      <c r="AG75" s="2" t="s">
        <v>103</v>
      </c>
      <c r="AH75" s="2" t="s">
        <v>810</v>
      </c>
      <c r="AI75" s="2"/>
      <c r="AJ75" s="2" t="s">
        <v>470</v>
      </c>
      <c r="AK75" s="5"/>
      <c r="AL75" s="5" t="s">
        <v>994</v>
      </c>
      <c r="AM75" s="5" t="s">
        <v>399</v>
      </c>
      <c r="AN75" s="5"/>
      <c r="AO75" s="5"/>
      <c r="AP75" s="5"/>
      <c r="AQ75" s="5"/>
      <c r="AR75" s="2"/>
      <c r="AS75" s="104"/>
      <c r="AT75" s="104"/>
      <c r="AU75" s="104"/>
      <c r="AV75" s="2"/>
      <c r="AW75" s="2"/>
      <c r="AX75" s="2"/>
      <c r="AY75" s="2"/>
      <c r="AZ75" s="2"/>
      <c r="BA75" s="2"/>
      <c r="BB75" s="2"/>
      <c r="BC75" s="2"/>
      <c r="BD75" s="2"/>
      <c r="BE75" s="2"/>
      <c r="BF75" s="2"/>
      <c r="BG75" s="2"/>
      <c r="BH75" s="2"/>
      <c r="BI75" s="2"/>
      <c r="BJ75" s="2"/>
      <c r="BK75" s="2"/>
      <c r="BL75" s="2"/>
      <c r="BM75" s="2"/>
      <c r="BN75" s="2"/>
    </row>
    <row r="76" spans="1:66" ht="65.099999999999994" hidden="1">
      <c r="A76" s="4" t="s">
        <v>99</v>
      </c>
      <c r="B76" s="4" t="s">
        <v>983</v>
      </c>
      <c r="C76" s="4" t="s">
        <v>984</v>
      </c>
      <c r="D76" s="4" t="s">
        <v>985</v>
      </c>
      <c r="E76" s="4"/>
      <c r="F76" s="4" t="s">
        <v>122</v>
      </c>
      <c r="G76" s="2" t="s">
        <v>100</v>
      </c>
      <c r="H76" s="2" t="s">
        <v>663</v>
      </c>
      <c r="I76" s="2"/>
      <c r="J76" s="2"/>
      <c r="K76" s="2" t="s">
        <v>1608</v>
      </c>
      <c r="L76" s="2" t="str">
        <f>_xlfn.TEXTJOIN("|",FALSE,Platinum_Config[[#This Row],[Target Entity]],Platinum_Config[[#This Row],[Target DEV SB ID]])</f>
        <v>TBD - Value Bundle or Epic or Task|Str32</v>
      </c>
      <c r="M76" s="2" t="s">
        <v>142</v>
      </c>
      <c r="N76" s="2" t="s">
        <v>1629</v>
      </c>
      <c r="O76" s="2" t="s">
        <v>470</v>
      </c>
      <c r="P76" s="2" t="s">
        <v>1000</v>
      </c>
      <c r="Q76" s="2" t="s">
        <v>104</v>
      </c>
      <c r="R76" s="2" t="s">
        <v>104</v>
      </c>
      <c r="S76" s="2" t="s">
        <v>1611</v>
      </c>
      <c r="T76" s="98" t="s">
        <v>143</v>
      </c>
      <c r="U76" s="2" t="s">
        <v>144</v>
      </c>
      <c r="V76" s="2" t="s">
        <v>470</v>
      </c>
      <c r="W76" s="104" t="s">
        <v>1139</v>
      </c>
      <c r="X76" s="104" t="s">
        <v>1139</v>
      </c>
      <c r="Y76" s="104"/>
      <c r="Z76" s="2" t="str">
        <f>_xlfn.XLOOKUP(Platinum_Config[[#This Row],[Source PROD ID]],Prod_fields[ID],Prod_fields[Attribute Name],"0-Not Found",0,1)</f>
        <v>0-Not Found</v>
      </c>
      <c r="AA76" s="2"/>
      <c r="AB76" s="2" t="str">
        <f>_xlfn.XLOOKUP(Platinum_Config[[#This Row],[FDXSANDBOXA ID]],SBA_fields[ID],SBA_fields[Attribute Name],"0-Not Found",0,1)</f>
        <v>Does this Program impact Customer Experience?</v>
      </c>
      <c r="AC76" s="2" t="str">
        <f>_xlfn.XLOOKUP(Platinum_Config[[#This Row],[Target DEV SB ID]],Target_Dev_fields[ID],Target_Dev_fields[Attribute Name],"0-Not Found",0,1)</f>
        <v>0-Not Found</v>
      </c>
      <c r="AD76" s="2" t="b">
        <f>Platinum_Config[[#This Row],[Prod Source field name]]=Platinum_Config[[#This Row],[New instance Target field name]]</f>
        <v>1</v>
      </c>
      <c r="AE76" s="2" t="b">
        <f>Platinum_Config[[#This Row],[Target Field Name]]=Platinum_Config[[#This Row],[New instance Target field name]]</f>
        <v>0</v>
      </c>
      <c r="AF76" s="2" t="b">
        <f>Platinum_Config[[#This Row],[Sandbox A field name]]=Platinum_Config[[#This Row],[New instance Target field name]]</f>
        <v>0</v>
      </c>
      <c r="AG76" s="2" t="s">
        <v>141</v>
      </c>
      <c r="AH76" s="2" t="s">
        <v>947</v>
      </c>
      <c r="AI76" s="2" t="s">
        <v>117</v>
      </c>
      <c r="AJ76" s="2" t="s">
        <v>470</v>
      </c>
      <c r="AK76" s="5" t="s">
        <v>1001</v>
      </c>
      <c r="AL76" s="5" t="s">
        <v>1002</v>
      </c>
      <c r="AM76" s="5" t="s">
        <v>399</v>
      </c>
      <c r="AN76" s="5"/>
      <c r="AO76" s="5"/>
      <c r="AP76" s="5"/>
      <c r="AQ76" s="5" t="s">
        <v>20</v>
      </c>
      <c r="AR76" s="2"/>
      <c r="AS76" s="104"/>
      <c r="AT76" s="104"/>
      <c r="AU76" s="104"/>
      <c r="AV76" s="2"/>
      <c r="AW76" s="2"/>
      <c r="AX76" s="2"/>
      <c r="AY76" s="2"/>
      <c r="AZ76" s="2"/>
      <c r="BA76" s="2"/>
      <c r="BB76" s="2"/>
      <c r="BC76" s="2"/>
      <c r="BD76" s="2"/>
      <c r="BE76" s="2"/>
      <c r="BF76" s="2"/>
      <c r="BG76" s="2"/>
      <c r="BH76" s="2"/>
      <c r="BI76" s="2"/>
      <c r="BJ76" s="2"/>
      <c r="BK76" s="2"/>
      <c r="BL76" s="2"/>
      <c r="BM76" s="2"/>
      <c r="BN76" s="2"/>
    </row>
    <row r="77" spans="1:66" ht="104.1" hidden="1">
      <c r="A77" s="4" t="s">
        <v>99</v>
      </c>
      <c r="B77" s="4" t="s">
        <v>983</v>
      </c>
      <c r="C77" s="4" t="s">
        <v>984</v>
      </c>
      <c r="D77" s="4" t="s">
        <v>985</v>
      </c>
      <c r="E77" s="4"/>
      <c r="F77" s="4" t="s">
        <v>122</v>
      </c>
      <c r="G77" s="2" t="s">
        <v>100</v>
      </c>
      <c r="H77" s="2" t="s">
        <v>664</v>
      </c>
      <c r="I77" s="2"/>
      <c r="J77" s="2"/>
      <c r="K77" s="2" t="s">
        <v>1608</v>
      </c>
      <c r="L77" s="2" t="str">
        <f>_xlfn.TEXTJOIN("|",FALSE,Platinum_Config[[#This Row],[Target Entity]],Platinum_Config[[#This Row],[Target DEV SB ID]])</f>
        <v>TBD - Value Bundle or Epic or Task|Str48</v>
      </c>
      <c r="M77" s="2" t="s">
        <v>148</v>
      </c>
      <c r="N77" s="2" t="s">
        <v>1629</v>
      </c>
      <c r="O77" s="2" t="s">
        <v>470</v>
      </c>
      <c r="P77" s="2" t="s">
        <v>1000</v>
      </c>
      <c r="Q77" s="2" t="s">
        <v>104</v>
      </c>
      <c r="R77" s="2" t="s">
        <v>104</v>
      </c>
      <c r="S77" s="2" t="s">
        <v>1611</v>
      </c>
      <c r="T77" s="2" t="s">
        <v>149</v>
      </c>
      <c r="U77" s="2" t="s">
        <v>150</v>
      </c>
      <c r="V77" s="2" t="s">
        <v>470</v>
      </c>
      <c r="W77" s="104" t="s">
        <v>1139</v>
      </c>
      <c r="X77" s="104" t="s">
        <v>1139</v>
      </c>
      <c r="Y77" s="104"/>
      <c r="Z77" s="2" t="str">
        <f>_xlfn.XLOOKUP(Platinum_Config[[#This Row],[Source PROD ID]],Prod_fields[ID],Prod_fields[Attribute Name],"0-Not Found",0,1)</f>
        <v>0-Not Found</v>
      </c>
      <c r="AA77" s="2"/>
      <c r="AB77" s="2" t="str">
        <f>_xlfn.XLOOKUP(Platinum_Config[[#This Row],[FDXSANDBOXA ID]],SBA_fields[ID],SBA_fields[Attribute Name],"0-Not Found",0,1)</f>
        <v>Does this Program impact Service?</v>
      </c>
      <c r="AC77" s="2" t="str">
        <f>_xlfn.XLOOKUP(Platinum_Config[[#This Row],[Target DEV SB ID]],Target_Dev_fields[ID],Target_Dev_fields[Attribute Name],"0-Not Found",0,1)</f>
        <v>0-Not Found</v>
      </c>
      <c r="AD77" s="2" t="b">
        <f>Platinum_Config[[#This Row],[Prod Source field name]]=Platinum_Config[[#This Row],[New instance Target field name]]</f>
        <v>1</v>
      </c>
      <c r="AE77" s="2" t="b">
        <f>Platinum_Config[[#This Row],[Target Field Name]]=Platinum_Config[[#This Row],[New instance Target field name]]</f>
        <v>0</v>
      </c>
      <c r="AF77" s="2" t="b">
        <f>Platinum_Config[[#This Row],[Sandbox A field name]]=Platinum_Config[[#This Row],[New instance Target field name]]</f>
        <v>0</v>
      </c>
      <c r="AG77" s="2" t="s">
        <v>141</v>
      </c>
      <c r="AH77" s="2" t="s">
        <v>947</v>
      </c>
      <c r="AI77" s="2" t="s">
        <v>117</v>
      </c>
      <c r="AJ77" s="2" t="s">
        <v>470</v>
      </c>
      <c r="AK77" s="5" t="s">
        <v>1001</v>
      </c>
      <c r="AL77" s="5" t="s">
        <v>1006</v>
      </c>
      <c r="AM77" s="5" t="s">
        <v>399</v>
      </c>
      <c r="AN77" s="5"/>
      <c r="AO77" s="5"/>
      <c r="AP77" s="5"/>
      <c r="AQ77" s="5" t="s">
        <v>20</v>
      </c>
      <c r="AR77" s="2"/>
      <c r="AS77" s="104"/>
      <c r="AT77" s="104"/>
      <c r="AU77" s="104"/>
      <c r="AV77" s="2"/>
      <c r="AW77" s="2"/>
      <c r="AX77" s="2"/>
      <c r="AY77" s="2"/>
      <c r="AZ77" s="2"/>
      <c r="BA77" s="2"/>
      <c r="BB77" s="2"/>
      <c r="BC77" s="2"/>
      <c r="BD77" s="2"/>
      <c r="BE77" s="2"/>
      <c r="BF77" s="2"/>
      <c r="BG77" s="2"/>
      <c r="BH77" s="2"/>
      <c r="BI77" s="2"/>
      <c r="BJ77" s="2"/>
      <c r="BK77" s="2"/>
      <c r="BL77" s="2"/>
      <c r="BM77" s="2"/>
      <c r="BN77" s="2"/>
    </row>
    <row r="78" spans="1:66" ht="409.5" hidden="1">
      <c r="A78" s="4" t="s">
        <v>99</v>
      </c>
      <c r="B78" s="4" t="s">
        <v>46</v>
      </c>
      <c r="C78" s="4" t="s">
        <v>984</v>
      </c>
      <c r="D78" s="4" t="s">
        <v>1008</v>
      </c>
      <c r="E78" s="4"/>
      <c r="F78" s="4" t="s">
        <v>118</v>
      </c>
      <c r="G78" s="2" t="s">
        <v>100</v>
      </c>
      <c r="H78" s="2" t="s">
        <v>665</v>
      </c>
      <c r="I78" s="2"/>
      <c r="J78" s="2"/>
      <c r="K78" s="2" t="s">
        <v>1608</v>
      </c>
      <c r="L78" s="2" t="str">
        <f>_xlfn.TEXTJOIN("|",FALSE,Platinum_Config[[#This Row],[Target Entity]],Platinum_Config[[#This Row],[Target DEV SB ID]])</f>
        <v>TBD - Value Bundle or Epic or Task|Str134</v>
      </c>
      <c r="M78" s="2" t="s">
        <v>158</v>
      </c>
      <c r="N78" s="2" t="s">
        <v>1629</v>
      </c>
      <c r="O78" s="2" t="s">
        <v>470</v>
      </c>
      <c r="P78" s="2" t="s">
        <v>1009</v>
      </c>
      <c r="Q78" s="2" t="s">
        <v>20</v>
      </c>
      <c r="R78" s="2" t="s">
        <v>20</v>
      </c>
      <c r="S78" s="2" t="s">
        <v>1611</v>
      </c>
      <c r="T78" s="2" t="s">
        <v>159</v>
      </c>
      <c r="U78" s="2" t="s">
        <v>159</v>
      </c>
      <c r="V78" s="2" t="s">
        <v>1820</v>
      </c>
      <c r="W78" s="104" t="s">
        <v>104</v>
      </c>
      <c r="X78" s="104" t="s">
        <v>1609</v>
      </c>
      <c r="Y78" s="104" t="s">
        <v>104</v>
      </c>
      <c r="Z78" s="2" t="str">
        <f>_xlfn.XLOOKUP(Platinum_Config[[#This Row],[Source PROD ID]],Prod_fields[ID],Prod_fields[Attribute Name],"0-Not Found",0,1)</f>
        <v>0-Not Found</v>
      </c>
      <c r="AA78" s="2"/>
      <c r="AB78" s="2" t="str">
        <f>_xlfn.XLOOKUP(Platinum_Config[[#This Row],[FDXSANDBOXA ID]],SBA_fields[ID],SBA_fields[Attribute Name],"0-Not Found",0,1)</f>
        <v>Enterprise KPIs</v>
      </c>
      <c r="AC78" s="2" t="str">
        <f>_xlfn.XLOOKUP(Platinum_Config[[#This Row],[Target DEV SB ID]],Target_Dev_fields[ID],Target_Dev_fields[Attribute Name],"0-Not Found",0,1)</f>
        <v>0-Not Found</v>
      </c>
      <c r="AD78" s="2" t="b">
        <f>Platinum_Config[[#This Row],[Prod Source field name]]=Platinum_Config[[#This Row],[New instance Target field name]]</f>
        <v>1</v>
      </c>
      <c r="AE78" s="2" t="b">
        <f>Platinum_Config[[#This Row],[Target Field Name]]=Platinum_Config[[#This Row],[New instance Target field name]]</f>
        <v>0</v>
      </c>
      <c r="AF78" s="2" t="b">
        <f>Platinum_Config[[#This Row],[Sandbox A field name]]=Platinum_Config[[#This Row],[New instance Target field name]]</f>
        <v>0</v>
      </c>
      <c r="AG78" s="2" t="s">
        <v>141</v>
      </c>
      <c r="AH78" s="2" t="s">
        <v>947</v>
      </c>
      <c r="AI78" s="2" t="s">
        <v>119</v>
      </c>
      <c r="AJ78" s="2" t="s">
        <v>470</v>
      </c>
      <c r="AK78" s="5" t="s">
        <v>1010</v>
      </c>
      <c r="AL78" s="5" t="s">
        <v>1011</v>
      </c>
      <c r="AM78" s="5" t="s">
        <v>949</v>
      </c>
      <c r="AN78" s="5" t="s">
        <v>950</v>
      </c>
      <c r="AO78" s="5"/>
      <c r="AP78" s="5"/>
      <c r="AQ78" s="5" t="s">
        <v>20</v>
      </c>
      <c r="AR78" s="2"/>
      <c r="AS78" s="104"/>
      <c r="AT78" s="104"/>
      <c r="AU78" s="104"/>
      <c r="AV78" s="2"/>
      <c r="AW78" s="2"/>
      <c r="AX78" s="2"/>
      <c r="AY78" s="2"/>
      <c r="AZ78" s="2"/>
      <c r="BA78" s="2"/>
      <c r="BB78" s="2"/>
      <c r="BC78" s="2"/>
      <c r="BD78" s="2"/>
      <c r="BE78" s="2"/>
      <c r="BF78" s="2"/>
      <c r="BG78" s="2"/>
      <c r="BH78" s="2"/>
      <c r="BI78" s="2"/>
      <c r="BJ78" s="2"/>
      <c r="BK78" s="2"/>
      <c r="BL78" s="2"/>
      <c r="BM78" s="2"/>
      <c r="BN78" s="2"/>
    </row>
    <row r="79" spans="1:66" ht="65.099999999999994" hidden="1">
      <c r="A79" s="4" t="s">
        <v>99</v>
      </c>
      <c r="B79" s="4" t="s">
        <v>46</v>
      </c>
      <c r="C79" s="4" t="s">
        <v>984</v>
      </c>
      <c r="D79" s="4" t="s">
        <v>1008</v>
      </c>
      <c r="E79" s="4"/>
      <c r="F79" s="4" t="s">
        <v>121</v>
      </c>
      <c r="G79" s="2" t="s">
        <v>100</v>
      </c>
      <c r="H79" s="2" t="s">
        <v>666</v>
      </c>
      <c r="I79" s="2"/>
      <c r="J79" s="2"/>
      <c r="K79" s="2" t="s">
        <v>1608</v>
      </c>
      <c r="L79" s="2" t="str">
        <f>_xlfn.TEXTJOIN("|",FALSE,Platinum_Config[[#This Row],[Target Entity]],Platinum_Config[[#This Row],[Target DEV SB ID]])</f>
        <v>TBD - Value Bundle or Epic or Task| -</v>
      </c>
      <c r="M79" s="2" t="s">
        <v>160</v>
      </c>
      <c r="N79" s="2" t="s">
        <v>1629</v>
      </c>
      <c r="O79" s="2" t="s">
        <v>470</v>
      </c>
      <c r="P79" s="2" t="s">
        <v>1012</v>
      </c>
      <c r="Q79" s="2" t="s">
        <v>104</v>
      </c>
      <c r="R79" s="2" t="s">
        <v>104</v>
      </c>
      <c r="S79" s="2"/>
      <c r="T79" s="2" t="s">
        <v>156</v>
      </c>
      <c r="U79" s="2" t="s">
        <v>156</v>
      </c>
      <c r="V79" s="2" t="s">
        <v>1821</v>
      </c>
      <c r="W79" s="104" t="s">
        <v>1139</v>
      </c>
      <c r="X79" s="104" t="s">
        <v>1139</v>
      </c>
      <c r="Y79" s="104"/>
      <c r="Z79" s="2" t="str">
        <f>_xlfn.XLOOKUP(Platinum_Config[[#This Row],[Source PROD ID]],Prod_fields[ID],Prod_fields[Attribute Name],"0-Not Found",0,1)</f>
        <v>0-Not Found</v>
      </c>
      <c r="AA79" s="2"/>
      <c r="AB79" s="2" t="str">
        <f>_xlfn.XLOOKUP(Platinum_Config[[#This Row],[FDXSANDBOXA ID]],SBA_fields[ID],SBA_fields[Attribute Name],"0-Not Found",0,1)</f>
        <v>0-Not Found</v>
      </c>
      <c r="AC79" s="2" t="str">
        <f>_xlfn.XLOOKUP(Platinum_Config[[#This Row],[Target DEV SB ID]],Target_Dev_fields[ID],Target_Dev_fields[Attribute Name],"0-Not Found",0,1)</f>
        <v>0-Not Found</v>
      </c>
      <c r="AD79" s="2" t="b">
        <f>Platinum_Config[[#This Row],[Prod Source field name]]=Platinum_Config[[#This Row],[New instance Target field name]]</f>
        <v>1</v>
      </c>
      <c r="AE79" s="2" t="b">
        <f>Platinum_Config[[#This Row],[Target Field Name]]=Platinum_Config[[#This Row],[New instance Target field name]]</f>
        <v>0</v>
      </c>
      <c r="AF79" s="2" t="b">
        <f>Platinum_Config[[#This Row],[Sandbox A field name]]=Platinum_Config[[#This Row],[New instance Target field name]]</f>
        <v>1</v>
      </c>
      <c r="AG79" s="2" t="s">
        <v>161</v>
      </c>
      <c r="AH79" s="2"/>
      <c r="AI79" s="2"/>
      <c r="AJ79" s="2" t="s">
        <v>470</v>
      </c>
      <c r="AK79" s="5" t="s">
        <v>1013</v>
      </c>
      <c r="AL79" s="5" t="s">
        <v>1014</v>
      </c>
      <c r="AM79" s="5" t="s">
        <v>156</v>
      </c>
      <c r="AN79" s="5" t="s">
        <v>950</v>
      </c>
      <c r="AO79" s="5"/>
      <c r="AP79" s="5"/>
      <c r="AQ79" s="5" t="s">
        <v>20</v>
      </c>
      <c r="AR79" s="2"/>
      <c r="AS79" s="104"/>
      <c r="AT79" s="104"/>
      <c r="AU79" s="104"/>
      <c r="AV79" s="2"/>
      <c r="AW79" s="2"/>
      <c r="AX79" s="2"/>
      <c r="AY79" s="2"/>
      <c r="AZ79" s="2"/>
      <c r="BA79" s="2"/>
      <c r="BB79" s="2"/>
      <c r="BC79" s="2"/>
      <c r="BD79" s="2"/>
      <c r="BE79" s="2"/>
      <c r="BF79" s="2"/>
      <c r="BG79" s="2"/>
      <c r="BH79" s="2"/>
      <c r="BI79" s="2"/>
      <c r="BJ79" s="2"/>
      <c r="BK79" s="2"/>
      <c r="BL79" s="2"/>
      <c r="BM79" s="2"/>
      <c r="BN79" s="2"/>
    </row>
    <row r="80" spans="1:66" ht="207.95" hidden="1">
      <c r="A80" s="4" t="s">
        <v>99</v>
      </c>
      <c r="B80" s="4" t="s">
        <v>46</v>
      </c>
      <c r="C80" s="4"/>
      <c r="D80" s="4" t="s">
        <v>1015</v>
      </c>
      <c r="E80" s="4"/>
      <c r="F80" s="4" t="s">
        <v>118</v>
      </c>
      <c r="G80" s="2" t="s">
        <v>100</v>
      </c>
      <c r="H80" s="2" t="s">
        <v>667</v>
      </c>
      <c r="I80" s="2"/>
      <c r="J80" s="2"/>
      <c r="K80" s="2" t="s">
        <v>1608</v>
      </c>
      <c r="L80" s="2" t="str">
        <f>_xlfn.TEXTJOIN("|",FALSE,Platinum_Config[[#This Row],[Target Entity]],Platinum_Config[[#This Row],[Target DEV SB ID]])</f>
        <v>TBD - Value Bundle or Epic or Task|Str49</v>
      </c>
      <c r="M80" s="2" t="s">
        <v>162</v>
      </c>
      <c r="N80" s="2" t="s">
        <v>1629</v>
      </c>
      <c r="O80" s="2" t="s">
        <v>470</v>
      </c>
      <c r="P80" s="2" t="s">
        <v>1016</v>
      </c>
      <c r="Q80" s="2" t="s">
        <v>104</v>
      </c>
      <c r="R80" s="2" t="s">
        <v>104</v>
      </c>
      <c r="S80" s="2" t="s">
        <v>1611</v>
      </c>
      <c r="T80" s="2" t="s">
        <v>163</v>
      </c>
      <c r="U80" s="2" t="s">
        <v>164</v>
      </c>
      <c r="V80" s="2" t="s">
        <v>1821</v>
      </c>
      <c r="W80" s="104" t="s">
        <v>1139</v>
      </c>
      <c r="X80" s="104" t="s">
        <v>1139</v>
      </c>
      <c r="Y80" s="104"/>
      <c r="Z80" s="2" t="str">
        <f>_xlfn.XLOOKUP(Platinum_Config[[#This Row],[Source PROD ID]],Prod_fields[ID],Prod_fields[Attribute Name],"0-Not Found",0,1)</f>
        <v>0-Not Found</v>
      </c>
      <c r="AA80" s="2"/>
      <c r="AB80" s="2" t="str">
        <f>_xlfn.XLOOKUP(Platinum_Config[[#This Row],[FDXSANDBOXA ID]],SBA_fields[ID],SBA_fields[Attribute Name],"0-Not Found",0,1)</f>
        <v>Commercial Dependencies</v>
      </c>
      <c r="AC80" s="2" t="str">
        <f>_xlfn.XLOOKUP(Platinum_Config[[#This Row],[Target DEV SB ID]],Target_Dev_fields[ID],Target_Dev_fields[Attribute Name],"0-Not Found",0,1)</f>
        <v>0-Not Found</v>
      </c>
      <c r="AD80" s="2" t="b">
        <f>Platinum_Config[[#This Row],[Prod Source field name]]=Platinum_Config[[#This Row],[New instance Target field name]]</f>
        <v>1</v>
      </c>
      <c r="AE80" s="2" t="b">
        <f>Platinum_Config[[#This Row],[Target Field Name]]=Platinum_Config[[#This Row],[New instance Target field name]]</f>
        <v>0</v>
      </c>
      <c r="AF80" s="2" t="b">
        <f>Platinum_Config[[#This Row],[Sandbox A field name]]=Platinum_Config[[#This Row],[New instance Target field name]]</f>
        <v>0</v>
      </c>
      <c r="AG80" s="2" t="s">
        <v>141</v>
      </c>
      <c r="AH80" s="2"/>
      <c r="AI80" s="2" t="s">
        <v>119</v>
      </c>
      <c r="AJ80" s="2" t="s">
        <v>470</v>
      </c>
      <c r="AK80" s="5" t="s">
        <v>1017</v>
      </c>
      <c r="AL80" s="5" t="s">
        <v>1018</v>
      </c>
      <c r="AM80" s="5" t="s">
        <v>399</v>
      </c>
      <c r="AN80" s="5" t="s">
        <v>950</v>
      </c>
      <c r="AO80" s="5"/>
      <c r="AP80" s="5"/>
      <c r="AQ80" s="5" t="s">
        <v>20</v>
      </c>
      <c r="AR80" s="2"/>
      <c r="AS80" s="104"/>
      <c r="AT80" s="104"/>
      <c r="AU80" s="104"/>
      <c r="AV80" s="2"/>
      <c r="AW80" s="2"/>
      <c r="AX80" s="2"/>
      <c r="AY80" s="2"/>
      <c r="AZ80" s="2"/>
      <c r="BA80" s="2"/>
      <c r="BB80" s="2"/>
      <c r="BC80" s="2"/>
      <c r="BD80" s="2"/>
      <c r="BE80" s="2"/>
      <c r="BF80" s="2"/>
      <c r="BG80" s="2"/>
      <c r="BH80" s="2"/>
      <c r="BI80" s="2"/>
      <c r="BJ80" s="2"/>
      <c r="BK80" s="2"/>
      <c r="BL80" s="2"/>
      <c r="BM80" s="2"/>
      <c r="BN80" s="2"/>
    </row>
    <row r="81" spans="1:66" ht="78" hidden="1">
      <c r="A81" s="4" t="s">
        <v>99</v>
      </c>
      <c r="B81" s="4" t="s">
        <v>983</v>
      </c>
      <c r="C81" s="4" t="s">
        <v>165</v>
      </c>
      <c r="D81" s="4" t="s">
        <v>165</v>
      </c>
      <c r="E81" s="4"/>
      <c r="F81" s="4" t="s">
        <v>122</v>
      </c>
      <c r="G81" s="2" t="s">
        <v>100</v>
      </c>
      <c r="H81" s="2" t="s">
        <v>668</v>
      </c>
      <c r="I81" s="2"/>
      <c r="J81" s="2"/>
      <c r="K81" s="2" t="s">
        <v>1608</v>
      </c>
      <c r="L81" s="2" t="str">
        <f>_xlfn.TEXTJOIN("|",FALSE,Platinum_Config[[#This Row],[Target Entity]],Platinum_Config[[#This Row],[Target DEV SB ID]])</f>
        <v>TBD - Value Bundle or Epic or Task|Str52</v>
      </c>
      <c r="M81" s="2" t="s">
        <v>165</v>
      </c>
      <c r="N81" s="2" t="s">
        <v>1629</v>
      </c>
      <c r="O81" s="2" t="s">
        <v>470</v>
      </c>
      <c r="P81" s="2"/>
      <c r="Q81" s="2" t="s">
        <v>104</v>
      </c>
      <c r="R81" s="2" t="s">
        <v>104</v>
      </c>
      <c r="S81" s="2" t="s">
        <v>1611</v>
      </c>
      <c r="T81" s="2" t="s">
        <v>166</v>
      </c>
      <c r="U81" s="2" t="s">
        <v>167</v>
      </c>
      <c r="V81" s="2" t="s">
        <v>1822</v>
      </c>
      <c r="W81" s="104" t="s">
        <v>20</v>
      </c>
      <c r="X81" s="104" t="s">
        <v>1648</v>
      </c>
      <c r="Y81" s="104" t="s">
        <v>20</v>
      </c>
      <c r="Z81" s="2" t="str">
        <f>_xlfn.XLOOKUP(Platinum_Config[[#This Row],[Source PROD ID]],Prod_fields[ID],Prod_fields[Attribute Name],"0-Not Found",0,1)</f>
        <v>0-Not Found</v>
      </c>
      <c r="AA81" s="2"/>
      <c r="AB81" s="2" t="str">
        <f>_xlfn.XLOOKUP(Platinum_Config[[#This Row],[FDXSANDBOXA ID]],SBA_fields[ID],SBA_fields[Attribute Name],"0-Not Found",0,1)</f>
        <v>SL2 Business Finance Approval</v>
      </c>
      <c r="AC81" s="2" t="str">
        <f>_xlfn.XLOOKUP(Platinum_Config[[#This Row],[Target DEV SB ID]],Target_Dev_fields[ID],Target_Dev_fields[Attribute Name],"0-Not Found",0,1)</f>
        <v>0-Not Found</v>
      </c>
      <c r="AD81" s="2" t="b">
        <f>Platinum_Config[[#This Row],[Prod Source field name]]=Platinum_Config[[#This Row],[New instance Target field name]]</f>
        <v>1</v>
      </c>
      <c r="AE81" s="2" t="b">
        <f>Platinum_Config[[#This Row],[Target Field Name]]=Platinum_Config[[#This Row],[New instance Target field name]]</f>
        <v>0</v>
      </c>
      <c r="AF81" s="2" t="b">
        <f>Platinum_Config[[#This Row],[Sandbox A field name]]=Platinum_Config[[#This Row],[New instance Target field name]]</f>
        <v>0</v>
      </c>
      <c r="AG81" s="2" t="s">
        <v>141</v>
      </c>
      <c r="AH81" s="2" t="s">
        <v>947</v>
      </c>
      <c r="AI81" s="2" t="s">
        <v>117</v>
      </c>
      <c r="AJ81" s="2" t="s">
        <v>470</v>
      </c>
      <c r="AK81" s="5" t="s">
        <v>1019</v>
      </c>
      <c r="AL81" s="5" t="s">
        <v>1020</v>
      </c>
      <c r="AM81" s="5" t="s">
        <v>949</v>
      </c>
      <c r="AN81" s="5"/>
      <c r="AO81" s="5"/>
      <c r="AP81" s="5"/>
      <c r="AQ81" s="5"/>
      <c r="AR81" s="2"/>
      <c r="AS81" s="104"/>
      <c r="AT81" s="104"/>
      <c r="AU81" s="104"/>
      <c r="AV81" s="2"/>
      <c r="AW81" s="2"/>
      <c r="AX81" s="2"/>
      <c r="AY81" s="2"/>
      <c r="AZ81" s="2"/>
      <c r="BA81" s="2"/>
      <c r="BB81" s="2"/>
      <c r="BC81" s="2"/>
      <c r="BD81" s="2"/>
      <c r="BE81" s="2"/>
      <c r="BF81" s="2"/>
      <c r="BG81" s="2"/>
      <c r="BH81" s="2"/>
      <c r="BI81" s="2"/>
      <c r="BJ81" s="2"/>
      <c r="BK81" s="2"/>
      <c r="BL81" s="2"/>
      <c r="BM81" s="2"/>
      <c r="BN81" s="2"/>
    </row>
    <row r="82" spans="1:66" ht="65.099999999999994" hidden="1">
      <c r="A82" s="4" t="s">
        <v>99</v>
      </c>
      <c r="B82" s="4" t="s">
        <v>983</v>
      </c>
      <c r="C82" s="4" t="s">
        <v>165</v>
      </c>
      <c r="D82" s="4" t="s">
        <v>165</v>
      </c>
      <c r="E82" s="4"/>
      <c r="F82" s="4" t="s">
        <v>122</v>
      </c>
      <c r="G82" s="2" t="s">
        <v>100</v>
      </c>
      <c r="H82" s="2" t="s">
        <v>669</v>
      </c>
      <c r="I82" s="2"/>
      <c r="J82" s="2"/>
      <c r="K82" s="2" t="s">
        <v>1608</v>
      </c>
      <c r="L82" s="2" t="str">
        <f>_xlfn.TEXTJOIN("|",FALSE,Platinum_Config[[#This Row],[Target Entity]],Platinum_Config[[#This Row],[Target DEV SB ID]])</f>
        <v>TBD - Value Bundle or Epic or Task|fdx_bfin_appv_notes</v>
      </c>
      <c r="M82" s="2" t="s">
        <v>168</v>
      </c>
      <c r="N82" s="2" t="s">
        <v>1629</v>
      </c>
      <c r="O82" s="2" t="s">
        <v>470</v>
      </c>
      <c r="P82" s="2"/>
      <c r="Q82" s="2" t="s">
        <v>104</v>
      </c>
      <c r="R82" s="2" t="s">
        <v>104</v>
      </c>
      <c r="S82" s="2" t="s">
        <v>1823</v>
      </c>
      <c r="T82" s="2" t="s">
        <v>169</v>
      </c>
      <c r="U82" s="2" t="s">
        <v>169</v>
      </c>
      <c r="V82" s="2" t="s">
        <v>1794</v>
      </c>
      <c r="W82" s="104" t="s">
        <v>20</v>
      </c>
      <c r="X82" s="104" t="s">
        <v>1631</v>
      </c>
      <c r="Y82" s="104"/>
      <c r="Z82" s="2" t="str">
        <f>_xlfn.XLOOKUP(Platinum_Config[[#This Row],[Source PROD ID]],Prod_fields[ID],Prod_fields[Attribute Name],"0-Not Found",0,1)</f>
        <v>SL2 TO Finance Notes</v>
      </c>
      <c r="AA82" s="2"/>
      <c r="AB82" s="2" t="str">
        <f>_xlfn.XLOOKUP(Platinum_Config[[#This Row],[FDXSANDBOXA ID]],SBA_fields[ID],SBA_fields[Attribute Name],"0-Not Found",0,1)</f>
        <v>0-Not Found</v>
      </c>
      <c r="AC82" s="2" t="str">
        <f>_xlfn.XLOOKUP(Platinum_Config[[#This Row],[Target DEV SB ID]],Target_Dev_fields[ID],Target_Dev_fields[Attribute Name],"0-Not Found",0,1)</f>
        <v>0-Not Found</v>
      </c>
      <c r="AD82" s="2" t="b">
        <f>Platinum_Config[[#This Row],[Prod Source field name]]=Platinum_Config[[#This Row],[New instance Target field name]]</f>
        <v>0</v>
      </c>
      <c r="AE82" s="2" t="b">
        <f>Platinum_Config[[#This Row],[Target Field Name]]=Platinum_Config[[#This Row],[New instance Target field name]]</f>
        <v>0</v>
      </c>
      <c r="AF82" s="2" t="b">
        <f>Platinum_Config[[#This Row],[Sandbox A field name]]=Platinum_Config[[#This Row],[New instance Target field name]]</f>
        <v>1</v>
      </c>
      <c r="AG82" s="2" t="s">
        <v>103</v>
      </c>
      <c r="AH82" s="2" t="s">
        <v>947</v>
      </c>
      <c r="AI82" s="2"/>
      <c r="AJ82" s="2" t="s">
        <v>470</v>
      </c>
      <c r="AK82" s="5"/>
      <c r="AL82" s="5" t="s">
        <v>1021</v>
      </c>
      <c r="AM82" s="5" t="s">
        <v>949</v>
      </c>
      <c r="AN82" s="5"/>
      <c r="AO82" s="5"/>
      <c r="AP82" s="5"/>
      <c r="AQ82" s="5"/>
      <c r="AR82" s="2"/>
      <c r="AS82" s="104"/>
      <c r="AT82" s="104"/>
      <c r="AU82" s="104"/>
      <c r="AV82" s="2"/>
      <c r="AW82" s="2"/>
      <c r="AX82" s="2"/>
      <c r="AY82" s="2"/>
      <c r="AZ82" s="2"/>
      <c r="BA82" s="2"/>
      <c r="BB82" s="2"/>
      <c r="BC82" s="2"/>
      <c r="BD82" s="2"/>
      <c r="BE82" s="2"/>
      <c r="BF82" s="2"/>
      <c r="BG82" s="2"/>
      <c r="BH82" s="2"/>
      <c r="BI82" s="2"/>
      <c r="BJ82" s="2"/>
      <c r="BK82" s="2"/>
      <c r="BL82" s="2"/>
      <c r="BM82" s="2"/>
      <c r="BN82" s="2"/>
    </row>
    <row r="83" spans="1:66" ht="78" hidden="1">
      <c r="A83" s="4" t="s">
        <v>99</v>
      </c>
      <c r="B83" s="4" t="s">
        <v>46</v>
      </c>
      <c r="C83" s="4" t="s">
        <v>170</v>
      </c>
      <c r="D83" s="4" t="s">
        <v>170</v>
      </c>
      <c r="E83" s="4"/>
      <c r="F83" s="4" t="s">
        <v>116</v>
      </c>
      <c r="G83" s="2" t="s">
        <v>100</v>
      </c>
      <c r="H83" s="2" t="s">
        <v>670</v>
      </c>
      <c r="I83" s="2"/>
      <c r="J83" s="2"/>
      <c r="K83" s="2" t="s">
        <v>1608</v>
      </c>
      <c r="L83" s="2" t="str">
        <f>_xlfn.TEXTJOIN("|",FALSE,Platinum_Config[[#This Row],[Target Entity]],Platinum_Config[[#This Row],[Target DEV SB ID]])</f>
        <v>TBD - Value Bundle or Epic or Task|Str53</v>
      </c>
      <c r="M83" s="2" t="s">
        <v>170</v>
      </c>
      <c r="N83" s="2" t="s">
        <v>1629</v>
      </c>
      <c r="O83" s="2" t="s">
        <v>470</v>
      </c>
      <c r="P83" s="2"/>
      <c r="Q83" s="2" t="s">
        <v>104</v>
      </c>
      <c r="R83" s="2" t="s">
        <v>104</v>
      </c>
      <c r="S83" s="2" t="s">
        <v>1611</v>
      </c>
      <c r="T83" s="2" t="s">
        <v>171</v>
      </c>
      <c r="U83" s="2" t="s">
        <v>172</v>
      </c>
      <c r="V83" s="2" t="s">
        <v>1822</v>
      </c>
      <c r="W83" s="104" t="s">
        <v>20</v>
      </c>
      <c r="X83" s="104" t="s">
        <v>1648</v>
      </c>
      <c r="Y83" s="104" t="s">
        <v>20</v>
      </c>
      <c r="Z83" s="2" t="str">
        <f>_xlfn.XLOOKUP(Platinum_Config[[#This Row],[Source PROD ID]],Prod_fields[ID],Prod_fields[Attribute Name],"0-Not Found",0,1)</f>
        <v>0-Not Found</v>
      </c>
      <c r="AA83" s="2"/>
      <c r="AB83" s="2" t="str">
        <f>_xlfn.XLOOKUP(Platinum_Config[[#This Row],[FDXSANDBOXA ID]],SBA_fields[ID],SBA_fields[Attribute Name],"0-Not Found",0,1)</f>
        <v>SL2 Program Owner Approval</v>
      </c>
      <c r="AC83" s="2" t="str">
        <f>_xlfn.XLOOKUP(Platinum_Config[[#This Row],[Target DEV SB ID]],Target_Dev_fields[ID],Target_Dev_fields[Attribute Name],"0-Not Found",0,1)</f>
        <v>0-Not Found</v>
      </c>
      <c r="AD83" s="2" t="b">
        <f>Platinum_Config[[#This Row],[Prod Source field name]]=Platinum_Config[[#This Row],[New instance Target field name]]</f>
        <v>1</v>
      </c>
      <c r="AE83" s="2" t="b">
        <f>Platinum_Config[[#This Row],[Target Field Name]]=Platinum_Config[[#This Row],[New instance Target field name]]</f>
        <v>0</v>
      </c>
      <c r="AF83" s="2" t="b">
        <f>Platinum_Config[[#This Row],[Sandbox A field name]]=Platinum_Config[[#This Row],[New instance Target field name]]</f>
        <v>0</v>
      </c>
      <c r="AG83" s="2" t="s">
        <v>141</v>
      </c>
      <c r="AH83" s="2" t="s">
        <v>947</v>
      </c>
      <c r="AI83" s="2" t="s">
        <v>117</v>
      </c>
      <c r="AJ83" s="2" t="s">
        <v>470</v>
      </c>
      <c r="AK83" s="5" t="s">
        <v>1019</v>
      </c>
      <c r="AL83" s="5" t="s">
        <v>1022</v>
      </c>
      <c r="AM83" s="5" t="s">
        <v>949</v>
      </c>
      <c r="AN83" s="5" t="s">
        <v>104</v>
      </c>
      <c r="AO83" s="5"/>
      <c r="AP83" s="5"/>
      <c r="AQ83" s="5"/>
      <c r="AR83" s="2"/>
      <c r="AS83" s="104"/>
      <c r="AT83" s="104"/>
      <c r="AU83" s="104"/>
      <c r="AV83" s="2"/>
      <c r="AW83" s="2"/>
      <c r="AX83" s="2"/>
      <c r="AY83" s="2"/>
      <c r="AZ83" s="2"/>
      <c r="BA83" s="2"/>
      <c r="BB83" s="2"/>
      <c r="BC83" s="2"/>
      <c r="BD83" s="2"/>
      <c r="BE83" s="2"/>
      <c r="BF83" s="2"/>
      <c r="BG83" s="2"/>
      <c r="BH83" s="2"/>
      <c r="BI83" s="2"/>
      <c r="BJ83" s="2"/>
      <c r="BK83" s="2"/>
      <c r="BL83" s="2"/>
      <c r="BM83" s="2"/>
      <c r="BN83" s="2"/>
    </row>
    <row r="84" spans="1:66" ht="65.099999999999994" hidden="1">
      <c r="A84" s="4" t="s">
        <v>99</v>
      </c>
      <c r="B84" s="4" t="s">
        <v>983</v>
      </c>
      <c r="C84" s="4" t="s">
        <v>170</v>
      </c>
      <c r="D84" s="4" t="s">
        <v>170</v>
      </c>
      <c r="E84" s="4"/>
      <c r="F84" s="4" t="s">
        <v>116</v>
      </c>
      <c r="G84" s="2" t="s">
        <v>100</v>
      </c>
      <c r="H84" s="2" t="s">
        <v>671</v>
      </c>
      <c r="I84" s="2"/>
      <c r="J84" s="2"/>
      <c r="K84" s="2" t="s">
        <v>1608</v>
      </c>
      <c r="L84" s="2" t="str">
        <f>_xlfn.TEXTJOIN("|",FALSE,Platinum_Config[[#This Row],[Target Entity]],Platinum_Config[[#This Row],[Target DEV SB ID]])</f>
        <v>TBD - Value Bundle or Epic or Task|fdx_pgo_appv_notes</v>
      </c>
      <c r="M84" s="2" t="s">
        <v>173</v>
      </c>
      <c r="N84" s="2" t="s">
        <v>1629</v>
      </c>
      <c r="O84" s="2" t="s">
        <v>470</v>
      </c>
      <c r="P84" s="2"/>
      <c r="Q84" s="2" t="s">
        <v>104</v>
      </c>
      <c r="R84" s="2" t="s">
        <v>104</v>
      </c>
      <c r="S84" s="2" t="s">
        <v>1611</v>
      </c>
      <c r="T84" s="2" t="s">
        <v>174</v>
      </c>
      <c r="U84" s="2" t="s">
        <v>174</v>
      </c>
      <c r="V84" s="2" t="s">
        <v>1821</v>
      </c>
      <c r="W84" s="104" t="s">
        <v>1139</v>
      </c>
      <c r="X84" s="104" t="s">
        <v>1139</v>
      </c>
      <c r="Y84" s="104"/>
      <c r="Z84" s="2" t="str">
        <f>_xlfn.XLOOKUP(Platinum_Config[[#This Row],[Source PROD ID]],Prod_fields[ID],Prod_fields[Attribute Name],"0-Not Found",0,1)</f>
        <v>0-Not Found</v>
      </c>
      <c r="AA84" s="2"/>
      <c r="AB84" s="2" t="str">
        <f>_xlfn.XLOOKUP(Platinum_Config[[#This Row],[FDXSANDBOXA ID]],SBA_fields[ID],SBA_fields[Attribute Name],"0-Not Found",0,1)</f>
        <v>SL2 Program Owner Approval Notes</v>
      </c>
      <c r="AC84" s="2" t="str">
        <f>_xlfn.XLOOKUP(Platinum_Config[[#This Row],[Target DEV SB ID]],Target_Dev_fields[ID],Target_Dev_fields[Attribute Name],"0-Not Found",0,1)</f>
        <v>SL2 Program Owner Approval Notes</v>
      </c>
      <c r="AD84" s="2" t="b">
        <f>Platinum_Config[[#This Row],[Prod Source field name]]=Platinum_Config[[#This Row],[New instance Target field name]]</f>
        <v>0</v>
      </c>
      <c r="AE84" s="2" t="b">
        <f>Platinum_Config[[#This Row],[Target Field Name]]=Platinum_Config[[#This Row],[New instance Target field name]]</f>
        <v>1</v>
      </c>
      <c r="AF84" s="2" t="b">
        <f>Platinum_Config[[#This Row],[Sandbox A field name]]=Platinum_Config[[#This Row],[New instance Target field name]]</f>
        <v>1</v>
      </c>
      <c r="AG84" s="2" t="s">
        <v>103</v>
      </c>
      <c r="AH84" s="2" t="s">
        <v>947</v>
      </c>
      <c r="AI84" s="2"/>
      <c r="AJ84" s="2" t="s">
        <v>470</v>
      </c>
      <c r="AK84" s="5"/>
      <c r="AL84" s="5" t="s">
        <v>1023</v>
      </c>
      <c r="AM84" s="5" t="s">
        <v>949</v>
      </c>
      <c r="AN84" s="5"/>
      <c r="AO84" s="5"/>
      <c r="AP84" s="5"/>
      <c r="AQ84" s="5"/>
      <c r="AR84" s="2"/>
      <c r="AS84" s="104"/>
      <c r="AT84" s="104"/>
      <c r="AU84" s="104"/>
      <c r="AV84" s="2"/>
      <c r="AW84" s="2"/>
      <c r="AX84" s="2"/>
      <c r="AY84" s="2"/>
      <c r="AZ84" s="2"/>
      <c r="BA84" s="2"/>
      <c r="BB84" s="2"/>
      <c r="BC84" s="2"/>
      <c r="BD84" s="2"/>
      <c r="BE84" s="2"/>
      <c r="BF84" s="2"/>
      <c r="BG84" s="2"/>
      <c r="BH84" s="2"/>
      <c r="BI84" s="2"/>
      <c r="BJ84" s="2"/>
      <c r="BK84" s="2"/>
      <c r="BL84" s="2"/>
      <c r="BM84" s="2"/>
      <c r="BN84" s="2"/>
    </row>
    <row r="85" spans="1:66" ht="78" hidden="1">
      <c r="A85" s="4" t="s">
        <v>99</v>
      </c>
      <c r="B85" s="4" t="s">
        <v>46</v>
      </c>
      <c r="C85" s="4" t="s">
        <v>175</v>
      </c>
      <c r="D85" s="4" t="s">
        <v>175</v>
      </c>
      <c r="E85" s="4"/>
      <c r="F85" s="4" t="s">
        <v>1024</v>
      </c>
      <c r="G85" s="2" t="s">
        <v>100</v>
      </c>
      <c r="H85" s="2" t="s">
        <v>672</v>
      </c>
      <c r="I85" s="2"/>
      <c r="J85" s="2"/>
      <c r="K85" s="2" t="s">
        <v>1608</v>
      </c>
      <c r="L85" s="2" t="str">
        <f>_xlfn.TEXTJOIN("|",FALSE,Platinum_Config[[#This Row],[Target Entity]],Platinum_Config[[#This Row],[Target DEV SB ID]])</f>
        <v>TBD - Value Bundle or Epic or Task|Str54</v>
      </c>
      <c r="M85" s="2" t="s">
        <v>175</v>
      </c>
      <c r="N85" s="2" t="s">
        <v>1629</v>
      </c>
      <c r="O85" s="2" t="s">
        <v>470</v>
      </c>
      <c r="P85" s="2"/>
      <c r="Q85" s="2" t="s">
        <v>104</v>
      </c>
      <c r="R85" s="2" t="s">
        <v>104</v>
      </c>
      <c r="S85" s="2" t="s">
        <v>1611</v>
      </c>
      <c r="T85" s="2" t="s">
        <v>176</v>
      </c>
      <c r="U85" s="2" t="s">
        <v>177</v>
      </c>
      <c r="V85" s="2" t="s">
        <v>1822</v>
      </c>
      <c r="W85" s="104" t="s">
        <v>20</v>
      </c>
      <c r="X85" s="104" t="s">
        <v>1648</v>
      </c>
      <c r="Y85" s="104" t="s">
        <v>20</v>
      </c>
      <c r="Z85" s="2" t="str">
        <f>_xlfn.XLOOKUP(Platinum_Config[[#This Row],[Source PROD ID]],Prod_fields[ID],Prod_fields[Attribute Name],"0-Not Found",0,1)</f>
        <v>0-Not Found</v>
      </c>
      <c r="AA85" s="2"/>
      <c r="AB85" s="2" t="str">
        <f>_xlfn.XLOOKUP(Platinum_Config[[#This Row],[FDXSANDBOXA ID]],SBA_fields[ID],SBA_fields[Attribute Name],"0-Not Found",0,1)</f>
        <v>SL2 ESPM Review</v>
      </c>
      <c r="AC85" s="2" t="str">
        <f>_xlfn.XLOOKUP(Platinum_Config[[#This Row],[Target DEV SB ID]],Target_Dev_fields[ID],Target_Dev_fields[Attribute Name],"0-Not Found",0,1)</f>
        <v>0-Not Found</v>
      </c>
      <c r="AD85" s="2" t="b">
        <f>Platinum_Config[[#This Row],[Prod Source field name]]=Platinum_Config[[#This Row],[New instance Target field name]]</f>
        <v>1</v>
      </c>
      <c r="AE85" s="2" t="b">
        <f>Platinum_Config[[#This Row],[Target Field Name]]=Platinum_Config[[#This Row],[New instance Target field name]]</f>
        <v>0</v>
      </c>
      <c r="AF85" s="2" t="b">
        <f>Platinum_Config[[#This Row],[Sandbox A field name]]=Platinum_Config[[#This Row],[New instance Target field name]]</f>
        <v>0</v>
      </c>
      <c r="AG85" s="2" t="s">
        <v>141</v>
      </c>
      <c r="AH85" s="2" t="s">
        <v>947</v>
      </c>
      <c r="AI85" s="2" t="s">
        <v>117</v>
      </c>
      <c r="AJ85" s="2" t="s">
        <v>470</v>
      </c>
      <c r="AK85" s="5" t="s">
        <v>1019</v>
      </c>
      <c r="AL85" s="5" t="s">
        <v>1025</v>
      </c>
      <c r="AM85" s="5" t="s">
        <v>949</v>
      </c>
      <c r="AN85" s="5" t="s">
        <v>104</v>
      </c>
      <c r="AO85" s="5"/>
      <c r="AP85" s="5"/>
      <c r="AQ85" s="5"/>
      <c r="AR85" s="2"/>
      <c r="AS85" s="104"/>
      <c r="AT85" s="104"/>
      <c r="AU85" s="104"/>
      <c r="AV85" s="2"/>
      <c r="AW85" s="2"/>
      <c r="AX85" s="2"/>
      <c r="AY85" s="2"/>
      <c r="AZ85" s="2"/>
      <c r="BA85" s="2"/>
      <c r="BB85" s="2"/>
      <c r="BC85" s="2"/>
      <c r="BD85" s="2"/>
      <c r="BE85" s="2"/>
      <c r="BF85" s="2"/>
      <c r="BG85" s="2"/>
      <c r="BH85" s="2"/>
      <c r="BI85" s="2"/>
      <c r="BJ85" s="2"/>
      <c r="BK85" s="2"/>
      <c r="BL85" s="2"/>
      <c r="BM85" s="2"/>
      <c r="BN85" s="2"/>
    </row>
    <row r="86" spans="1:66" ht="65.099999999999994" hidden="1">
      <c r="A86" s="4" t="s">
        <v>99</v>
      </c>
      <c r="B86" s="4" t="s">
        <v>983</v>
      </c>
      <c r="C86" s="4" t="s">
        <v>175</v>
      </c>
      <c r="D86" s="4" t="s">
        <v>175</v>
      </c>
      <c r="E86" s="4"/>
      <c r="F86" s="4" t="s">
        <v>1024</v>
      </c>
      <c r="G86" s="2" t="s">
        <v>100</v>
      </c>
      <c r="H86" s="2" t="s">
        <v>673</v>
      </c>
      <c r="I86" s="2"/>
      <c r="J86" s="2"/>
      <c r="K86" s="2" t="s">
        <v>1608</v>
      </c>
      <c r="L86" s="2" t="str">
        <f>_xlfn.TEXTJOIN("|",FALSE,Platinum_Config[[#This Row],[Target Entity]],Platinum_Config[[#This Row],[Target DEV SB ID]])</f>
        <v>TBD - Value Bundle or Epic or Task|fdx_espm_rev_notes</v>
      </c>
      <c r="M86" s="2" t="s">
        <v>178</v>
      </c>
      <c r="N86" s="2" t="s">
        <v>1629</v>
      </c>
      <c r="O86" s="2" t="s">
        <v>470</v>
      </c>
      <c r="P86" s="2"/>
      <c r="Q86" s="2" t="s">
        <v>104</v>
      </c>
      <c r="R86" s="2" t="s">
        <v>104</v>
      </c>
      <c r="S86" s="2" t="s">
        <v>1611</v>
      </c>
      <c r="T86" s="2" t="s">
        <v>179</v>
      </c>
      <c r="U86" s="2" t="s">
        <v>179</v>
      </c>
      <c r="V86" s="2" t="s">
        <v>1821</v>
      </c>
      <c r="W86" s="104" t="s">
        <v>1139</v>
      </c>
      <c r="X86" s="104" t="s">
        <v>1139</v>
      </c>
      <c r="Y86" s="104"/>
      <c r="Z86" s="2" t="str">
        <f>_xlfn.XLOOKUP(Platinum_Config[[#This Row],[Source PROD ID]],Prod_fields[ID],Prod_fields[Attribute Name],"0-Not Found",0,1)</f>
        <v>0-Not Found</v>
      </c>
      <c r="AA86" s="2"/>
      <c r="AB86" s="2" t="str">
        <f>_xlfn.XLOOKUP(Platinum_Config[[#This Row],[FDXSANDBOXA ID]],SBA_fields[ID],SBA_fields[Attribute Name],"0-Not Found",0,1)</f>
        <v>SL2 ESPM Review Notes</v>
      </c>
      <c r="AC86" s="2" t="str">
        <f>_xlfn.XLOOKUP(Platinum_Config[[#This Row],[Target DEV SB ID]],Target_Dev_fields[ID],Target_Dev_fields[Attribute Name],"0-Not Found",0,1)</f>
        <v>SL2 ESPM Review Notes</v>
      </c>
      <c r="AD86" s="2" t="b">
        <f>Platinum_Config[[#This Row],[Prod Source field name]]=Platinum_Config[[#This Row],[New instance Target field name]]</f>
        <v>0</v>
      </c>
      <c r="AE86" s="2" t="b">
        <f>Platinum_Config[[#This Row],[Target Field Name]]=Platinum_Config[[#This Row],[New instance Target field name]]</f>
        <v>1</v>
      </c>
      <c r="AF86" s="2" t="b">
        <f>Platinum_Config[[#This Row],[Sandbox A field name]]=Platinum_Config[[#This Row],[New instance Target field name]]</f>
        <v>1</v>
      </c>
      <c r="AG86" s="2" t="s">
        <v>103</v>
      </c>
      <c r="AH86" s="2" t="s">
        <v>947</v>
      </c>
      <c r="AI86" s="2"/>
      <c r="AJ86" s="2" t="s">
        <v>470</v>
      </c>
      <c r="AK86" s="5"/>
      <c r="AL86" s="5" t="s">
        <v>1026</v>
      </c>
      <c r="AM86" s="5" t="s">
        <v>949</v>
      </c>
      <c r="AN86" s="5"/>
      <c r="AO86" s="5"/>
      <c r="AP86" s="5"/>
      <c r="AQ86" s="5"/>
      <c r="AR86" s="2"/>
      <c r="AS86" s="104"/>
      <c r="AT86" s="104"/>
      <c r="AU86" s="104"/>
      <c r="AV86" s="2"/>
      <c r="AW86" s="2"/>
      <c r="AX86" s="2"/>
      <c r="AY86" s="2"/>
      <c r="AZ86" s="2"/>
      <c r="BA86" s="2"/>
      <c r="BB86" s="2"/>
      <c r="BC86" s="2"/>
      <c r="BD86" s="2"/>
      <c r="BE86" s="2"/>
      <c r="BF86" s="2"/>
      <c r="BG86" s="2"/>
      <c r="BH86" s="2"/>
      <c r="BI86" s="2"/>
      <c r="BJ86" s="2"/>
      <c r="BK86" s="2"/>
      <c r="BL86" s="2"/>
      <c r="BM86" s="2"/>
      <c r="BN86" s="2"/>
    </row>
    <row r="87" spans="1:66" ht="90.95" hidden="1">
      <c r="A87" s="4" t="s">
        <v>99</v>
      </c>
      <c r="B87" s="4" t="s">
        <v>46</v>
      </c>
      <c r="C87" s="4" t="s">
        <v>180</v>
      </c>
      <c r="D87" s="4" t="s">
        <v>180</v>
      </c>
      <c r="E87" s="4"/>
      <c r="F87" s="4" t="s">
        <v>125</v>
      </c>
      <c r="G87" s="2" t="s">
        <v>100</v>
      </c>
      <c r="H87" s="2" t="s">
        <v>674</v>
      </c>
      <c r="I87" s="2"/>
      <c r="J87" s="2"/>
      <c r="K87" s="2" t="s">
        <v>1608</v>
      </c>
      <c r="L87" s="2" t="str">
        <f>_xlfn.TEXTJOIN("|",FALSE,Platinum_Config[[#This Row],[Target Entity]],Platinum_Config[[#This Row],[Target DEV SB ID]])</f>
        <v>TBD - Value Bundle or Epic or Task|Str55</v>
      </c>
      <c r="M87" s="2" t="s">
        <v>180</v>
      </c>
      <c r="N87" s="2" t="s">
        <v>1629</v>
      </c>
      <c r="O87" s="2" t="s">
        <v>470</v>
      </c>
      <c r="P87" s="2" t="s">
        <v>1027</v>
      </c>
      <c r="Q87" s="2" t="s">
        <v>104</v>
      </c>
      <c r="R87" s="2" t="s">
        <v>104</v>
      </c>
      <c r="S87" s="2" t="s">
        <v>1611</v>
      </c>
      <c r="T87" s="2" t="s">
        <v>181</v>
      </c>
      <c r="U87" s="2" t="s">
        <v>182</v>
      </c>
      <c r="V87" s="2" t="s">
        <v>1822</v>
      </c>
      <c r="W87" s="104" t="s">
        <v>20</v>
      </c>
      <c r="X87" s="104" t="s">
        <v>1648</v>
      </c>
      <c r="Y87" s="104" t="s">
        <v>20</v>
      </c>
      <c r="Z87" s="2" t="str">
        <f>_xlfn.XLOOKUP(Platinum_Config[[#This Row],[Source PROD ID]],Prod_fields[ID],Prod_fields[Attribute Name],"0-Not Found",0,1)</f>
        <v>0-Not Found</v>
      </c>
      <c r="AA87" s="2"/>
      <c r="AB87" s="2" t="str">
        <f>_xlfn.XLOOKUP(Platinum_Config[[#This Row],[FDXSANDBOXA ID]],SBA_fields[ID],SBA_fields[Attribute Name],"0-Not Found",0,1)</f>
        <v>TO Approval</v>
      </c>
      <c r="AC87" s="2" t="str">
        <f>_xlfn.XLOOKUP(Platinum_Config[[#This Row],[Target DEV SB ID]],Target_Dev_fields[ID],Target_Dev_fields[Attribute Name],"0-Not Found",0,1)</f>
        <v>0-Not Found</v>
      </c>
      <c r="AD87" s="2" t="b">
        <f>Platinum_Config[[#This Row],[Prod Source field name]]=Platinum_Config[[#This Row],[New instance Target field name]]</f>
        <v>1</v>
      </c>
      <c r="AE87" s="2" t="b">
        <f>Platinum_Config[[#This Row],[Target Field Name]]=Platinum_Config[[#This Row],[New instance Target field name]]</f>
        <v>0</v>
      </c>
      <c r="AF87" s="2" t="b">
        <f>Platinum_Config[[#This Row],[Sandbox A field name]]=Platinum_Config[[#This Row],[New instance Target field name]]</f>
        <v>0</v>
      </c>
      <c r="AG87" s="2" t="s">
        <v>141</v>
      </c>
      <c r="AH87" s="2" t="s">
        <v>947</v>
      </c>
      <c r="AI87" s="2" t="s">
        <v>117</v>
      </c>
      <c r="AJ87" s="2" t="s">
        <v>470</v>
      </c>
      <c r="AK87" s="5" t="s">
        <v>1028</v>
      </c>
      <c r="AL87" s="5" t="s">
        <v>1029</v>
      </c>
      <c r="AM87" s="5" t="s">
        <v>949</v>
      </c>
      <c r="AN87" s="5" t="s">
        <v>104</v>
      </c>
      <c r="AO87" s="5"/>
      <c r="AP87" s="5"/>
      <c r="AQ87" s="5" t="s">
        <v>20</v>
      </c>
      <c r="AR87" s="2"/>
      <c r="AS87" s="104"/>
      <c r="AT87" s="104"/>
      <c r="AU87" s="104"/>
      <c r="AV87" s="2"/>
      <c r="AW87" s="2"/>
      <c r="AX87" s="2"/>
      <c r="AY87" s="2"/>
      <c r="AZ87" s="2"/>
      <c r="BA87" s="2"/>
      <c r="BB87" s="2"/>
      <c r="BC87" s="2"/>
      <c r="BD87" s="2"/>
      <c r="BE87" s="2"/>
      <c r="BF87" s="2"/>
      <c r="BG87" s="2"/>
      <c r="BH87" s="2"/>
      <c r="BI87" s="2"/>
      <c r="BJ87" s="2"/>
      <c r="BK87" s="2"/>
      <c r="BL87" s="2"/>
      <c r="BM87" s="2"/>
      <c r="BN87" s="2"/>
    </row>
    <row r="88" spans="1:66" ht="65.099999999999994" hidden="1">
      <c r="A88" s="4" t="s">
        <v>99</v>
      </c>
      <c r="B88" s="4" t="s">
        <v>983</v>
      </c>
      <c r="C88" s="4" t="s">
        <v>180</v>
      </c>
      <c r="D88" s="4" t="s">
        <v>180</v>
      </c>
      <c r="E88" s="4"/>
      <c r="F88" s="4" t="s">
        <v>116</v>
      </c>
      <c r="G88" s="2" t="s">
        <v>100</v>
      </c>
      <c r="H88" s="2" t="s">
        <v>675</v>
      </c>
      <c r="I88" s="2"/>
      <c r="J88" s="2"/>
      <c r="K88" s="2" t="s">
        <v>1608</v>
      </c>
      <c r="L88" s="2" t="str">
        <f>_xlfn.TEXTJOIN("|",FALSE,Platinum_Config[[#This Row],[Target Entity]],Platinum_Config[[#This Row],[Target DEV SB ID]])</f>
        <v>TBD - Value Bundle or Epic or Task|fdx_to_appv_notes</v>
      </c>
      <c r="M88" s="2" t="s">
        <v>183</v>
      </c>
      <c r="N88" s="2" t="s">
        <v>1629</v>
      </c>
      <c r="O88" s="2" t="s">
        <v>470</v>
      </c>
      <c r="P88" s="2"/>
      <c r="Q88" s="2" t="s">
        <v>104</v>
      </c>
      <c r="R88" s="2" t="s">
        <v>104</v>
      </c>
      <c r="S88" s="2" t="s">
        <v>1611</v>
      </c>
      <c r="T88" s="2" t="s">
        <v>184</v>
      </c>
      <c r="U88" s="2" t="s">
        <v>184</v>
      </c>
      <c r="V88" s="2" t="s">
        <v>1821</v>
      </c>
      <c r="W88" s="104" t="s">
        <v>1139</v>
      </c>
      <c r="X88" s="104" t="s">
        <v>1139</v>
      </c>
      <c r="Y88" s="104"/>
      <c r="Z88" s="2" t="str">
        <f>_xlfn.XLOOKUP(Platinum_Config[[#This Row],[Source PROD ID]],Prod_fields[ID],Prod_fields[Attribute Name],"0-Not Found",0,1)</f>
        <v>0-Not Found</v>
      </c>
      <c r="AA88" s="2"/>
      <c r="AB88" s="2" t="str">
        <f>_xlfn.XLOOKUP(Platinum_Config[[#This Row],[FDXSANDBOXA ID]],SBA_fields[ID],SBA_fields[Attribute Name],"0-Not Found",0,1)</f>
        <v>SL2 TO Approval Notes</v>
      </c>
      <c r="AC88" s="2" t="str">
        <f>_xlfn.XLOOKUP(Platinum_Config[[#This Row],[Target DEV SB ID]],Target_Dev_fields[ID],Target_Dev_fields[Attribute Name],"0-Not Found",0,1)</f>
        <v>SL2 TO Approval Notes</v>
      </c>
      <c r="AD88" s="2" t="b">
        <f>Platinum_Config[[#This Row],[Prod Source field name]]=Platinum_Config[[#This Row],[New instance Target field name]]</f>
        <v>0</v>
      </c>
      <c r="AE88" s="2" t="b">
        <f>Platinum_Config[[#This Row],[Target Field Name]]=Platinum_Config[[#This Row],[New instance Target field name]]</f>
        <v>1</v>
      </c>
      <c r="AF88" s="2" t="b">
        <f>Platinum_Config[[#This Row],[Sandbox A field name]]=Platinum_Config[[#This Row],[New instance Target field name]]</f>
        <v>1</v>
      </c>
      <c r="AG88" s="2" t="s">
        <v>103</v>
      </c>
      <c r="AH88" s="2" t="s">
        <v>947</v>
      </c>
      <c r="AI88" s="2"/>
      <c r="AJ88" s="2" t="s">
        <v>470</v>
      </c>
      <c r="AK88" s="5"/>
      <c r="AL88" s="5" t="s">
        <v>1030</v>
      </c>
      <c r="AM88" s="5" t="s">
        <v>949</v>
      </c>
      <c r="AN88" s="5"/>
      <c r="AO88" s="5"/>
      <c r="AP88" s="5"/>
      <c r="AQ88" s="5"/>
      <c r="AR88" s="2"/>
      <c r="AS88" s="104"/>
      <c r="AT88" s="104"/>
      <c r="AU88" s="104"/>
      <c r="AV88" s="2"/>
      <c r="AW88" s="2"/>
      <c r="AX88" s="2"/>
      <c r="AY88" s="2"/>
      <c r="AZ88" s="2"/>
      <c r="BA88" s="2"/>
      <c r="BB88" s="2"/>
      <c r="BC88" s="2"/>
      <c r="BD88" s="2"/>
      <c r="BE88" s="2"/>
      <c r="BF88" s="2"/>
      <c r="BG88" s="2"/>
      <c r="BH88" s="2"/>
      <c r="BI88" s="2"/>
      <c r="BJ88" s="2"/>
      <c r="BK88" s="2"/>
      <c r="BL88" s="2"/>
      <c r="BM88" s="2"/>
      <c r="BN88" s="2"/>
    </row>
    <row r="89" spans="1:66" ht="143.1" hidden="1">
      <c r="A89" s="4" t="s">
        <v>99</v>
      </c>
      <c r="B89" s="4" t="s">
        <v>46</v>
      </c>
      <c r="C89" s="4"/>
      <c r="D89" s="4"/>
      <c r="E89" s="4"/>
      <c r="F89" s="4"/>
      <c r="G89" s="2" t="s">
        <v>100</v>
      </c>
      <c r="H89" s="2" t="s">
        <v>676</v>
      </c>
      <c r="I89" s="2"/>
      <c r="J89" s="2"/>
      <c r="K89" s="2" t="s">
        <v>1608</v>
      </c>
      <c r="L89" s="2" t="str">
        <f>_xlfn.TEXTJOIN("|",FALSE,Platinum_Config[[#This Row],[Target Entity]],Platinum_Config[[#This Row],[Target DEV SB ID]])</f>
        <v>TBD - Value Bundle or Epic or Task|SpsStatus</v>
      </c>
      <c r="M89" s="2" t="s">
        <v>8</v>
      </c>
      <c r="N89" s="2" t="s">
        <v>1629</v>
      </c>
      <c r="O89" s="2" t="s">
        <v>470</v>
      </c>
      <c r="P89" s="2" t="s">
        <v>1031</v>
      </c>
      <c r="Q89" s="2" t="s">
        <v>20</v>
      </c>
      <c r="R89" s="2" t="s">
        <v>20</v>
      </c>
      <c r="S89" s="2" t="s">
        <v>186</v>
      </c>
      <c r="T89" s="2" t="s">
        <v>186</v>
      </c>
      <c r="U89" s="2" t="s">
        <v>186</v>
      </c>
      <c r="V89" s="2" t="s">
        <v>1824</v>
      </c>
      <c r="W89" s="104" t="s">
        <v>1641</v>
      </c>
      <c r="X89" s="104" t="s">
        <v>1613</v>
      </c>
      <c r="Y89" s="104" t="s">
        <v>20</v>
      </c>
      <c r="Z89" s="2" t="str">
        <f>_xlfn.XLOOKUP(Platinum_Config[[#This Row],[Source PROD ID]],Prod_fields[ID],Prod_fields[Attribute Name],"0-Not Found",0,1)</f>
        <v>Lifecycle Status</v>
      </c>
      <c r="AA89" s="2"/>
      <c r="AB89" s="2" t="str">
        <f>_xlfn.XLOOKUP(Platinum_Config[[#This Row],[FDXSANDBOXA ID]],SBA_fields[ID],SBA_fields[Attribute Name],"0-Not Found",0,1)</f>
        <v>Status</v>
      </c>
      <c r="AC89" s="2" t="str">
        <f>_xlfn.XLOOKUP(Platinum_Config[[#This Row],[Target DEV SB ID]],Target_Dev_fields[ID],Target_Dev_fields[Attribute Name],"0-Not Found",0,1)</f>
        <v>Status</v>
      </c>
      <c r="AD89" s="2" t="b">
        <f>Platinum_Config[[#This Row],[Prod Source field name]]=Platinum_Config[[#This Row],[New instance Target field name]]</f>
        <v>0</v>
      </c>
      <c r="AE89" s="2" t="b">
        <f>Platinum_Config[[#This Row],[Target Field Name]]=Platinum_Config[[#This Row],[New instance Target field name]]</f>
        <v>1</v>
      </c>
      <c r="AF89" s="2" t="b">
        <f>Platinum_Config[[#This Row],[Sandbox A field name]]=Platinum_Config[[#This Row],[New instance Target field name]]</f>
        <v>1</v>
      </c>
      <c r="AG89" s="2" t="s">
        <v>141</v>
      </c>
      <c r="AH89" s="2" t="s">
        <v>947</v>
      </c>
      <c r="AI89" s="2" t="s">
        <v>117</v>
      </c>
      <c r="AJ89" s="2" t="s">
        <v>470</v>
      </c>
      <c r="AK89" s="105" t="s">
        <v>1032</v>
      </c>
      <c r="AL89" s="5" t="s">
        <v>1033</v>
      </c>
      <c r="AM89" s="5" t="s">
        <v>619</v>
      </c>
      <c r="AN89" s="5" t="s">
        <v>20</v>
      </c>
      <c r="AO89" s="5"/>
      <c r="AP89" s="5"/>
      <c r="AQ89" s="5" t="s">
        <v>20</v>
      </c>
      <c r="AR89" s="2"/>
      <c r="AS89" s="104"/>
      <c r="AT89" s="104"/>
      <c r="AU89" s="104"/>
      <c r="AV89" s="2"/>
      <c r="AW89" s="2"/>
      <c r="AX89" s="2"/>
      <c r="AY89" s="2"/>
      <c r="AZ89" s="2"/>
      <c r="BA89" s="2"/>
      <c r="BB89" s="2"/>
      <c r="BC89" s="2"/>
      <c r="BD89" s="2"/>
      <c r="BE89" s="2"/>
      <c r="BF89" s="2"/>
      <c r="BG89" s="2"/>
      <c r="BH89" s="2"/>
      <c r="BI89" s="2"/>
      <c r="BJ89" s="2"/>
      <c r="BK89" s="2"/>
      <c r="BL89" s="2"/>
      <c r="BM89" s="2"/>
      <c r="BN89" s="2"/>
    </row>
    <row r="90" spans="1:66" ht="65.099999999999994" hidden="1">
      <c r="A90" s="4" t="s">
        <v>99</v>
      </c>
      <c r="B90" s="4" t="s">
        <v>195</v>
      </c>
      <c r="C90" s="4" t="s">
        <v>195</v>
      </c>
      <c r="D90" s="4" t="s">
        <v>195</v>
      </c>
      <c r="E90" s="4"/>
      <c r="F90" s="4" t="s">
        <v>195</v>
      </c>
      <c r="G90" s="2" t="s">
        <v>100</v>
      </c>
      <c r="H90" s="2" t="s">
        <v>677</v>
      </c>
      <c r="I90" s="2"/>
      <c r="J90" s="2"/>
      <c r="K90" s="2" t="s">
        <v>1608</v>
      </c>
      <c r="L90" s="2" t="str">
        <f>_xlfn.TEXTJOIN("|",FALSE,Platinum_Config[[#This Row],[Target Entity]],Platinum_Config[[#This Row],[Target DEV SB ID]])</f>
        <v>TBD - Value Bundle or Epic or Task|Str61</v>
      </c>
      <c r="M90" s="2" t="s">
        <v>187</v>
      </c>
      <c r="N90" s="2"/>
      <c r="O90" s="2" t="s">
        <v>470</v>
      </c>
      <c r="P90" s="2" t="s">
        <v>1034</v>
      </c>
      <c r="Q90" s="2" t="s">
        <v>104</v>
      </c>
      <c r="R90" s="2" t="s">
        <v>20</v>
      </c>
      <c r="S90" s="98" t="s">
        <v>195</v>
      </c>
      <c r="T90" s="2" t="s">
        <v>188</v>
      </c>
      <c r="U90" s="2" t="s">
        <v>189</v>
      </c>
      <c r="V90" s="2" t="s">
        <v>1825</v>
      </c>
      <c r="W90" s="104" t="s">
        <v>104</v>
      </c>
      <c r="X90" s="104" t="s">
        <v>1609</v>
      </c>
      <c r="Y90" s="104" t="s">
        <v>1610</v>
      </c>
      <c r="Z90" s="2" t="str">
        <f>_xlfn.XLOOKUP(Platinum_Config[[#This Row],[Source PROD ID]],Prod_fields[ID],Prod_fields[Attribute Name],"0-Not Found",0,1)</f>
        <v>0-Not Found</v>
      </c>
      <c r="AA90" s="2"/>
      <c r="AB90" s="2" t="str">
        <f>_xlfn.XLOOKUP(Platinum_Config[[#This Row],[FDXSANDBOXA ID]],SBA_fields[ID],SBA_fields[Attribute Name],"0-Not Found",0,1)</f>
        <v>Program Type</v>
      </c>
      <c r="AC90" s="2" t="str">
        <f>_xlfn.XLOOKUP(Platinum_Config[[#This Row],[Target DEV SB ID]],Target_Dev_fields[ID],Target_Dev_fields[Attribute Name],"0-Not Found",0,1)</f>
        <v>0-Not Found</v>
      </c>
      <c r="AD90" s="2" t="b">
        <f>Platinum_Config[[#This Row],[Prod Source field name]]=Platinum_Config[[#This Row],[New instance Target field name]]</f>
        <v>1</v>
      </c>
      <c r="AE90" s="2" t="b">
        <f>Platinum_Config[[#This Row],[Target Field Name]]=Platinum_Config[[#This Row],[New instance Target field name]]</f>
        <v>0</v>
      </c>
      <c r="AF90" s="2" t="b">
        <f>Platinum_Config[[#This Row],[Sandbox A field name]]=Platinum_Config[[#This Row],[New instance Target field name]]</f>
        <v>0</v>
      </c>
      <c r="AG90" s="2" t="s">
        <v>141</v>
      </c>
      <c r="AH90" s="2" t="s">
        <v>947</v>
      </c>
      <c r="AI90" s="2" t="s">
        <v>117</v>
      </c>
      <c r="AJ90" s="2" t="s">
        <v>470</v>
      </c>
      <c r="AK90" s="193" t="str">
        <f>_xlfn.TEXTJOIN(CHAR(10),TRUE,VAL_str61[])</f>
        <v>DRIVE Strategic Program
D&amp;T Program</v>
      </c>
      <c r="AL90" s="5" t="s">
        <v>1036</v>
      </c>
      <c r="AM90" s="5" t="s">
        <v>195</v>
      </c>
      <c r="AN90" s="5" t="s">
        <v>195</v>
      </c>
      <c r="AO90" s="5" t="s">
        <v>195</v>
      </c>
      <c r="AP90" s="5" t="s">
        <v>195</v>
      </c>
      <c r="AQ90" s="5" t="s">
        <v>195</v>
      </c>
      <c r="AR90" s="2"/>
      <c r="AS90" s="104"/>
      <c r="AT90" s="104"/>
      <c r="AU90" s="104"/>
      <c r="AV90" s="2"/>
      <c r="AW90" s="2"/>
      <c r="AX90" s="2"/>
      <c r="AY90" s="2"/>
      <c r="AZ90" s="2"/>
      <c r="BA90" s="2"/>
      <c r="BB90" s="2"/>
      <c r="BC90" s="2"/>
      <c r="BD90" s="2"/>
      <c r="BE90" s="2"/>
      <c r="BF90" s="2"/>
      <c r="BG90" s="2"/>
      <c r="BH90" s="2"/>
      <c r="BI90" s="2"/>
      <c r="BJ90" s="2"/>
      <c r="BK90" s="2"/>
      <c r="BL90" s="2"/>
      <c r="BM90" s="2"/>
      <c r="BN90" s="2"/>
    </row>
    <row r="91" spans="1:66" ht="65.099999999999994" hidden="1">
      <c r="A91" s="4" t="s">
        <v>99</v>
      </c>
      <c r="B91" s="4" t="s">
        <v>195</v>
      </c>
      <c r="C91" s="4" t="s">
        <v>195</v>
      </c>
      <c r="D91" s="4" t="s">
        <v>1037</v>
      </c>
      <c r="E91" s="4"/>
      <c r="F91" s="4" t="s">
        <v>195</v>
      </c>
      <c r="G91" s="2" t="s">
        <v>100</v>
      </c>
      <c r="H91" s="2" t="s">
        <v>678</v>
      </c>
      <c r="I91" s="2"/>
      <c r="J91" s="2"/>
      <c r="K91" s="2" t="s">
        <v>1608</v>
      </c>
      <c r="L91" s="2" t="str">
        <f>_xlfn.TEXTJOIN("|",FALSE,Platinum_Config[[#This Row],[Target Entity]],Platinum_Config[[#This Row],[Target DEV SB ID]])</f>
        <v>TBD - Value Bundle or Epic or Task|Str92</v>
      </c>
      <c r="M91" s="2" t="s">
        <v>190</v>
      </c>
      <c r="N91" s="2" t="s">
        <v>1658</v>
      </c>
      <c r="O91" s="2" t="s">
        <v>1812</v>
      </c>
      <c r="P91" s="2" t="s">
        <v>1038</v>
      </c>
      <c r="Q91" s="2" t="s">
        <v>104</v>
      </c>
      <c r="R91" s="2" t="s">
        <v>104</v>
      </c>
      <c r="S91" s="2" t="s">
        <v>1611</v>
      </c>
      <c r="T91" s="2" t="s">
        <v>191</v>
      </c>
      <c r="U91" s="2" t="s">
        <v>192</v>
      </c>
      <c r="V91" s="2" t="s">
        <v>1822</v>
      </c>
      <c r="W91" s="104" t="s">
        <v>20</v>
      </c>
      <c r="X91" s="104" t="s">
        <v>1648</v>
      </c>
      <c r="Y91" s="104" t="s">
        <v>20</v>
      </c>
      <c r="Z91" s="2" t="str">
        <f>_xlfn.XLOOKUP(Platinum_Config[[#This Row],[Source PROD ID]],Prod_fields[ID],Prod_fields[Attribute Name],"0-Not Found",0,1)</f>
        <v>0-Not Found</v>
      </c>
      <c r="AA91" s="2"/>
      <c r="AB91" s="2" t="str">
        <f>_xlfn.XLOOKUP(Platinum_Config[[#This Row],[FDXSANDBOXA ID]],SBA_fields[ID],SBA_fields[Attribute Name],"0-Not Found",0,1)</f>
        <v>SL2 D&amp;T Finance Approval</v>
      </c>
      <c r="AC91" s="2" t="str">
        <f>_xlfn.XLOOKUP(Platinum_Config[[#This Row],[Target DEV SB ID]],Target_Dev_fields[ID],Target_Dev_fields[Attribute Name],"0-Not Found",0,1)</f>
        <v>0-Not Found</v>
      </c>
      <c r="AD91" s="2" t="b">
        <f>Platinum_Config[[#This Row],[Prod Source field name]]=Platinum_Config[[#This Row],[New instance Target field name]]</f>
        <v>1</v>
      </c>
      <c r="AE91" s="2" t="b">
        <f>Platinum_Config[[#This Row],[Target Field Name]]=Platinum_Config[[#This Row],[New instance Target field name]]</f>
        <v>0</v>
      </c>
      <c r="AF91" s="2" t="b">
        <f>Platinum_Config[[#This Row],[Sandbox A field name]]=Platinum_Config[[#This Row],[New instance Target field name]]</f>
        <v>0</v>
      </c>
      <c r="AG91" s="2" t="s">
        <v>141</v>
      </c>
      <c r="AH91" s="2" t="s">
        <v>947</v>
      </c>
      <c r="AI91" s="2" t="s">
        <v>117</v>
      </c>
      <c r="AJ91" s="2" t="s">
        <v>470</v>
      </c>
      <c r="AK91" s="5" t="s">
        <v>1019</v>
      </c>
      <c r="AL91" s="5" t="s">
        <v>195</v>
      </c>
      <c r="AM91" s="5" t="s">
        <v>195</v>
      </c>
      <c r="AN91" s="5" t="s">
        <v>195</v>
      </c>
      <c r="AO91" s="5" t="s">
        <v>195</v>
      </c>
      <c r="AP91" s="5" t="s">
        <v>195</v>
      </c>
      <c r="AQ91" s="5" t="s">
        <v>195</v>
      </c>
      <c r="AR91" s="2"/>
      <c r="AS91" s="104"/>
      <c r="AT91" s="104"/>
      <c r="AU91" s="104"/>
      <c r="AV91" s="2"/>
      <c r="AW91" s="2"/>
      <c r="AX91" s="2"/>
      <c r="AY91" s="2"/>
      <c r="AZ91" s="2"/>
      <c r="BA91" s="2"/>
      <c r="BB91" s="2"/>
      <c r="BC91" s="2"/>
      <c r="BD91" s="2"/>
      <c r="BE91" s="2"/>
      <c r="BF91" s="2"/>
      <c r="BG91" s="2"/>
      <c r="BH91" s="2"/>
      <c r="BI91" s="2"/>
      <c r="BJ91" s="2"/>
      <c r="BK91" s="2"/>
      <c r="BL91" s="2"/>
      <c r="BM91" s="2"/>
      <c r="BN91" s="2"/>
    </row>
    <row r="92" spans="1:66" ht="65.099999999999994" hidden="1">
      <c r="A92" s="4" t="s">
        <v>99</v>
      </c>
      <c r="B92" s="4" t="s">
        <v>195</v>
      </c>
      <c r="C92" s="4" t="s">
        <v>195</v>
      </c>
      <c r="D92" s="4" t="s">
        <v>1037</v>
      </c>
      <c r="E92" s="4"/>
      <c r="F92" s="4" t="s">
        <v>195</v>
      </c>
      <c r="G92" s="2" t="s">
        <v>100</v>
      </c>
      <c r="H92" s="2" t="s">
        <v>679</v>
      </c>
      <c r="I92" s="2"/>
      <c r="J92" s="2"/>
      <c r="K92" s="2" t="s">
        <v>1608</v>
      </c>
      <c r="L92" s="2" t="str">
        <f>_xlfn.TEXTJOIN("|",FALSE,Platinum_Config[[#This Row],[Target Entity]],Platinum_Config[[#This Row],[Target DEV SB ID]])</f>
        <v>TBD - Value Bundle or Epic or Task|fdx_dtfin_appv_notes</v>
      </c>
      <c r="M92" s="2" t="s">
        <v>193</v>
      </c>
      <c r="N92" s="2" t="s">
        <v>1658</v>
      </c>
      <c r="O92" s="2" t="s">
        <v>1812</v>
      </c>
      <c r="P92" s="2" t="s">
        <v>1038</v>
      </c>
      <c r="Q92" s="2" t="s">
        <v>104</v>
      </c>
      <c r="R92" s="2" t="s">
        <v>104</v>
      </c>
      <c r="S92" s="2" t="s">
        <v>195</v>
      </c>
      <c r="T92" s="2" t="s">
        <v>194</v>
      </c>
      <c r="U92" s="2" t="s">
        <v>194</v>
      </c>
      <c r="V92" s="2" t="s">
        <v>1821</v>
      </c>
      <c r="W92" s="104" t="s">
        <v>1139</v>
      </c>
      <c r="X92" s="104" t="s">
        <v>1139</v>
      </c>
      <c r="Y92" s="104"/>
      <c r="Z92" s="2" t="str">
        <f>_xlfn.XLOOKUP(Platinum_Config[[#This Row],[Source PROD ID]],Prod_fields[ID],Prod_fields[Attribute Name],"0-Not Found",0,1)</f>
        <v>0-Not Found</v>
      </c>
      <c r="AA92" s="2"/>
      <c r="AB92" s="2" t="str">
        <f>_xlfn.XLOOKUP(Platinum_Config[[#This Row],[FDXSANDBOXA ID]],SBA_fields[ID],SBA_fields[Attribute Name],"0-Not Found",0,1)</f>
        <v>SL2 D&amp;T Finance Approval Notes</v>
      </c>
      <c r="AC92" s="2" t="str">
        <f>_xlfn.XLOOKUP(Platinum_Config[[#This Row],[Target DEV SB ID]],Target_Dev_fields[ID],Target_Dev_fields[Attribute Name],"0-Not Found",0,1)</f>
        <v>SL2 D&amp;T Finance Approval Notes</v>
      </c>
      <c r="AD92" s="2" t="b">
        <f>Platinum_Config[[#This Row],[Prod Source field name]]=Platinum_Config[[#This Row],[New instance Target field name]]</f>
        <v>0</v>
      </c>
      <c r="AE92" s="2" t="b">
        <f>Platinum_Config[[#This Row],[Target Field Name]]=Platinum_Config[[#This Row],[New instance Target field name]]</f>
        <v>1</v>
      </c>
      <c r="AF92" s="2" t="b">
        <f>Platinum_Config[[#This Row],[Sandbox A field name]]=Platinum_Config[[#This Row],[New instance Target field name]]</f>
        <v>1</v>
      </c>
      <c r="AG92" s="2" t="s">
        <v>103</v>
      </c>
      <c r="AH92" s="2" t="s">
        <v>947</v>
      </c>
      <c r="AI92" s="2" t="s">
        <v>195</v>
      </c>
      <c r="AJ92" s="2" t="s">
        <v>470</v>
      </c>
      <c r="AK92" s="5"/>
      <c r="AL92" s="5" t="s">
        <v>195</v>
      </c>
      <c r="AM92" s="5" t="s">
        <v>195</v>
      </c>
      <c r="AN92" s="5" t="s">
        <v>195</v>
      </c>
      <c r="AO92" s="5" t="s">
        <v>195</v>
      </c>
      <c r="AP92" s="5" t="s">
        <v>195</v>
      </c>
      <c r="AQ92" s="5" t="s">
        <v>195</v>
      </c>
      <c r="AR92" s="2"/>
      <c r="AS92" s="104"/>
      <c r="AT92" s="104"/>
      <c r="AU92" s="104"/>
      <c r="AV92" s="2"/>
      <c r="AW92" s="2"/>
      <c r="AX92" s="2"/>
      <c r="AY92" s="2"/>
      <c r="AZ92" s="2"/>
      <c r="BA92" s="2"/>
      <c r="BB92" s="2"/>
      <c r="BC92" s="2"/>
      <c r="BD92" s="2"/>
      <c r="BE92" s="2"/>
      <c r="BF92" s="2"/>
      <c r="BG92" s="2"/>
      <c r="BH92" s="2"/>
      <c r="BI92" s="2"/>
      <c r="BJ92" s="2"/>
      <c r="BK92" s="2"/>
      <c r="BL92" s="2"/>
      <c r="BM92" s="2"/>
      <c r="BN92" s="2"/>
    </row>
    <row r="93" spans="1:66" ht="65.099999999999994" hidden="1">
      <c r="A93" s="4" t="s">
        <v>99</v>
      </c>
      <c r="B93" s="4" t="s">
        <v>195</v>
      </c>
      <c r="C93" s="4" t="s">
        <v>195</v>
      </c>
      <c r="D93" s="4" t="s">
        <v>1037</v>
      </c>
      <c r="E93" s="4"/>
      <c r="F93" s="4" t="s">
        <v>195</v>
      </c>
      <c r="G93" s="2" t="s">
        <v>100</v>
      </c>
      <c r="H93" s="2" t="s">
        <v>680</v>
      </c>
      <c r="I93" s="2"/>
      <c r="J93" s="2"/>
      <c r="K93" s="2" t="s">
        <v>1608</v>
      </c>
      <c r="L93" s="2" t="str">
        <f>_xlfn.TEXTJOIN("|",FALSE,Platinum_Config[[#This Row],[Target Entity]],Platinum_Config[[#This Row],[Target DEV SB ID]])</f>
        <v>TBD - Value Bundle or Epic or Task|Str102</v>
      </c>
      <c r="M93" s="2" t="s">
        <v>196</v>
      </c>
      <c r="N93" s="2"/>
      <c r="O93" s="2" t="s">
        <v>470</v>
      </c>
      <c r="P93" s="2" t="s">
        <v>1038</v>
      </c>
      <c r="Q93" s="2" t="s">
        <v>104</v>
      </c>
      <c r="R93" s="2" t="s">
        <v>104</v>
      </c>
      <c r="S93" s="2" t="s">
        <v>1611</v>
      </c>
      <c r="T93" s="2" t="s">
        <v>197</v>
      </c>
      <c r="U93" s="2" t="s">
        <v>198</v>
      </c>
      <c r="V93" s="2" t="s">
        <v>1822</v>
      </c>
      <c r="W93" s="104" t="s">
        <v>20</v>
      </c>
      <c r="X93" s="104" t="s">
        <v>1648</v>
      </c>
      <c r="Y93" s="104" t="s">
        <v>20</v>
      </c>
      <c r="Z93" s="2" t="str">
        <f>_xlfn.XLOOKUP(Platinum_Config[[#This Row],[Source PROD ID]],Prod_fields[ID],Prod_fields[Attribute Name],"0-Not Found",0,1)</f>
        <v>0-Not Found</v>
      </c>
      <c r="AA93" s="2"/>
      <c r="AB93" s="2" t="str">
        <f>_xlfn.XLOOKUP(Platinum_Config[[#This Row],[FDXSANDBOXA ID]],SBA_fields[ID],SBA_fields[Attribute Name],"0-Not Found",0,1)</f>
        <v>SL2 DTU Approval</v>
      </c>
      <c r="AC93" s="2" t="str">
        <f>_xlfn.XLOOKUP(Platinum_Config[[#This Row],[Target DEV SB ID]],Target_Dev_fields[ID],Target_Dev_fields[Attribute Name],"0-Not Found",0,1)</f>
        <v>0-Not Found</v>
      </c>
      <c r="AD93" s="2" t="b">
        <f>Platinum_Config[[#This Row],[Prod Source field name]]=Platinum_Config[[#This Row],[New instance Target field name]]</f>
        <v>1</v>
      </c>
      <c r="AE93" s="2" t="b">
        <f>Platinum_Config[[#This Row],[Target Field Name]]=Platinum_Config[[#This Row],[New instance Target field name]]</f>
        <v>0</v>
      </c>
      <c r="AF93" s="2" t="b">
        <f>Platinum_Config[[#This Row],[Sandbox A field name]]=Platinum_Config[[#This Row],[New instance Target field name]]</f>
        <v>0</v>
      </c>
      <c r="AG93" s="2" t="s">
        <v>141</v>
      </c>
      <c r="AH93" s="2" t="s">
        <v>947</v>
      </c>
      <c r="AI93" s="2" t="s">
        <v>117</v>
      </c>
      <c r="AJ93" s="2" t="s">
        <v>470</v>
      </c>
      <c r="AK93" s="5" t="s">
        <v>1028</v>
      </c>
      <c r="AL93" s="5" t="s">
        <v>195</v>
      </c>
      <c r="AM93" s="5" t="s">
        <v>195</v>
      </c>
      <c r="AN93" s="5" t="s">
        <v>195</v>
      </c>
      <c r="AO93" s="5" t="s">
        <v>195</v>
      </c>
      <c r="AP93" s="5" t="s">
        <v>195</v>
      </c>
      <c r="AQ93" s="5" t="s">
        <v>195</v>
      </c>
      <c r="AR93" s="2"/>
      <c r="AS93" s="104"/>
      <c r="AT93" s="104"/>
      <c r="AU93" s="104"/>
      <c r="AV93" s="2"/>
      <c r="AW93" s="2"/>
      <c r="AX93" s="2"/>
      <c r="AY93" s="2"/>
      <c r="AZ93" s="2"/>
      <c r="BA93" s="2"/>
      <c r="BB93" s="2"/>
      <c r="BC93" s="2"/>
      <c r="BD93" s="2"/>
      <c r="BE93" s="2"/>
      <c r="BF93" s="2"/>
      <c r="BG93" s="2"/>
      <c r="BH93" s="2"/>
      <c r="BI93" s="2"/>
      <c r="BJ93" s="2"/>
      <c r="BK93" s="2"/>
      <c r="BL93" s="2"/>
      <c r="BM93" s="2"/>
      <c r="BN93" s="2"/>
    </row>
    <row r="94" spans="1:66" ht="65.099999999999994" hidden="1">
      <c r="A94" s="4" t="s">
        <v>99</v>
      </c>
      <c r="B94" s="4" t="s">
        <v>195</v>
      </c>
      <c r="C94" s="4" t="s">
        <v>195</v>
      </c>
      <c r="D94" s="4" t="s">
        <v>1037</v>
      </c>
      <c r="E94" s="4"/>
      <c r="F94" s="4" t="s">
        <v>195</v>
      </c>
      <c r="G94" s="2" t="s">
        <v>100</v>
      </c>
      <c r="H94" s="2" t="s">
        <v>681</v>
      </c>
      <c r="I94" s="2"/>
      <c r="J94" s="2"/>
      <c r="K94" s="2" t="s">
        <v>1608</v>
      </c>
      <c r="L94" s="2" t="str">
        <f>_xlfn.TEXTJOIN("|",FALSE,Platinum_Config[[#This Row],[Target Entity]],Platinum_Config[[#This Row],[Target DEV SB ID]])</f>
        <v>TBD - Value Bundle or Epic or Task|fdx_dtu_appv_notes</v>
      </c>
      <c r="M94" s="2" t="s">
        <v>199</v>
      </c>
      <c r="N94" s="2"/>
      <c r="O94" s="2" t="s">
        <v>470</v>
      </c>
      <c r="P94" s="2" t="s">
        <v>1038</v>
      </c>
      <c r="Q94" s="2" t="s">
        <v>104</v>
      </c>
      <c r="R94" s="2" t="s">
        <v>104</v>
      </c>
      <c r="S94" s="2" t="s">
        <v>195</v>
      </c>
      <c r="T94" s="2" t="s">
        <v>200</v>
      </c>
      <c r="U94" s="2" t="s">
        <v>200</v>
      </c>
      <c r="V94" s="2" t="s">
        <v>1821</v>
      </c>
      <c r="W94" s="104" t="s">
        <v>1139</v>
      </c>
      <c r="X94" s="104" t="s">
        <v>1139</v>
      </c>
      <c r="Y94" s="104"/>
      <c r="Z94" s="2" t="str">
        <f>_xlfn.XLOOKUP(Platinum_Config[[#This Row],[Source PROD ID]],Prod_fields[ID],Prod_fields[Attribute Name],"0-Not Found",0,1)</f>
        <v>0-Not Found</v>
      </c>
      <c r="AA94" s="2"/>
      <c r="AB94" s="2" t="str">
        <f>_xlfn.XLOOKUP(Platinum_Config[[#This Row],[FDXSANDBOXA ID]],SBA_fields[ID],SBA_fields[Attribute Name],"0-Not Found",0,1)</f>
        <v>SL2 DTU Approval Notes</v>
      </c>
      <c r="AC94" s="2" t="str">
        <f>_xlfn.XLOOKUP(Platinum_Config[[#This Row],[Target DEV SB ID]],Target_Dev_fields[ID],Target_Dev_fields[Attribute Name],"0-Not Found",0,1)</f>
        <v>SL2 DTU Approval Notes</v>
      </c>
      <c r="AD94" s="2" t="b">
        <f>Platinum_Config[[#This Row],[Prod Source field name]]=Platinum_Config[[#This Row],[New instance Target field name]]</f>
        <v>0</v>
      </c>
      <c r="AE94" s="2" t="b">
        <f>Platinum_Config[[#This Row],[Target Field Name]]=Platinum_Config[[#This Row],[New instance Target field name]]</f>
        <v>1</v>
      </c>
      <c r="AF94" s="2" t="b">
        <f>Platinum_Config[[#This Row],[Sandbox A field name]]=Platinum_Config[[#This Row],[New instance Target field name]]</f>
        <v>1</v>
      </c>
      <c r="AG94" s="2" t="s">
        <v>103</v>
      </c>
      <c r="AH94" s="2" t="s">
        <v>947</v>
      </c>
      <c r="AI94" s="2" t="s">
        <v>195</v>
      </c>
      <c r="AJ94" s="2" t="s">
        <v>470</v>
      </c>
      <c r="AK94" s="5" t="s">
        <v>195</v>
      </c>
      <c r="AL94" s="5" t="s">
        <v>195</v>
      </c>
      <c r="AM94" s="5" t="s">
        <v>195</v>
      </c>
      <c r="AN94" s="5" t="s">
        <v>195</v>
      </c>
      <c r="AO94" s="5" t="s">
        <v>195</v>
      </c>
      <c r="AP94" s="5" t="s">
        <v>195</v>
      </c>
      <c r="AQ94" s="5" t="s">
        <v>195</v>
      </c>
      <c r="AR94" s="2"/>
      <c r="AS94" s="104"/>
      <c r="AT94" s="104"/>
      <c r="AU94" s="104"/>
      <c r="AV94" s="2"/>
      <c r="AW94" s="2"/>
      <c r="AX94" s="2"/>
      <c r="AY94" s="2"/>
      <c r="AZ94" s="2"/>
      <c r="BA94" s="2"/>
      <c r="BB94" s="2"/>
      <c r="BC94" s="2"/>
      <c r="BD94" s="2"/>
      <c r="BE94" s="2"/>
      <c r="BF94" s="2"/>
      <c r="BG94" s="2"/>
      <c r="BH94" s="2"/>
      <c r="BI94" s="2"/>
      <c r="BJ94" s="2"/>
      <c r="BK94" s="2"/>
      <c r="BL94" s="2"/>
      <c r="BM94" s="2"/>
      <c r="BN94" s="2"/>
    </row>
    <row r="95" spans="1:66" ht="65.099999999999994" hidden="1">
      <c r="A95" s="4" t="s">
        <v>99</v>
      </c>
      <c r="B95" s="4" t="s">
        <v>195</v>
      </c>
      <c r="C95" s="4" t="s">
        <v>195</v>
      </c>
      <c r="D95" s="4" t="s">
        <v>1037</v>
      </c>
      <c r="E95" s="4"/>
      <c r="F95" s="4" t="s">
        <v>195</v>
      </c>
      <c r="G95" s="2" t="s">
        <v>100</v>
      </c>
      <c r="H95" s="2" t="s">
        <v>682</v>
      </c>
      <c r="I95" s="2"/>
      <c r="J95" s="2"/>
      <c r="K95" s="2" t="s">
        <v>1608</v>
      </c>
      <c r="L95" s="2" t="str">
        <f>_xlfn.TEXTJOIN("|",FALSE,Platinum_Config[[#This Row],[Target Entity]],Platinum_Config[[#This Row],[Target DEV SB ID]])</f>
        <v>TBD - Value Bundle or Epic or Task|Str98</v>
      </c>
      <c r="M95" s="2" t="s">
        <v>683</v>
      </c>
      <c r="N95" s="2"/>
      <c r="O95" s="2" t="s">
        <v>470</v>
      </c>
      <c r="P95" s="2" t="s">
        <v>1038</v>
      </c>
      <c r="Q95" s="2" t="s">
        <v>104</v>
      </c>
      <c r="R95" s="2" t="s">
        <v>104</v>
      </c>
      <c r="S95" s="2" t="s">
        <v>1611</v>
      </c>
      <c r="T95" s="2"/>
      <c r="U95" s="2" t="s">
        <v>1039</v>
      </c>
      <c r="V95" s="2" t="s">
        <v>1822</v>
      </c>
      <c r="W95" s="104" t="s">
        <v>20</v>
      </c>
      <c r="X95" s="104" t="s">
        <v>1648</v>
      </c>
      <c r="Y95" s="104" t="s">
        <v>20</v>
      </c>
      <c r="Z95" s="2" t="str">
        <f>_xlfn.XLOOKUP(Platinum_Config[[#This Row],[Source PROD ID]],Prod_fields[ID],Prod_fields[Attribute Name],"0-Not Found",0,1)</f>
        <v>0-Not Found</v>
      </c>
      <c r="AA95" s="2"/>
      <c r="AB95" s="2" t="str">
        <f>_xlfn.XLOOKUP(Platinum_Config[[#This Row],[FDXSANDBOXA ID]],SBA_fields[ID],SBA_fields[Attribute Name],"0-Not Found",0,1)</f>
        <v>0-Not Found</v>
      </c>
      <c r="AC95" s="2" t="str">
        <f>_xlfn.XLOOKUP(Platinum_Config[[#This Row],[Target DEV SB ID]],Target_Dev_fields[ID],Target_Dev_fields[Attribute Name],"0-Not Found",0,1)</f>
        <v>0-Not Found</v>
      </c>
      <c r="AD95" s="2" t="b">
        <f>Platinum_Config[[#This Row],[Prod Source field name]]=Platinum_Config[[#This Row],[New instance Target field name]]</f>
        <v>1</v>
      </c>
      <c r="AE95" s="2" t="b">
        <f>Platinum_Config[[#This Row],[Target Field Name]]=Platinum_Config[[#This Row],[New instance Target field name]]</f>
        <v>0</v>
      </c>
      <c r="AF95" s="2" t="b">
        <f>Platinum_Config[[#This Row],[Sandbox A field name]]=Platinum_Config[[#This Row],[New instance Target field name]]</f>
        <v>1</v>
      </c>
      <c r="AG95" s="2" t="s">
        <v>141</v>
      </c>
      <c r="AH95" s="2" t="s">
        <v>947</v>
      </c>
      <c r="AI95" s="2" t="s">
        <v>117</v>
      </c>
      <c r="AJ95" s="2" t="s">
        <v>470</v>
      </c>
      <c r="AK95" s="5" t="s">
        <v>1028</v>
      </c>
      <c r="AL95" s="5" t="s">
        <v>195</v>
      </c>
      <c r="AM95" s="5" t="s">
        <v>195</v>
      </c>
      <c r="AN95" s="5" t="s">
        <v>195</v>
      </c>
      <c r="AO95" s="5" t="s">
        <v>195</v>
      </c>
      <c r="AP95" s="5" t="s">
        <v>195</v>
      </c>
      <c r="AQ95" s="5" t="s">
        <v>195</v>
      </c>
      <c r="AR95" s="2"/>
      <c r="AS95" s="104"/>
      <c r="AT95" s="104"/>
      <c r="AU95" s="104"/>
      <c r="AV95" s="2"/>
      <c r="AW95" s="2"/>
      <c r="AX95" s="2"/>
      <c r="AY95" s="2"/>
      <c r="AZ95" s="2"/>
      <c r="BA95" s="2"/>
      <c r="BB95" s="2"/>
      <c r="BC95" s="2"/>
      <c r="BD95" s="2"/>
      <c r="BE95" s="2"/>
      <c r="BF95" s="2"/>
      <c r="BG95" s="2"/>
      <c r="BH95" s="2"/>
      <c r="BI95" s="2"/>
      <c r="BJ95" s="2"/>
      <c r="BK95" s="2"/>
      <c r="BL95" s="2"/>
      <c r="BM95" s="2"/>
      <c r="BN95" s="2"/>
    </row>
    <row r="96" spans="1:66" ht="65.099999999999994" hidden="1">
      <c r="A96" s="4" t="s">
        <v>99</v>
      </c>
      <c r="B96" s="4" t="s">
        <v>195</v>
      </c>
      <c r="C96" s="4" t="s">
        <v>195</v>
      </c>
      <c r="D96" s="4" t="s">
        <v>1037</v>
      </c>
      <c r="E96" s="4"/>
      <c r="F96" s="4" t="s">
        <v>195</v>
      </c>
      <c r="G96" s="2" t="s">
        <v>100</v>
      </c>
      <c r="H96" s="2" t="s">
        <v>684</v>
      </c>
      <c r="I96" s="2"/>
      <c r="J96" s="2"/>
      <c r="K96" s="2" t="s">
        <v>1608</v>
      </c>
      <c r="L96" s="2" t="str">
        <f>_xlfn.TEXTJOIN("|",FALSE,Platinum_Config[[#This Row],[Target Entity]],Platinum_Config[[#This Row],[Target DEV SB ID]])</f>
        <v>TBD - Value Bundle or Epic or Task|fdx_dtsmo_rev_notes</v>
      </c>
      <c r="M96" s="2" t="s">
        <v>685</v>
      </c>
      <c r="N96" s="2"/>
      <c r="O96" s="2" t="s">
        <v>470</v>
      </c>
      <c r="P96" s="2" t="s">
        <v>1038</v>
      </c>
      <c r="Q96" s="2" t="s">
        <v>104</v>
      </c>
      <c r="R96" s="2" t="s">
        <v>104</v>
      </c>
      <c r="S96" s="2" t="s">
        <v>195</v>
      </c>
      <c r="T96" s="2"/>
      <c r="U96" s="2" t="s">
        <v>1040</v>
      </c>
      <c r="V96" s="2" t="s">
        <v>1821</v>
      </c>
      <c r="W96" s="104" t="s">
        <v>1139</v>
      </c>
      <c r="X96" s="104" t="s">
        <v>1139</v>
      </c>
      <c r="Y96" s="104"/>
      <c r="Z96" s="2" t="str">
        <f>_xlfn.XLOOKUP(Platinum_Config[[#This Row],[Source PROD ID]],Prod_fields[ID],Prod_fields[Attribute Name],"0-Not Found",0,1)</f>
        <v>0-Not Found</v>
      </c>
      <c r="AA96" s="2"/>
      <c r="AB96" s="2" t="str">
        <f>_xlfn.XLOOKUP(Platinum_Config[[#This Row],[FDXSANDBOXA ID]],SBA_fields[ID],SBA_fields[Attribute Name],"0-Not Found",0,1)</f>
        <v>0-Not Found</v>
      </c>
      <c r="AC96" s="2" t="str">
        <f>_xlfn.XLOOKUP(Platinum_Config[[#This Row],[Target DEV SB ID]],Target_Dev_fields[ID],Target_Dev_fields[Attribute Name],"0-Not Found",0,1)</f>
        <v>SL2 D&amp;T SMO Review Notes</v>
      </c>
      <c r="AD96" s="2" t="b">
        <f>Platinum_Config[[#This Row],[Prod Source field name]]=Platinum_Config[[#This Row],[New instance Target field name]]</f>
        <v>0</v>
      </c>
      <c r="AE96" s="2" t="b">
        <f>Platinum_Config[[#This Row],[Target Field Name]]=Platinum_Config[[#This Row],[New instance Target field name]]</f>
        <v>1</v>
      </c>
      <c r="AF96" s="2" t="b">
        <f>Platinum_Config[[#This Row],[Sandbox A field name]]=Platinum_Config[[#This Row],[New instance Target field name]]</f>
        <v>0</v>
      </c>
      <c r="AG96" s="2" t="s">
        <v>103</v>
      </c>
      <c r="AH96" s="2" t="s">
        <v>947</v>
      </c>
      <c r="AI96" s="2" t="s">
        <v>195</v>
      </c>
      <c r="AJ96" s="2" t="s">
        <v>470</v>
      </c>
      <c r="AK96" s="5" t="s">
        <v>195</v>
      </c>
      <c r="AL96" s="5" t="s">
        <v>195</v>
      </c>
      <c r="AM96" s="5" t="s">
        <v>195</v>
      </c>
      <c r="AN96" s="5" t="s">
        <v>195</v>
      </c>
      <c r="AO96" s="5" t="s">
        <v>195</v>
      </c>
      <c r="AP96" s="5" t="s">
        <v>195</v>
      </c>
      <c r="AQ96" s="5" t="s">
        <v>195</v>
      </c>
      <c r="AR96" s="2"/>
      <c r="AS96" s="104"/>
      <c r="AT96" s="104"/>
      <c r="AU96" s="104"/>
      <c r="AV96" s="2"/>
      <c r="AW96" s="2"/>
      <c r="AX96" s="2"/>
      <c r="AY96" s="2"/>
      <c r="AZ96" s="2"/>
      <c r="BA96" s="2"/>
      <c r="BB96" s="2"/>
      <c r="BC96" s="2"/>
      <c r="BD96" s="2"/>
      <c r="BE96" s="2"/>
      <c r="BF96" s="2"/>
      <c r="BG96" s="2"/>
      <c r="BH96" s="2"/>
      <c r="BI96" s="2"/>
      <c r="BJ96" s="2"/>
      <c r="BK96" s="2"/>
      <c r="BL96" s="2"/>
      <c r="BM96" s="2"/>
      <c r="BN96" s="2"/>
    </row>
    <row r="97" spans="1:66" ht="117" hidden="1">
      <c r="A97" s="4" t="s">
        <v>1826</v>
      </c>
      <c r="B97" s="4" t="s">
        <v>195</v>
      </c>
      <c r="C97" s="4" t="s">
        <v>195</v>
      </c>
      <c r="D97" s="4" t="s">
        <v>1827</v>
      </c>
      <c r="E97" s="4"/>
      <c r="F97" s="4" t="s">
        <v>195</v>
      </c>
      <c r="G97" s="2" t="s">
        <v>100</v>
      </c>
      <c r="H97" s="2" t="s">
        <v>686</v>
      </c>
      <c r="I97" s="2"/>
      <c r="J97" s="2"/>
      <c r="K97" s="2" t="s">
        <v>1608</v>
      </c>
      <c r="L97" s="2" t="str">
        <f>_xlfn.TEXTJOIN("|",FALSE,Platinum_Config[[#This Row],[Target Entity]],Platinum_Config[[#This Row],[Target DEV SB ID]])</f>
        <v>TBD - Value Bundle or Epic or Task|&lt;N/A&gt;</v>
      </c>
      <c r="M97" s="2" t="s">
        <v>687</v>
      </c>
      <c r="N97" s="2"/>
      <c r="O97" s="2" t="s">
        <v>1828</v>
      </c>
      <c r="P97" s="2"/>
      <c r="Q97" s="2" t="s">
        <v>104</v>
      </c>
      <c r="R97" s="2" t="s">
        <v>104</v>
      </c>
      <c r="S97" s="2" t="s">
        <v>1829</v>
      </c>
      <c r="T97" s="2" t="s">
        <v>1830</v>
      </c>
      <c r="U97" s="2" t="s">
        <v>1830</v>
      </c>
      <c r="V97" s="2" t="s">
        <v>1831</v>
      </c>
      <c r="W97" s="104" t="s">
        <v>104</v>
      </c>
      <c r="X97" s="104" t="s">
        <v>1613</v>
      </c>
      <c r="Y97" s="104" t="s">
        <v>1798</v>
      </c>
      <c r="Z97" s="2" t="str">
        <f>_xlfn.XLOOKUP(Platinum_Config[[#This Row],[Source PROD ID]],Prod_fields[ID],Prod_fields[Attribute Name],"0-Not Found",0,1)</f>
        <v>0-Not Found</v>
      </c>
      <c r="AA97" s="2" t="s">
        <v>1832</v>
      </c>
      <c r="AB97" s="2" t="str">
        <f>_xlfn.XLOOKUP(Platinum_Config[[#This Row],[FDXSANDBOXA ID]],SBA_fields[ID],SBA_fields[Attribute Name],"0-Not Found",0,1)</f>
        <v>0-Not Found</v>
      </c>
      <c r="AC97" s="2" t="str">
        <f>_xlfn.XLOOKUP(Platinum_Config[[#This Row],[Target DEV SB ID]],Target_Dev_fields[ID],Target_Dev_fields[Attribute Name],"0-Not Found",0,1)</f>
        <v>0-Not Found</v>
      </c>
      <c r="AD97" s="2" t="b">
        <f>Platinum_Config[[#This Row],[Prod Source field name]]=Platinum_Config[[#This Row],[New instance Target field name]]</f>
        <v>1</v>
      </c>
      <c r="AE97" s="2" t="b">
        <f>Platinum_Config[[#This Row],[Target Field Name]]=Platinum_Config[[#This Row],[New instance Target field name]]</f>
        <v>0</v>
      </c>
      <c r="AF97" s="2" t="b">
        <f>Platinum_Config[[#This Row],[Sandbox A field name]]=Platinum_Config[[#This Row],[New instance Target field name]]</f>
        <v>1</v>
      </c>
      <c r="AG97" s="2" t="s">
        <v>141</v>
      </c>
      <c r="AH97" s="2"/>
      <c r="AI97" s="2" t="s">
        <v>117</v>
      </c>
      <c r="AJ97" s="2"/>
      <c r="AK97" s="5" t="s">
        <v>1833</v>
      </c>
      <c r="AL97" s="5"/>
      <c r="AM97" s="5" t="s">
        <v>399</v>
      </c>
      <c r="AN97" s="5"/>
      <c r="AO97" s="5"/>
      <c r="AP97" s="5"/>
      <c r="AQ97" s="5"/>
      <c r="AR97" s="2"/>
      <c r="AS97" s="104"/>
      <c r="AT97" s="104"/>
      <c r="AU97" s="104"/>
      <c r="AV97" s="2"/>
      <c r="AW97" s="2"/>
      <c r="AX97" s="2"/>
      <c r="AY97" s="2"/>
      <c r="AZ97" s="2"/>
      <c r="BA97" s="2"/>
      <c r="BB97" s="2"/>
      <c r="BC97" s="2"/>
      <c r="BD97" s="2"/>
      <c r="BE97" s="2"/>
      <c r="BF97" s="2"/>
      <c r="BG97" s="2"/>
      <c r="BH97" s="2"/>
      <c r="BI97" s="2"/>
      <c r="BJ97" s="2"/>
      <c r="BK97" s="2"/>
      <c r="BL97" s="2"/>
      <c r="BM97" s="2"/>
      <c r="BN97" s="2"/>
    </row>
    <row r="98" spans="1:66" ht="51.95" hidden="1">
      <c r="A98" s="4" t="s">
        <v>1834</v>
      </c>
      <c r="B98" s="4" t="s">
        <v>1835</v>
      </c>
      <c r="C98" s="4" t="s">
        <v>1836</v>
      </c>
      <c r="D98" s="4" t="s">
        <v>586</v>
      </c>
      <c r="E98" s="4" t="s">
        <v>470</v>
      </c>
      <c r="F98" s="4" t="s">
        <v>123</v>
      </c>
      <c r="G98" s="2" t="s">
        <v>202</v>
      </c>
      <c r="H98" s="2">
        <v>56</v>
      </c>
      <c r="I98" s="2" t="s">
        <v>1628</v>
      </c>
      <c r="J98" s="2"/>
      <c r="K98" s="2" t="s">
        <v>1618</v>
      </c>
      <c r="L98" s="2" t="str">
        <f>_xlfn.TEXTJOIN("|",FALSE,Platinum_Config[[#This Row],[Target Entity]],Platinum_Config[[#This Row],[Target DEV SB ID]])</f>
        <v>Demand Bundle|Str109</v>
      </c>
      <c r="M98" s="2" t="s">
        <v>256</v>
      </c>
      <c r="N98" s="2" t="s">
        <v>1629</v>
      </c>
      <c r="O98" s="2"/>
      <c r="P98" s="2" t="s">
        <v>1837</v>
      </c>
      <c r="Q98" s="2" t="s">
        <v>20</v>
      </c>
      <c r="R98" s="2" t="s">
        <v>20</v>
      </c>
      <c r="S98" s="2" t="s">
        <v>257</v>
      </c>
      <c r="T98" s="2" t="s">
        <v>257</v>
      </c>
      <c r="U98" s="2" t="s">
        <v>257</v>
      </c>
      <c r="V98" s="2"/>
      <c r="W98" s="104" t="s">
        <v>20</v>
      </c>
      <c r="X98" s="104" t="s">
        <v>1631</v>
      </c>
      <c r="Y98" s="104"/>
      <c r="Z98" s="2" t="str">
        <f>_xlfn.XLOOKUP(Platinum_Config[[#This Row],[Source PROD ID]],Prod_fields[ID],Prod_fields[Attribute Name],"0-Not Found",0,1)</f>
        <v>Impacts Commercial Portfolio?</v>
      </c>
      <c r="AA98" s="2"/>
      <c r="AB98" s="2" t="str">
        <f>_xlfn.XLOOKUP(Platinum_Config[[#This Row],[FDXSANDBOXA ID]],SBA_fields[ID],SBA_fields[Attribute Name],"0-Not Found",0,1)</f>
        <v>Impacts Commercial Portfolio?</v>
      </c>
      <c r="AC98" s="2" t="str">
        <f>_xlfn.XLOOKUP(Platinum_Config[[#This Row],[Target DEV SB ID]],Target_Dev_fields[ID],Target_Dev_fields[Attribute Name],"0-Not Found",0,1)</f>
        <v>Impacts Commercial Portfolio?</v>
      </c>
      <c r="AD98" s="2" t="b">
        <f>Platinum_Config[[#This Row],[Prod Source field name]]=Platinum_Config[[#This Row],[New instance Target field name]]</f>
        <v>1</v>
      </c>
      <c r="AE98" s="2" t="b">
        <f>Platinum_Config[[#This Row],[Target Field Name]]=Platinum_Config[[#This Row],[New instance Target field name]]</f>
        <v>1</v>
      </c>
      <c r="AF98" s="2" t="b">
        <f>Platinum_Config[[#This Row],[Sandbox A field name]]=Platinum_Config[[#This Row],[New instance Target field name]]</f>
        <v>1</v>
      </c>
      <c r="AG98" s="2" t="s">
        <v>141</v>
      </c>
      <c r="AH98" s="2" t="s">
        <v>947</v>
      </c>
      <c r="AI98" s="2" t="s">
        <v>117</v>
      </c>
      <c r="AJ98" s="2" t="s">
        <v>20</v>
      </c>
      <c r="AK98" s="5" t="str">
        <f>_xlfn.TEXTJOIN(CHAR(10),TRUE,VAL_str109_impacts[])</f>
        <v>Yes
No</v>
      </c>
      <c r="AL98" s="5" t="s">
        <v>470</v>
      </c>
      <c r="AM98" s="5" t="s">
        <v>949</v>
      </c>
      <c r="AN98" s="5" t="s">
        <v>470</v>
      </c>
      <c r="AO98" s="5" t="s">
        <v>470</v>
      </c>
      <c r="AP98" s="5" t="s">
        <v>470</v>
      </c>
      <c r="AQ98" s="5" t="s">
        <v>470</v>
      </c>
      <c r="AR98" s="5"/>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row>
    <row r="99" spans="1:66" ht="51.95" hidden="1">
      <c r="A99" s="4" t="s">
        <v>1834</v>
      </c>
      <c r="B99" s="4" t="s">
        <v>1835</v>
      </c>
      <c r="C99" s="4" t="s">
        <v>1836</v>
      </c>
      <c r="D99" s="4" t="s">
        <v>586</v>
      </c>
      <c r="E99" s="4" t="s">
        <v>470</v>
      </c>
      <c r="F99" s="4" t="s">
        <v>123</v>
      </c>
      <c r="G99" s="2" t="s">
        <v>202</v>
      </c>
      <c r="H99" s="2">
        <v>57</v>
      </c>
      <c r="I99" s="2" t="s">
        <v>1628</v>
      </c>
      <c r="J99" s="2"/>
      <c r="K99" s="2" t="s">
        <v>1618</v>
      </c>
      <c r="L99" s="2" t="str">
        <f>_xlfn.TEXTJOIN("|",FALSE,Platinum_Config[[#This Row],[Target Entity]],Platinum_Config[[#This Row],[Target DEV SB ID]])</f>
        <v>Demand Bundle|Str111</v>
      </c>
      <c r="M99" s="2" t="s">
        <v>258</v>
      </c>
      <c r="N99" s="2" t="s">
        <v>1629</v>
      </c>
      <c r="O99" s="2"/>
      <c r="P99" s="2" t="s">
        <v>1837</v>
      </c>
      <c r="Q99" s="2" t="s">
        <v>20</v>
      </c>
      <c r="R99" s="2" t="s">
        <v>20</v>
      </c>
      <c r="S99" s="2" t="s">
        <v>259</v>
      </c>
      <c r="T99" s="2" t="s">
        <v>259</v>
      </c>
      <c r="U99" s="2" t="s">
        <v>259</v>
      </c>
      <c r="V99" s="2"/>
      <c r="W99" s="104" t="s">
        <v>20</v>
      </c>
      <c r="X99" s="104" t="s">
        <v>1631</v>
      </c>
      <c r="Y99" s="104"/>
      <c r="Z99" s="2" t="str">
        <f>_xlfn.XLOOKUP(Platinum_Config[[#This Row],[Source PROD ID]],Prod_fields[ID],Prod_fields[Attribute Name],"0-Not Found",0,1)</f>
        <v>Impacts Enterprise Services Portfolio?</v>
      </c>
      <c r="AA99" s="2"/>
      <c r="AB99" s="2" t="str">
        <f>_xlfn.XLOOKUP(Platinum_Config[[#This Row],[FDXSANDBOXA ID]],SBA_fields[ID],SBA_fields[Attribute Name],"0-Not Found",0,1)</f>
        <v>Impacts Enterprise Services Portfolio?</v>
      </c>
      <c r="AC99" s="2" t="str">
        <f>_xlfn.XLOOKUP(Platinum_Config[[#This Row],[Target DEV SB ID]],Target_Dev_fields[ID],Target_Dev_fields[Attribute Name],"0-Not Found",0,1)</f>
        <v>Impacts Enterprise Services Portfolio?</v>
      </c>
      <c r="AD99" s="2" t="b">
        <f>Platinum_Config[[#This Row],[Prod Source field name]]=Platinum_Config[[#This Row],[New instance Target field name]]</f>
        <v>1</v>
      </c>
      <c r="AE99" s="2" t="b">
        <f>Platinum_Config[[#This Row],[Target Field Name]]=Platinum_Config[[#This Row],[New instance Target field name]]</f>
        <v>1</v>
      </c>
      <c r="AF99" s="2" t="b">
        <f>Platinum_Config[[#This Row],[Sandbox A field name]]=Platinum_Config[[#This Row],[New instance Target field name]]</f>
        <v>1</v>
      </c>
      <c r="AG99" s="2" t="s">
        <v>141</v>
      </c>
      <c r="AH99" s="2" t="s">
        <v>947</v>
      </c>
      <c r="AI99" s="2" t="s">
        <v>117</v>
      </c>
      <c r="AJ99" s="2" t="s">
        <v>20</v>
      </c>
      <c r="AK99" s="5" t="str">
        <f>_xlfn.TEXTJOIN(CHAR(10),TRUE,VAL_str111_impacts[])</f>
        <v>Yes
No</v>
      </c>
      <c r="AL99" s="5" t="s">
        <v>470</v>
      </c>
      <c r="AM99" s="5" t="s">
        <v>949</v>
      </c>
      <c r="AN99" s="5" t="s">
        <v>470</v>
      </c>
      <c r="AO99" s="5" t="s">
        <v>470</v>
      </c>
      <c r="AP99" s="5" t="s">
        <v>470</v>
      </c>
      <c r="AQ99" s="5" t="s">
        <v>470</v>
      </c>
      <c r="AR99" s="5"/>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row>
    <row r="100" spans="1:66" ht="51.95" hidden="1">
      <c r="A100" s="4" t="s">
        <v>1834</v>
      </c>
      <c r="B100" s="4" t="s">
        <v>1835</v>
      </c>
      <c r="C100" s="4" t="s">
        <v>1836</v>
      </c>
      <c r="D100" s="4" t="s">
        <v>586</v>
      </c>
      <c r="E100" s="4" t="s">
        <v>470</v>
      </c>
      <c r="F100" s="4" t="s">
        <v>123</v>
      </c>
      <c r="G100" s="2" t="s">
        <v>202</v>
      </c>
      <c r="H100" s="2">
        <v>58</v>
      </c>
      <c r="I100" s="2" t="s">
        <v>1628</v>
      </c>
      <c r="J100" s="2"/>
      <c r="K100" s="2" t="s">
        <v>1618</v>
      </c>
      <c r="L100" s="2" t="str">
        <f>_xlfn.TEXTJOIN("|",FALSE,Platinum_Config[[#This Row],[Target Entity]],Platinum_Config[[#This Row],[Target DEV SB ID]])</f>
        <v>Demand Bundle|Str110</v>
      </c>
      <c r="M100" s="2" t="s">
        <v>260</v>
      </c>
      <c r="N100" s="2" t="s">
        <v>1629</v>
      </c>
      <c r="O100" s="2"/>
      <c r="P100" s="2" t="s">
        <v>1837</v>
      </c>
      <c r="Q100" s="2" t="s">
        <v>20</v>
      </c>
      <c r="R100" s="2" t="s">
        <v>20</v>
      </c>
      <c r="S100" s="2" t="s">
        <v>261</v>
      </c>
      <c r="T100" s="2" t="s">
        <v>261</v>
      </c>
      <c r="U100" s="2" t="s">
        <v>261</v>
      </c>
      <c r="V100" s="2"/>
      <c r="W100" s="104" t="s">
        <v>20</v>
      </c>
      <c r="X100" s="104" t="s">
        <v>1648</v>
      </c>
      <c r="Y100" s="104" t="s">
        <v>20</v>
      </c>
      <c r="Z100" s="2" t="str">
        <f>_xlfn.XLOOKUP(Platinum_Config[[#This Row],[Source PROD ID]],Prod_fields[ID],Prod_fields[Attribute Name],"0-Not Found",0,1)</f>
        <v>Impacts Platform Portfolio?</v>
      </c>
      <c r="AA100" s="2"/>
      <c r="AB100" s="2" t="str">
        <f>_xlfn.XLOOKUP(Platinum_Config[[#This Row],[FDXSANDBOXA ID]],SBA_fields[ID],SBA_fields[Attribute Name],"0-Not Found",0,1)</f>
        <v>Impacts Platform Portfolio?</v>
      </c>
      <c r="AC100" s="2" t="str">
        <f>_xlfn.XLOOKUP(Platinum_Config[[#This Row],[Target DEV SB ID]],Target_Dev_fields[ID],Target_Dev_fields[Attribute Name],"0-Not Found",0,1)</f>
        <v>Impacts Platforms Portfolio?</v>
      </c>
      <c r="AD100" s="2" t="b">
        <f>Platinum_Config[[#This Row],[Prod Source field name]]=Platinum_Config[[#This Row],[New instance Target field name]]</f>
        <v>0</v>
      </c>
      <c r="AE100" s="2" t="b">
        <f>Platinum_Config[[#This Row],[Target Field Name]]=Platinum_Config[[#This Row],[New instance Target field name]]</f>
        <v>1</v>
      </c>
      <c r="AF100" s="2" t="b">
        <f>Platinum_Config[[#This Row],[Sandbox A field name]]=Platinum_Config[[#This Row],[New instance Target field name]]</f>
        <v>0</v>
      </c>
      <c r="AG100" s="2" t="s">
        <v>141</v>
      </c>
      <c r="AH100" s="2" t="s">
        <v>947</v>
      </c>
      <c r="AI100" s="2" t="s">
        <v>117</v>
      </c>
      <c r="AJ100" s="2" t="s">
        <v>20</v>
      </c>
      <c r="AK100" s="5" t="str">
        <f>_xlfn.TEXTJOIN(CHAR(10),TRUE,VAL_str110_impacts[])</f>
        <v>Yes
No</v>
      </c>
      <c r="AL100" s="5" t="s">
        <v>470</v>
      </c>
      <c r="AM100" s="5" t="s">
        <v>949</v>
      </c>
      <c r="AN100" s="5" t="s">
        <v>470</v>
      </c>
      <c r="AO100" s="5" t="s">
        <v>470</v>
      </c>
      <c r="AP100" s="5" t="s">
        <v>470</v>
      </c>
      <c r="AQ100" s="5" t="s">
        <v>470</v>
      </c>
      <c r="AR100" s="5"/>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row>
    <row r="101" spans="1:66" ht="51.95" hidden="1">
      <c r="A101" s="4" t="s">
        <v>1834</v>
      </c>
      <c r="B101" s="4" t="s">
        <v>1835</v>
      </c>
      <c r="C101" s="4" t="s">
        <v>1836</v>
      </c>
      <c r="D101" s="4" t="s">
        <v>586</v>
      </c>
      <c r="E101" s="4" t="s">
        <v>470</v>
      </c>
      <c r="F101" s="4" t="s">
        <v>123</v>
      </c>
      <c r="G101" s="2" t="s">
        <v>202</v>
      </c>
      <c r="H101" s="2">
        <v>59</v>
      </c>
      <c r="I101" s="2" t="s">
        <v>1628</v>
      </c>
      <c r="J101" s="2"/>
      <c r="K101" s="2" t="s">
        <v>1618</v>
      </c>
      <c r="L101" s="2" t="str">
        <f>_xlfn.TEXTJOIN("|",FALSE,Platinum_Config[[#This Row],[Target Entity]],Platinum_Config[[#This Row],[Target DEV SB ID]])</f>
        <v>Demand Bundle|Str113</v>
      </c>
      <c r="M101" s="2" t="s">
        <v>262</v>
      </c>
      <c r="N101" s="2" t="s">
        <v>1629</v>
      </c>
      <c r="O101" s="2"/>
      <c r="P101" s="2" t="s">
        <v>1837</v>
      </c>
      <c r="Q101" s="2" t="s">
        <v>20</v>
      </c>
      <c r="R101" s="2" t="s">
        <v>20</v>
      </c>
      <c r="S101" s="2" t="s">
        <v>263</v>
      </c>
      <c r="T101" s="2" t="s">
        <v>263</v>
      </c>
      <c r="U101" s="2" t="s">
        <v>263</v>
      </c>
      <c r="V101" s="2"/>
      <c r="W101" s="104" t="s">
        <v>20</v>
      </c>
      <c r="X101" s="104" t="s">
        <v>1631</v>
      </c>
      <c r="Y101" s="104"/>
      <c r="Z101" s="2" t="str">
        <f>_xlfn.XLOOKUP(Platinum_Config[[#This Row],[Source PROD ID]],Prod_fields[ID],Prod_fields[Attribute Name],"0-Not Found",0,1)</f>
        <v>Impacts Supply Chain Operations Portfolio?</v>
      </c>
      <c r="AA101" s="2"/>
      <c r="AB101" s="2" t="str">
        <f>_xlfn.XLOOKUP(Platinum_Config[[#This Row],[FDXSANDBOXA ID]],SBA_fields[ID],SBA_fields[Attribute Name],"0-Not Found",0,1)</f>
        <v>Impacts Supply Chain Operations Portfolio?</v>
      </c>
      <c r="AC101" s="2" t="str">
        <f>_xlfn.XLOOKUP(Platinum_Config[[#This Row],[Target DEV SB ID]],Target_Dev_fields[ID],Target_Dev_fields[Attribute Name],"0-Not Found",0,1)</f>
        <v>Impacts Supply Chain Operations Portfolio?</v>
      </c>
      <c r="AD101" s="2" t="b">
        <f>Platinum_Config[[#This Row],[Prod Source field name]]=Platinum_Config[[#This Row],[New instance Target field name]]</f>
        <v>1</v>
      </c>
      <c r="AE101" s="2" t="b">
        <f>Platinum_Config[[#This Row],[Target Field Name]]=Platinum_Config[[#This Row],[New instance Target field name]]</f>
        <v>1</v>
      </c>
      <c r="AF101" s="2" t="b">
        <f>Platinum_Config[[#This Row],[Sandbox A field name]]=Platinum_Config[[#This Row],[New instance Target field name]]</f>
        <v>1</v>
      </c>
      <c r="AG101" s="2" t="s">
        <v>141</v>
      </c>
      <c r="AH101" s="2" t="s">
        <v>947</v>
      </c>
      <c r="AI101" s="2" t="s">
        <v>117</v>
      </c>
      <c r="AJ101" s="2" t="s">
        <v>20</v>
      </c>
      <c r="AK101" s="5" t="str">
        <f>_xlfn.TEXTJOIN(CHAR(10),TRUE,VAL_str113_impacts[])</f>
        <v>Yes
No</v>
      </c>
      <c r="AL101" s="5" t="s">
        <v>470</v>
      </c>
      <c r="AM101" s="5" t="s">
        <v>949</v>
      </c>
      <c r="AN101" s="5" t="s">
        <v>470</v>
      </c>
      <c r="AO101" s="5" t="s">
        <v>470</v>
      </c>
      <c r="AP101" s="5" t="s">
        <v>470</v>
      </c>
      <c r="AQ101" s="5" t="s">
        <v>470</v>
      </c>
      <c r="AR101" s="5"/>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row>
    <row r="102" spans="1:66" ht="143.1" hidden="1">
      <c r="A102" s="4" t="s">
        <v>1834</v>
      </c>
      <c r="B102" s="4" t="s">
        <v>1835</v>
      </c>
      <c r="C102" s="4" t="s">
        <v>1836</v>
      </c>
      <c r="D102" s="4" t="s">
        <v>586</v>
      </c>
      <c r="E102" s="4" t="s">
        <v>470</v>
      </c>
      <c r="F102" s="4" t="s">
        <v>123</v>
      </c>
      <c r="G102" s="2" t="s">
        <v>202</v>
      </c>
      <c r="H102" s="2">
        <v>60</v>
      </c>
      <c r="I102" s="2" t="s">
        <v>1628</v>
      </c>
      <c r="J102" s="2"/>
      <c r="K102" s="2" t="s">
        <v>1618</v>
      </c>
      <c r="L102" s="2" t="str">
        <f>_xlfn.TEXTJOIN("|",FALSE,Platinum_Config[[#This Row],[Target Entity]],Platinum_Config[[#This Row],[Target DEV SB ID]])</f>
        <v>Demand Bundle|Str62</v>
      </c>
      <c r="M102" s="2" t="s">
        <v>254</v>
      </c>
      <c r="N102" s="2" t="s">
        <v>1629</v>
      </c>
      <c r="O102" s="2"/>
      <c r="P102" s="2" t="s">
        <v>1837</v>
      </c>
      <c r="Q102" s="2" t="s">
        <v>20</v>
      </c>
      <c r="R102" s="2" t="s">
        <v>20</v>
      </c>
      <c r="S102" s="2" t="s">
        <v>255</v>
      </c>
      <c r="T102" s="2" t="s">
        <v>255</v>
      </c>
      <c r="U102" s="2" t="s">
        <v>255</v>
      </c>
      <c r="V102" s="2"/>
      <c r="W102" s="104" t="s">
        <v>20</v>
      </c>
      <c r="X102" s="104" t="s">
        <v>1631</v>
      </c>
      <c r="Y102" s="104"/>
      <c r="Z102" s="2" t="str">
        <f>_xlfn.XLOOKUP(Platinum_Config[[#This Row],[Source PROD ID]],Prod_fields[ID],Prod_fields[Attribute Name],"0-Not Found",0,1)</f>
        <v>T-Shirt Size</v>
      </c>
      <c r="AA102" s="2"/>
      <c r="AB102" s="2" t="str">
        <f>_xlfn.XLOOKUP(Platinum_Config[[#This Row],[FDXSANDBOXA ID]],SBA_fields[ID],SBA_fields[Attribute Name],"0-Not Found",0,1)</f>
        <v>T-Shirt Size</v>
      </c>
      <c r="AC102" s="2" t="str">
        <f>_xlfn.XLOOKUP(Platinum_Config[[#This Row],[Target DEV SB ID]],Target_Dev_fields[ID],Target_Dev_fields[Attribute Name],"0-Not Found",0,1)</f>
        <v>T-Shirt Size</v>
      </c>
      <c r="AD102" s="2" t="b">
        <f>Platinum_Config[[#This Row],[Prod Source field name]]=Platinum_Config[[#This Row],[New instance Target field name]]</f>
        <v>1</v>
      </c>
      <c r="AE102" s="2" t="b">
        <f>Platinum_Config[[#This Row],[Target Field Name]]=Platinum_Config[[#This Row],[New instance Target field name]]</f>
        <v>1</v>
      </c>
      <c r="AF102" s="2" t="b">
        <f>Platinum_Config[[#This Row],[Sandbox A field name]]=Platinum_Config[[#This Row],[New instance Target field name]]</f>
        <v>1</v>
      </c>
      <c r="AG102" s="2" t="s">
        <v>141</v>
      </c>
      <c r="AH102" s="2" t="s">
        <v>947</v>
      </c>
      <c r="AI102" s="2" t="s">
        <v>117</v>
      </c>
      <c r="AJ102" s="2" t="s">
        <v>20</v>
      </c>
      <c r="AK102" s="5" t="str">
        <f>_xlfn.TEXTJOIN(CHAR(10),TRUE,VAL_str62_tsize[])</f>
        <v>1: XS
2: S
3: M
4: L
5: XL</v>
      </c>
      <c r="AL102" s="5" t="s">
        <v>1838</v>
      </c>
      <c r="AM102" s="5" t="s">
        <v>949</v>
      </c>
      <c r="AN102" s="5" t="s">
        <v>470</v>
      </c>
      <c r="AO102" s="5" t="s">
        <v>470</v>
      </c>
      <c r="AP102" s="5" t="s">
        <v>470</v>
      </c>
      <c r="AQ102" s="5" t="s">
        <v>470</v>
      </c>
      <c r="AR102" s="5"/>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row>
    <row r="103" spans="1:66" ht="221.1" hidden="1">
      <c r="A103" s="4" t="s">
        <v>1834</v>
      </c>
      <c r="B103" s="4" t="s">
        <v>1835</v>
      </c>
      <c r="C103" s="4" t="s">
        <v>1836</v>
      </c>
      <c r="D103" s="4" t="s">
        <v>586</v>
      </c>
      <c r="E103" s="4" t="s">
        <v>470</v>
      </c>
      <c r="F103" s="4" t="s">
        <v>123</v>
      </c>
      <c r="G103" s="2" t="s">
        <v>202</v>
      </c>
      <c r="H103" s="2">
        <v>61</v>
      </c>
      <c r="I103" s="2" t="s">
        <v>1628</v>
      </c>
      <c r="J103" s="2"/>
      <c r="K103" s="2" t="s">
        <v>1618</v>
      </c>
      <c r="L103" s="2" t="str">
        <f>_xlfn.TEXTJOIN("|",FALSE,Platinum_Config[[#This Row],[Target Entity]],Platinum_Config[[#This Row],[Target DEV SB ID]])</f>
        <v>Demand Bundle|Str36</v>
      </c>
      <c r="M103" s="2" t="s">
        <v>248</v>
      </c>
      <c r="N103" s="2" t="s">
        <v>1629</v>
      </c>
      <c r="O103" s="2"/>
      <c r="P103" s="2" t="s">
        <v>1837</v>
      </c>
      <c r="Q103" s="2" t="s">
        <v>20</v>
      </c>
      <c r="R103" s="2" t="s">
        <v>20</v>
      </c>
      <c r="S103" s="2" t="s">
        <v>249</v>
      </c>
      <c r="T103" s="2" t="s">
        <v>249</v>
      </c>
      <c r="U103" s="2" t="s">
        <v>249</v>
      </c>
      <c r="V103" s="2" t="s">
        <v>1839</v>
      </c>
      <c r="W103" s="104" t="s">
        <v>20</v>
      </c>
      <c r="X103" s="104" t="s">
        <v>1631</v>
      </c>
      <c r="Y103" s="104"/>
      <c r="Z103" s="2" t="str">
        <f>_xlfn.XLOOKUP(Platinum_Config[[#This Row],[Source PROD ID]],Prod_fields[ID],Prod_fields[Attribute Name],"0-Not Found",0,1)</f>
        <v>0-Not Found</v>
      </c>
      <c r="AA103" s="2"/>
      <c r="AB103" s="2" t="str">
        <f>_xlfn.XLOOKUP(Platinum_Config[[#This Row],[FDXSANDBOXA ID]],SBA_fields[ID],SBA_fields[Attribute Name],"0-Not Found",0,1)</f>
        <v>Business Complexity Estimate</v>
      </c>
      <c r="AC103" s="2" t="str">
        <f>_xlfn.XLOOKUP(Platinum_Config[[#This Row],[Target DEV SB ID]],Target_Dev_fields[ID],Target_Dev_fields[Attribute Name],"0-Not Found",0,1)</f>
        <v>Business Complexity Estimate</v>
      </c>
      <c r="AD103" s="2" t="b">
        <f>Platinum_Config[[#This Row],[Prod Source field name]]=Platinum_Config[[#This Row],[New instance Target field name]]</f>
        <v>0</v>
      </c>
      <c r="AE103" s="2" t="b">
        <f>Platinum_Config[[#This Row],[Target Field Name]]=Platinum_Config[[#This Row],[New instance Target field name]]</f>
        <v>1</v>
      </c>
      <c r="AF103" s="2" t="b">
        <f>Platinum_Config[[#This Row],[Sandbox A field name]]=Platinum_Config[[#This Row],[New instance Target field name]]</f>
        <v>1</v>
      </c>
      <c r="AG103" s="2" t="s">
        <v>141</v>
      </c>
      <c r="AH103" s="2" t="s">
        <v>947</v>
      </c>
      <c r="AI103" s="2" t="s">
        <v>117</v>
      </c>
      <c r="AJ103" s="2" t="s">
        <v>20</v>
      </c>
      <c r="AK103" s="5" t="str">
        <f>_xlfn.TEXTJOIN(CHAR(10),TRUE,VAL_str36_BusinessComplexity[])</f>
        <v>1: Minimal
2: Low
3: Medium
4: High
5: Maximum</v>
      </c>
      <c r="AL103" s="5" t="s">
        <v>1840</v>
      </c>
      <c r="AM103" s="5" t="s">
        <v>949</v>
      </c>
      <c r="AN103" s="5" t="s">
        <v>470</v>
      </c>
      <c r="AO103" s="5" t="s">
        <v>470</v>
      </c>
      <c r="AP103" s="5" t="s">
        <v>470</v>
      </c>
      <c r="AQ103" s="5" t="s">
        <v>470</v>
      </c>
      <c r="AR103" s="5"/>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row>
    <row r="104" spans="1:66" ht="51.95" hidden="1">
      <c r="A104" s="4" t="s">
        <v>1834</v>
      </c>
      <c r="B104" s="4" t="s">
        <v>1841</v>
      </c>
      <c r="C104" s="4" t="s">
        <v>1842</v>
      </c>
      <c r="D104" s="4" t="s">
        <v>587</v>
      </c>
      <c r="E104" s="4" t="s">
        <v>470</v>
      </c>
      <c r="F104" s="4" t="s">
        <v>122</v>
      </c>
      <c r="G104" s="2" t="s">
        <v>202</v>
      </c>
      <c r="H104" s="2">
        <v>62</v>
      </c>
      <c r="I104" s="2" t="s">
        <v>1628</v>
      </c>
      <c r="J104" s="2"/>
      <c r="K104" s="2" t="s">
        <v>1618</v>
      </c>
      <c r="L104" s="2" t="str">
        <f>_xlfn.TEXTJOIN("|",FALSE,Platinum_Config[[#This Row],[Target Entity]],Platinum_Config[[#This Row],[Target DEV SB ID]])</f>
        <v>Demand Bundle|fdx_assump_work</v>
      </c>
      <c r="M104" s="2" t="s">
        <v>137</v>
      </c>
      <c r="N104" s="2" t="s">
        <v>1629</v>
      </c>
      <c r="O104" s="2"/>
      <c r="P104" s="2" t="s">
        <v>1843</v>
      </c>
      <c r="Q104" s="2" t="s">
        <v>20</v>
      </c>
      <c r="R104" s="2" t="s">
        <v>20</v>
      </c>
      <c r="S104" s="2" t="s">
        <v>272</v>
      </c>
      <c r="T104" s="2" t="s">
        <v>272</v>
      </c>
      <c r="U104" s="2" t="s">
        <v>272</v>
      </c>
      <c r="V104" s="2" t="s">
        <v>1794</v>
      </c>
      <c r="W104" s="104" t="s">
        <v>20</v>
      </c>
      <c r="X104" s="104" t="s">
        <v>1631</v>
      </c>
      <c r="Y104" s="104"/>
      <c r="Z104" s="2" t="str">
        <f>_xlfn.XLOOKUP(Platinum_Config[[#This Row],[Source PROD ID]],Prod_fields[ID],Prod_fields[Attribute Name],"0-Not Found",0,1)</f>
        <v>Key Assumptions Made in Quantifying Impact</v>
      </c>
      <c r="AA104" s="2"/>
      <c r="AB104" s="2" t="str">
        <f>_xlfn.XLOOKUP(Platinum_Config[[#This Row],[FDXSANDBOXA ID]],SBA_fields[ID],SBA_fields[Attribute Name],"0-Not Found",0,1)</f>
        <v>Key Assumptions Made in Quantifying Impact</v>
      </c>
      <c r="AC104" s="2" t="str">
        <f>_xlfn.XLOOKUP(Platinum_Config[[#This Row],[Target DEV SB ID]],Target_Dev_fields[ID],Target_Dev_fields[Attribute Name],"0-Not Found",0,1)</f>
        <v>Key Assumptions Made in Quantifying Impact</v>
      </c>
      <c r="AD104" s="2" t="b">
        <f>Platinum_Config[[#This Row],[Prod Source field name]]=Platinum_Config[[#This Row],[New instance Target field name]]</f>
        <v>1</v>
      </c>
      <c r="AE104" s="2" t="b">
        <f>Platinum_Config[[#This Row],[Target Field Name]]=Platinum_Config[[#This Row],[New instance Target field name]]</f>
        <v>1</v>
      </c>
      <c r="AF104" s="2" t="b">
        <f>Platinum_Config[[#This Row],[Sandbox A field name]]=Platinum_Config[[#This Row],[New instance Target field name]]</f>
        <v>1</v>
      </c>
      <c r="AG104" s="2" t="s">
        <v>103</v>
      </c>
      <c r="AH104" s="2" t="s">
        <v>947</v>
      </c>
      <c r="AI104" s="2" t="s">
        <v>273</v>
      </c>
      <c r="AJ104" s="2" t="s">
        <v>104</v>
      </c>
      <c r="AK104" s="5"/>
      <c r="AL104" s="5" t="s">
        <v>996</v>
      </c>
      <c r="AM104" s="5" t="s">
        <v>949</v>
      </c>
      <c r="AN104" s="5" t="s">
        <v>470</v>
      </c>
      <c r="AO104" s="5" t="s">
        <v>470</v>
      </c>
      <c r="AP104" s="5" t="s">
        <v>470</v>
      </c>
      <c r="AQ104" s="5" t="s">
        <v>470</v>
      </c>
      <c r="AR104" s="5"/>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row>
    <row r="105" spans="1:66" ht="65.099999999999994" hidden="1">
      <c r="A105" s="4" t="s">
        <v>1834</v>
      </c>
      <c r="B105" s="4" t="s">
        <v>1841</v>
      </c>
      <c r="C105" s="4" t="s">
        <v>1842</v>
      </c>
      <c r="D105" s="4" t="s">
        <v>587</v>
      </c>
      <c r="E105" s="4" t="s">
        <v>470</v>
      </c>
      <c r="F105" s="4" t="s">
        <v>122</v>
      </c>
      <c r="G105" s="2" t="s">
        <v>202</v>
      </c>
      <c r="H105" s="2">
        <v>63</v>
      </c>
      <c r="I105" s="2" t="s">
        <v>1628</v>
      </c>
      <c r="J105" s="2"/>
      <c r="K105" s="2" t="s">
        <v>1618</v>
      </c>
      <c r="L105" s="2" t="str">
        <f>_xlfn.TEXTJOIN("|",FALSE,Platinum_Config[[#This Row],[Target Entity]],Platinum_Config[[#This Row],[Target DEV SB ID]])</f>
        <v>Demand Bundle|Str33</v>
      </c>
      <c r="M105" s="2" t="s">
        <v>688</v>
      </c>
      <c r="N105" s="2" t="s">
        <v>1629</v>
      </c>
      <c r="O105" s="2"/>
      <c r="P105" s="2" t="s">
        <v>1843</v>
      </c>
      <c r="Q105" s="2" t="s">
        <v>20</v>
      </c>
      <c r="R105" s="2" t="s">
        <v>1059</v>
      </c>
      <c r="S105" s="2" t="s">
        <v>275</v>
      </c>
      <c r="T105" s="2" t="s">
        <v>275</v>
      </c>
      <c r="U105" s="2" t="s">
        <v>275</v>
      </c>
      <c r="V105" s="2" t="s">
        <v>1839</v>
      </c>
      <c r="W105" s="104" t="s">
        <v>20</v>
      </c>
      <c r="X105" s="104" t="s">
        <v>1631</v>
      </c>
      <c r="Y105" s="104"/>
      <c r="Z105" s="2" t="str">
        <f>_xlfn.XLOOKUP(Platinum_Config[[#This Row],[Source PROD ID]],Prod_fields[ID],Prod_fields[Attribute Name],"0-Not Found",0,1)</f>
        <v>Baseline Fiscal Year of Initiative</v>
      </c>
      <c r="AA105" s="2"/>
      <c r="AB105" s="2" t="str">
        <f>_xlfn.XLOOKUP(Platinum_Config[[#This Row],[FDXSANDBOXA ID]],SBA_fields[ID],SBA_fields[Attribute Name],"0-Not Found",0,1)</f>
        <v>Baseline Fiscal Year</v>
      </c>
      <c r="AC105" s="2" t="str">
        <f>_xlfn.XLOOKUP(Platinum_Config[[#This Row],[Target DEV SB ID]],Target_Dev_fields[ID],Target_Dev_fields[Attribute Name],"0-Not Found",0,1)</f>
        <v>Baseline Fiscal Year of Work Bundle</v>
      </c>
      <c r="AD105" s="2" t="b">
        <f>Platinum_Config[[#This Row],[Prod Source field name]]=Platinum_Config[[#This Row],[New instance Target field name]]</f>
        <v>0</v>
      </c>
      <c r="AE105" s="2" t="b">
        <f>Platinum_Config[[#This Row],[Target Field Name]]=Platinum_Config[[#This Row],[New instance Target field name]]</f>
        <v>1</v>
      </c>
      <c r="AF105" s="2" t="b">
        <f>Platinum_Config[[#This Row],[Sandbox A field name]]=Platinum_Config[[#This Row],[New instance Target field name]]</f>
        <v>0</v>
      </c>
      <c r="AG105" s="2" t="s">
        <v>141</v>
      </c>
      <c r="AH105" s="2" t="s">
        <v>947</v>
      </c>
      <c r="AI105" s="2" t="s">
        <v>117</v>
      </c>
      <c r="AJ105" s="2" t="s">
        <v>20</v>
      </c>
      <c r="AK105" s="5" t="str">
        <f>_xlfn.TEXTJOIN(CHAR(10),TRUE,VAL_str33_FY[])</f>
        <v>FY22
FY23
FY24
FY25
FY26</v>
      </c>
      <c r="AL105" s="5" t="s">
        <v>1844</v>
      </c>
      <c r="AM105" s="5" t="s">
        <v>949</v>
      </c>
      <c r="AN105" s="5" t="s">
        <v>470</v>
      </c>
      <c r="AO105" s="5" t="s">
        <v>470</v>
      </c>
      <c r="AP105" s="5" t="s">
        <v>470</v>
      </c>
      <c r="AQ105" s="5" t="s">
        <v>470</v>
      </c>
      <c r="AR105" s="5"/>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row>
    <row r="106" spans="1:66" ht="221.1" hidden="1">
      <c r="A106" s="4" t="s">
        <v>1834</v>
      </c>
      <c r="B106" s="4" t="s">
        <v>1841</v>
      </c>
      <c r="C106" s="4" t="s">
        <v>1842</v>
      </c>
      <c r="D106" s="4" t="s">
        <v>587</v>
      </c>
      <c r="E106" s="4" t="s">
        <v>470</v>
      </c>
      <c r="F106" s="4" t="s">
        <v>122</v>
      </c>
      <c r="G106" s="2" t="s">
        <v>202</v>
      </c>
      <c r="H106" s="2">
        <v>64</v>
      </c>
      <c r="I106" s="2" t="s">
        <v>1628</v>
      </c>
      <c r="J106" s="2"/>
      <c r="K106" s="2" t="s">
        <v>1618</v>
      </c>
      <c r="L106" s="2" t="str">
        <f>_xlfn.TEXTJOIN("|",FALSE,Platinum_Config[[#This Row],[Target Entity]],Platinum_Config[[#This Row],[Target DEV SB ID]])</f>
        <v>Demand Bundle|fdx_vbnrb_cy27_hard</v>
      </c>
      <c r="M106" s="2" t="s">
        <v>278</v>
      </c>
      <c r="N106" s="2" t="s">
        <v>1658</v>
      </c>
      <c r="O106" s="2" t="s">
        <v>1845</v>
      </c>
      <c r="P106" s="2" t="s">
        <v>1843</v>
      </c>
      <c r="Q106" s="2" t="s">
        <v>104</v>
      </c>
      <c r="R106" s="2" t="s">
        <v>104</v>
      </c>
      <c r="S106" s="2" t="s">
        <v>1611</v>
      </c>
      <c r="T106" s="2" t="s">
        <v>470</v>
      </c>
      <c r="U106" s="2" t="s">
        <v>279</v>
      </c>
      <c r="V106" s="2" t="s">
        <v>1846</v>
      </c>
      <c r="W106" s="104" t="s">
        <v>104</v>
      </c>
      <c r="X106" s="104" t="s">
        <v>1609</v>
      </c>
      <c r="Y106" s="104" t="s">
        <v>104</v>
      </c>
      <c r="Z106" s="2" t="str">
        <f>_xlfn.XLOOKUP(Platinum_Config[[#This Row],[Source PROD ID]],Prod_fields[ID],Prod_fields[Attribute Name],"0-Not Found",0,1)</f>
        <v>0-Not Found</v>
      </c>
      <c r="AA106" s="2"/>
      <c r="AB106" s="2" t="str">
        <f>_xlfn.XLOOKUP(Platinum_Config[[#This Row],[FDXSANDBOXA ID]],SBA_fields[ID],SBA_fields[Attribute Name],"0-Not Found",0,1)</f>
        <v>0-Not Found</v>
      </c>
      <c r="AC106" s="2" t="str">
        <f>_xlfn.XLOOKUP(Platinum_Config[[#This Row],[Target DEV SB ID]],Target_Dev_fields[ID],Target_Dev_fields[Attribute Name],"0-Not Found",0,1)</f>
        <v>Net Recurring Benefits CY '27 -P&amp;L/Hard</v>
      </c>
      <c r="AD106" s="2" t="b">
        <f>Platinum_Config[[#This Row],[Prod Source field name]]=Platinum_Config[[#This Row],[New instance Target field name]]</f>
        <v>0</v>
      </c>
      <c r="AE106" s="2" t="b">
        <f>Platinum_Config[[#This Row],[Target Field Name]]=Platinum_Config[[#This Row],[New instance Target field name]]</f>
        <v>1</v>
      </c>
      <c r="AF106" s="2" t="b">
        <f>Platinum_Config[[#This Row],[Sandbox A field name]]=Platinum_Config[[#This Row],[New instance Target field name]]</f>
        <v>0</v>
      </c>
      <c r="AG106" s="2" t="s">
        <v>134</v>
      </c>
      <c r="AH106" s="2" t="s">
        <v>810</v>
      </c>
      <c r="AI106" s="2" t="s">
        <v>273</v>
      </c>
      <c r="AJ106" s="2" t="s">
        <v>104</v>
      </c>
      <c r="AK106" s="5"/>
      <c r="AL106" s="5" t="s">
        <v>1847</v>
      </c>
      <c r="AM106" s="5" t="s">
        <v>949</v>
      </c>
      <c r="AN106" s="5" t="s">
        <v>470</v>
      </c>
      <c r="AO106" s="5" t="s">
        <v>470</v>
      </c>
      <c r="AP106" s="5" t="s">
        <v>470</v>
      </c>
      <c r="AQ106" s="5" t="s">
        <v>470</v>
      </c>
      <c r="AR106" s="5"/>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row>
    <row r="107" spans="1:66" ht="221.1" hidden="1">
      <c r="A107" s="4" t="s">
        <v>1834</v>
      </c>
      <c r="B107" s="4" t="s">
        <v>1841</v>
      </c>
      <c r="C107" s="4" t="s">
        <v>1842</v>
      </c>
      <c r="D107" s="4" t="s">
        <v>587</v>
      </c>
      <c r="E107" s="4" t="s">
        <v>470</v>
      </c>
      <c r="F107" s="4" t="s">
        <v>122</v>
      </c>
      <c r="G107" s="2" t="s">
        <v>202</v>
      </c>
      <c r="H107" s="2">
        <v>65</v>
      </c>
      <c r="I107" s="2" t="s">
        <v>1628</v>
      </c>
      <c r="J107" s="2"/>
      <c r="K107" s="2" t="s">
        <v>1618</v>
      </c>
      <c r="L107" s="2" t="str">
        <f>_xlfn.TEXTJOIN("|",FALSE,Platinum_Config[[#This Row],[Target Entity]],Platinum_Config[[#This Row],[Target DEV SB ID]])</f>
        <v>Demand Bundle|fdx_vbnrb_cy28_hard</v>
      </c>
      <c r="M107" s="2" t="s">
        <v>280</v>
      </c>
      <c r="N107" s="2" t="s">
        <v>1705</v>
      </c>
      <c r="O107" s="2" t="s">
        <v>1845</v>
      </c>
      <c r="P107" s="2" t="s">
        <v>1843</v>
      </c>
      <c r="Q107" s="2" t="s">
        <v>104</v>
      </c>
      <c r="R107" s="2" t="s">
        <v>104</v>
      </c>
      <c r="S107" s="2" t="s">
        <v>1611</v>
      </c>
      <c r="T107" s="2" t="s">
        <v>470</v>
      </c>
      <c r="U107" s="2" t="s">
        <v>281</v>
      </c>
      <c r="V107" s="2" t="s">
        <v>1846</v>
      </c>
      <c r="W107" s="104" t="s">
        <v>104</v>
      </c>
      <c r="X107" s="104" t="s">
        <v>1609</v>
      </c>
      <c r="Y107" s="104" t="s">
        <v>104</v>
      </c>
      <c r="Z107" s="2" t="str">
        <f>_xlfn.XLOOKUP(Platinum_Config[[#This Row],[Source PROD ID]],Prod_fields[ID],Prod_fields[Attribute Name],"0-Not Found",0,1)</f>
        <v>0-Not Found</v>
      </c>
      <c r="AA107" s="2"/>
      <c r="AB107" s="2" t="str">
        <f>_xlfn.XLOOKUP(Platinum_Config[[#This Row],[FDXSANDBOXA ID]],SBA_fields[ID],SBA_fields[Attribute Name],"0-Not Found",0,1)</f>
        <v>0-Not Found</v>
      </c>
      <c r="AC107" s="2" t="str">
        <f>_xlfn.XLOOKUP(Platinum_Config[[#This Row],[Target DEV SB ID]],Target_Dev_fields[ID],Target_Dev_fields[Attribute Name],"0-Not Found",0,1)</f>
        <v>Net Recurring Benefits CY '28 -P&amp;L/Hard</v>
      </c>
      <c r="AD107" s="2" t="b">
        <f>Platinum_Config[[#This Row],[Prod Source field name]]=Platinum_Config[[#This Row],[New instance Target field name]]</f>
        <v>0</v>
      </c>
      <c r="AE107" s="2" t="b">
        <f>Platinum_Config[[#This Row],[Target Field Name]]=Platinum_Config[[#This Row],[New instance Target field name]]</f>
        <v>1</v>
      </c>
      <c r="AF107" s="2" t="b">
        <f>Platinum_Config[[#This Row],[Sandbox A field name]]=Platinum_Config[[#This Row],[New instance Target field name]]</f>
        <v>0</v>
      </c>
      <c r="AG107" s="2" t="s">
        <v>134</v>
      </c>
      <c r="AH107" s="2" t="s">
        <v>810</v>
      </c>
      <c r="AI107" s="2" t="s">
        <v>273</v>
      </c>
      <c r="AJ107" s="2" t="s">
        <v>104</v>
      </c>
      <c r="AK107" s="5"/>
      <c r="AL107" s="5" t="s">
        <v>1847</v>
      </c>
      <c r="AM107" s="5" t="s">
        <v>949</v>
      </c>
      <c r="AN107" s="5" t="s">
        <v>470</v>
      </c>
      <c r="AO107" s="5" t="s">
        <v>470</v>
      </c>
      <c r="AP107" s="5" t="s">
        <v>470</v>
      </c>
      <c r="AQ107" s="5" t="s">
        <v>470</v>
      </c>
      <c r="AR107" s="5"/>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row>
    <row r="108" spans="1:66" ht="221.1" hidden="1">
      <c r="A108" s="4" t="s">
        <v>1834</v>
      </c>
      <c r="B108" s="4" t="s">
        <v>1841</v>
      </c>
      <c r="C108" s="4" t="s">
        <v>1842</v>
      </c>
      <c r="D108" s="4" t="s">
        <v>587</v>
      </c>
      <c r="E108" s="4" t="s">
        <v>470</v>
      </c>
      <c r="F108" s="4" t="s">
        <v>122</v>
      </c>
      <c r="G108" s="2" t="s">
        <v>202</v>
      </c>
      <c r="H108" s="2">
        <v>66</v>
      </c>
      <c r="I108" s="2" t="s">
        <v>1628</v>
      </c>
      <c r="J108" s="2"/>
      <c r="K108" s="2" t="s">
        <v>1618</v>
      </c>
      <c r="L108" s="2" t="str">
        <f>_xlfn.TEXTJOIN("|",FALSE,Platinum_Config[[#This Row],[Target Entity]],Platinum_Config[[#This Row],[Target DEV SB ID]])</f>
        <v>Demand Bundle|fdx_vbnrb_cy29_hard</v>
      </c>
      <c r="M108" s="2" t="s">
        <v>282</v>
      </c>
      <c r="N108" s="2" t="s">
        <v>1705</v>
      </c>
      <c r="O108" s="2" t="s">
        <v>1845</v>
      </c>
      <c r="P108" s="2" t="s">
        <v>1843</v>
      </c>
      <c r="Q108" s="2" t="s">
        <v>104</v>
      </c>
      <c r="R108" s="2" t="s">
        <v>104</v>
      </c>
      <c r="S108" s="2" t="s">
        <v>1611</v>
      </c>
      <c r="T108" s="2" t="s">
        <v>470</v>
      </c>
      <c r="U108" s="2" t="s">
        <v>283</v>
      </c>
      <c r="V108" s="2" t="s">
        <v>1846</v>
      </c>
      <c r="W108" s="104" t="s">
        <v>104</v>
      </c>
      <c r="X108" s="104" t="s">
        <v>1609</v>
      </c>
      <c r="Y108" s="104" t="s">
        <v>104</v>
      </c>
      <c r="Z108" s="2" t="str">
        <f>_xlfn.XLOOKUP(Platinum_Config[[#This Row],[Source PROD ID]],Prod_fields[ID],Prod_fields[Attribute Name],"0-Not Found",0,1)</f>
        <v>0-Not Found</v>
      </c>
      <c r="AA108" s="2"/>
      <c r="AB108" s="2" t="str">
        <f>_xlfn.XLOOKUP(Platinum_Config[[#This Row],[FDXSANDBOXA ID]],SBA_fields[ID],SBA_fields[Attribute Name],"0-Not Found",0,1)</f>
        <v>0-Not Found</v>
      </c>
      <c r="AC108" s="2" t="str">
        <f>_xlfn.XLOOKUP(Platinum_Config[[#This Row],[Target DEV SB ID]],Target_Dev_fields[ID],Target_Dev_fields[Attribute Name],"0-Not Found",0,1)</f>
        <v>Net Recurring Benefits CY '29 -P&amp;L/Hard</v>
      </c>
      <c r="AD108" s="2" t="b">
        <f>Platinum_Config[[#This Row],[Prod Source field name]]=Platinum_Config[[#This Row],[New instance Target field name]]</f>
        <v>0</v>
      </c>
      <c r="AE108" s="2" t="b">
        <f>Platinum_Config[[#This Row],[Target Field Name]]=Platinum_Config[[#This Row],[New instance Target field name]]</f>
        <v>1</v>
      </c>
      <c r="AF108" s="2" t="b">
        <f>Platinum_Config[[#This Row],[Sandbox A field name]]=Platinum_Config[[#This Row],[New instance Target field name]]</f>
        <v>0</v>
      </c>
      <c r="AG108" s="2" t="s">
        <v>134</v>
      </c>
      <c r="AH108" s="2" t="s">
        <v>810</v>
      </c>
      <c r="AI108" s="2" t="s">
        <v>273</v>
      </c>
      <c r="AJ108" s="2" t="s">
        <v>104</v>
      </c>
      <c r="AK108" s="5"/>
      <c r="AL108" s="5" t="s">
        <v>1847</v>
      </c>
      <c r="AM108" s="5" t="s">
        <v>949</v>
      </c>
      <c r="AN108" s="5" t="s">
        <v>470</v>
      </c>
      <c r="AO108" s="5" t="s">
        <v>470</v>
      </c>
      <c r="AP108" s="5" t="s">
        <v>470</v>
      </c>
      <c r="AQ108" s="5" t="s">
        <v>470</v>
      </c>
      <c r="AR108" s="5"/>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row>
    <row r="109" spans="1:66" ht="221.1" hidden="1">
      <c r="A109" s="4" t="s">
        <v>1834</v>
      </c>
      <c r="B109" s="4" t="s">
        <v>1841</v>
      </c>
      <c r="C109" s="4" t="s">
        <v>1842</v>
      </c>
      <c r="D109" s="4" t="s">
        <v>587</v>
      </c>
      <c r="E109" s="4" t="s">
        <v>470</v>
      </c>
      <c r="F109" s="4" t="s">
        <v>122</v>
      </c>
      <c r="G109" s="2" t="s">
        <v>202</v>
      </c>
      <c r="H109" s="2">
        <v>67</v>
      </c>
      <c r="I109" s="2" t="s">
        <v>1628</v>
      </c>
      <c r="J109" s="2"/>
      <c r="K109" s="2" t="s">
        <v>1618</v>
      </c>
      <c r="L109" s="2" t="str">
        <f>_xlfn.TEXTJOIN("|",FALSE,Platinum_Config[[#This Row],[Target Entity]],Platinum_Config[[#This Row],[Target DEV SB ID]])</f>
        <v>Demand Bundle|fdx_vbnrb_ty26_hard</v>
      </c>
      <c r="M109" s="2" t="s">
        <v>284</v>
      </c>
      <c r="N109" s="2" t="s">
        <v>1705</v>
      </c>
      <c r="O109" s="2" t="s">
        <v>1848</v>
      </c>
      <c r="P109" s="2" t="s">
        <v>1843</v>
      </c>
      <c r="Q109" s="2" t="s">
        <v>104</v>
      </c>
      <c r="R109" s="2" t="s">
        <v>104</v>
      </c>
      <c r="S109" s="2"/>
      <c r="T109" s="2" t="s">
        <v>470</v>
      </c>
      <c r="U109" s="2" t="s">
        <v>285</v>
      </c>
      <c r="V109" s="2" t="s">
        <v>1846</v>
      </c>
      <c r="W109" s="104" t="s">
        <v>104</v>
      </c>
      <c r="X109" s="104" t="s">
        <v>1609</v>
      </c>
      <c r="Y109" s="104" t="s">
        <v>104</v>
      </c>
      <c r="Z109" s="2" t="str">
        <f>_xlfn.XLOOKUP(Platinum_Config[[#This Row],[Source PROD ID]],Prod_fields[ID],Prod_fields[Attribute Name],"0-Not Found",0,1)</f>
        <v>0-Not Found</v>
      </c>
      <c r="AA109" s="2"/>
      <c r="AB109" s="2" t="str">
        <f>_xlfn.XLOOKUP(Platinum_Config[[#This Row],[FDXSANDBOXA ID]],SBA_fields[ID],SBA_fields[Attribute Name],"0-Not Found",0,1)</f>
        <v>0-Not Found</v>
      </c>
      <c r="AC109" s="2" t="str">
        <f>_xlfn.XLOOKUP(Platinum_Config[[#This Row],[Target DEV SB ID]],Target_Dev_fields[ID],Target_Dev_fields[Attribute Name],"0-Not Found",0,1)</f>
        <v>Net Recurring Benefits TY '26 -P&amp;L/Hard</v>
      </c>
      <c r="AD109" s="2" t="b">
        <f>Platinum_Config[[#This Row],[Prod Source field name]]=Platinum_Config[[#This Row],[New instance Target field name]]</f>
        <v>0</v>
      </c>
      <c r="AE109" s="2" t="b">
        <f>Platinum_Config[[#This Row],[Target Field Name]]=Platinum_Config[[#This Row],[New instance Target field name]]</f>
        <v>1</v>
      </c>
      <c r="AF109" s="2" t="b">
        <f>Platinum_Config[[#This Row],[Sandbox A field name]]=Platinum_Config[[#This Row],[New instance Target field name]]</f>
        <v>0</v>
      </c>
      <c r="AG109" s="2" t="s">
        <v>134</v>
      </c>
      <c r="AH109" s="2" t="s">
        <v>810</v>
      </c>
      <c r="AI109" s="2" t="s">
        <v>273</v>
      </c>
      <c r="AJ109" s="2" t="s">
        <v>104</v>
      </c>
      <c r="AK109" s="5"/>
      <c r="AL109" s="5" t="s">
        <v>1849</v>
      </c>
      <c r="AM109" s="5" t="s">
        <v>949</v>
      </c>
      <c r="AN109" s="5" t="s">
        <v>470</v>
      </c>
      <c r="AO109" s="5" t="s">
        <v>470</v>
      </c>
      <c r="AP109" s="5" t="s">
        <v>470</v>
      </c>
      <c r="AQ109" s="5" t="s">
        <v>470</v>
      </c>
      <c r="AR109" s="5"/>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row>
    <row r="110" spans="1:66" ht="51.95" hidden="1">
      <c r="A110" s="4" t="s">
        <v>1834</v>
      </c>
      <c r="B110" s="4" t="s">
        <v>1841</v>
      </c>
      <c r="C110" s="4" t="s">
        <v>1842</v>
      </c>
      <c r="D110" s="4" t="s">
        <v>587</v>
      </c>
      <c r="E110" s="4" t="s">
        <v>470</v>
      </c>
      <c r="F110" s="4" t="s">
        <v>122</v>
      </c>
      <c r="G110" s="2" t="s">
        <v>202</v>
      </c>
      <c r="H110" s="2">
        <v>68</v>
      </c>
      <c r="I110" s="2" t="s">
        <v>1628</v>
      </c>
      <c r="J110" s="2"/>
      <c r="K110" s="2" t="s">
        <v>1618</v>
      </c>
      <c r="L110" s="2" t="str">
        <f>_xlfn.TEXTJOIN("|",FALSE,Platinum_Config[[#This Row],[Target Entity]],Platinum_Config[[#This Row],[Target DEV SB ID]])</f>
        <v>Demand Bundle|fdx_l1_nrb_soft_wrk</v>
      </c>
      <c r="M110" s="2" t="s">
        <v>286</v>
      </c>
      <c r="N110" s="2" t="s">
        <v>1629</v>
      </c>
      <c r="O110" s="2"/>
      <c r="P110" s="2" t="s">
        <v>1843</v>
      </c>
      <c r="Q110" s="2" t="s">
        <v>20</v>
      </c>
      <c r="R110" s="2" t="s">
        <v>1059</v>
      </c>
      <c r="S110" s="2" t="s">
        <v>132</v>
      </c>
      <c r="T110" s="2" t="s">
        <v>287</v>
      </c>
      <c r="U110" s="2" t="s">
        <v>287</v>
      </c>
      <c r="V110" s="2" t="s">
        <v>1794</v>
      </c>
      <c r="W110" s="104" t="s">
        <v>20</v>
      </c>
      <c r="X110" s="104" t="s">
        <v>1631</v>
      </c>
      <c r="Y110" s="104"/>
      <c r="Z110" s="2" t="str">
        <f>_xlfn.XLOOKUP(Platinum_Config[[#This Row],[Source PROD ID]],Prod_fields[ID],Prod_fields[Attribute Name],"0-Not Found",0,1)</f>
        <v>L1 Net Recurring Benefits ($, annualized)-Soft</v>
      </c>
      <c r="AA110" s="2"/>
      <c r="AB110" s="2" t="str">
        <f>_xlfn.XLOOKUP(Platinum_Config[[#This Row],[FDXSANDBOXA ID]],SBA_fields[ID],SBA_fields[Attribute Name],"0-Not Found",0,1)</f>
        <v>0-Not Found</v>
      </c>
      <c r="AC110" s="2" t="str">
        <f>_xlfn.XLOOKUP(Platinum_Config[[#This Row],[Target DEV SB ID]],Target_Dev_fields[ID],Target_Dev_fields[Attribute Name],"0-Not Found",0,1)</f>
        <v>Net Recurring Benefits -Soft</v>
      </c>
      <c r="AD110" s="2" t="b">
        <f>Platinum_Config[[#This Row],[Prod Source field name]]=Platinum_Config[[#This Row],[New instance Target field name]]</f>
        <v>0</v>
      </c>
      <c r="AE110" s="2" t="b">
        <f>Platinum_Config[[#This Row],[Target Field Name]]=Platinum_Config[[#This Row],[New instance Target field name]]</f>
        <v>1</v>
      </c>
      <c r="AF110" s="2" t="b">
        <f>Platinum_Config[[#This Row],[Sandbox A field name]]=Platinum_Config[[#This Row],[New instance Target field name]]</f>
        <v>0</v>
      </c>
      <c r="AG110" s="2" t="s">
        <v>103</v>
      </c>
      <c r="AH110" s="2" t="s">
        <v>810</v>
      </c>
      <c r="AI110" s="2" t="s">
        <v>273</v>
      </c>
      <c r="AJ110" s="2" t="s">
        <v>104</v>
      </c>
      <c r="AK110" s="5"/>
      <c r="AL110" s="5" t="s">
        <v>1229</v>
      </c>
      <c r="AM110" s="5" t="s">
        <v>949</v>
      </c>
      <c r="AN110" s="5" t="s">
        <v>470</v>
      </c>
      <c r="AO110" s="5" t="s">
        <v>470</v>
      </c>
      <c r="AP110" s="5" t="s">
        <v>470</v>
      </c>
      <c r="AQ110" s="5" t="s">
        <v>470</v>
      </c>
      <c r="AR110" s="5"/>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row>
    <row r="111" spans="1:66" ht="51.95" hidden="1">
      <c r="A111" s="4" t="s">
        <v>1834</v>
      </c>
      <c r="B111" s="4" t="s">
        <v>1841</v>
      </c>
      <c r="C111" s="4" t="s">
        <v>1842</v>
      </c>
      <c r="D111" s="4" t="s">
        <v>587</v>
      </c>
      <c r="E111" s="4" t="s">
        <v>470</v>
      </c>
      <c r="F111" s="4" t="s">
        <v>122</v>
      </c>
      <c r="G111" s="2" t="s">
        <v>202</v>
      </c>
      <c r="H111" s="2">
        <v>69</v>
      </c>
      <c r="I111" s="2" t="s">
        <v>1628</v>
      </c>
      <c r="J111" s="2"/>
      <c r="K111" s="2" t="s">
        <v>1618</v>
      </c>
      <c r="L111" s="2" t="str">
        <f>_xlfn.TEXTJOIN("|",FALSE,Platinum_Config[[#This Row],[Target Entity]],Platinum_Config[[#This Row],[Target DEV SB ID]])</f>
        <v>Demand Bundle|fdx_vbnrb_total</v>
      </c>
      <c r="M111" s="2" t="s">
        <v>288</v>
      </c>
      <c r="N111" s="2" t="s">
        <v>1705</v>
      </c>
      <c r="O111" s="2" t="s">
        <v>1850</v>
      </c>
      <c r="P111" s="2" t="s">
        <v>1843</v>
      </c>
      <c r="Q111" s="2" t="s">
        <v>104</v>
      </c>
      <c r="R111" s="2" t="s">
        <v>104</v>
      </c>
      <c r="S111" s="2"/>
      <c r="T111" s="2" t="s">
        <v>470</v>
      </c>
      <c r="U111" s="2" t="s">
        <v>289</v>
      </c>
      <c r="V111" s="2" t="s">
        <v>1851</v>
      </c>
      <c r="W111" s="104" t="s">
        <v>1139</v>
      </c>
      <c r="X111" s="104" t="s">
        <v>104</v>
      </c>
      <c r="Y111" s="104" t="s">
        <v>1139</v>
      </c>
      <c r="Z111" s="2" t="str">
        <f>_xlfn.XLOOKUP(Platinum_Config[[#This Row],[Source PROD ID]],Prod_fields[ID],Prod_fields[Attribute Name],"0-Not Found",0,1)</f>
        <v>0-Not Found</v>
      </c>
      <c r="AA111" s="2"/>
      <c r="AB111" s="2" t="str">
        <f>_xlfn.XLOOKUP(Platinum_Config[[#This Row],[FDXSANDBOXA ID]],SBA_fields[ID],SBA_fields[Attribute Name],"0-Not Found",0,1)</f>
        <v>0-Not Found</v>
      </c>
      <c r="AC111" s="2" t="str">
        <f>_xlfn.XLOOKUP(Platinum_Config[[#This Row],[Target DEV SB ID]],Target_Dev_fields[ID],Target_Dev_fields[Attribute Name],"0-Not Found",0,1)</f>
        <v>Net Recurring Benefits -Total</v>
      </c>
      <c r="AD111" s="2" t="b">
        <f>Platinum_Config[[#This Row],[Prod Source field name]]=Platinum_Config[[#This Row],[New instance Target field name]]</f>
        <v>0</v>
      </c>
      <c r="AE111" s="2" t="b">
        <f>Platinum_Config[[#This Row],[Target Field Name]]=Platinum_Config[[#This Row],[New instance Target field name]]</f>
        <v>1</v>
      </c>
      <c r="AF111" s="2" t="b">
        <f>Platinum_Config[[#This Row],[Sandbox A field name]]=Platinum_Config[[#This Row],[New instance Target field name]]</f>
        <v>0</v>
      </c>
      <c r="AG111" s="2" t="s">
        <v>134</v>
      </c>
      <c r="AH111" s="2" t="s">
        <v>810</v>
      </c>
      <c r="AI111" s="2" t="s">
        <v>273</v>
      </c>
      <c r="AJ111" s="2" t="s">
        <v>104</v>
      </c>
      <c r="AK111" s="5"/>
      <c r="AL111" s="5" t="s">
        <v>994</v>
      </c>
      <c r="AM111" s="5" t="s">
        <v>949</v>
      </c>
      <c r="AN111" s="5" t="s">
        <v>470</v>
      </c>
      <c r="AO111" s="5" t="s">
        <v>470</v>
      </c>
      <c r="AP111" s="5" t="s">
        <v>470</v>
      </c>
      <c r="AQ111" s="5" t="s">
        <v>470</v>
      </c>
      <c r="AR111" s="5"/>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row>
    <row r="112" spans="1:66" ht="51.95" hidden="1">
      <c r="A112" s="4" t="s">
        <v>1834</v>
      </c>
      <c r="B112" s="4" t="s">
        <v>1841</v>
      </c>
      <c r="C112" s="4" t="s">
        <v>1842</v>
      </c>
      <c r="D112" s="4" t="s">
        <v>587</v>
      </c>
      <c r="E112" s="4" t="s">
        <v>470</v>
      </c>
      <c r="F112" s="4" t="s">
        <v>122</v>
      </c>
      <c r="G112" s="2" t="s">
        <v>202</v>
      </c>
      <c r="H112" s="2">
        <v>70</v>
      </c>
      <c r="I112" s="2" t="s">
        <v>1628</v>
      </c>
      <c r="J112" s="2"/>
      <c r="K112" s="2" t="s">
        <v>1618</v>
      </c>
      <c r="L112" s="2" t="str">
        <f>_xlfn.TEXTJOIN("|",FALSE,Platinum_Config[[#This Row],[Target Entity]],Platinum_Config[[#This Row],[Target DEV SB ID]])</f>
        <v>Demand Bundle|fdx_l1_otb_total_wrk</v>
      </c>
      <c r="M112" s="2" t="s">
        <v>290</v>
      </c>
      <c r="N112" s="2" t="s">
        <v>1705</v>
      </c>
      <c r="O112" s="2"/>
      <c r="P112" s="2" t="s">
        <v>1843</v>
      </c>
      <c r="Q112" s="2" t="s">
        <v>20</v>
      </c>
      <c r="R112" s="2" t="s">
        <v>1059</v>
      </c>
      <c r="S112" s="2" t="s">
        <v>136</v>
      </c>
      <c r="T112" s="2" t="s">
        <v>136</v>
      </c>
      <c r="U112" s="2" t="s">
        <v>292</v>
      </c>
      <c r="V112" s="2" t="s">
        <v>1852</v>
      </c>
      <c r="W112" s="104" t="s">
        <v>20</v>
      </c>
      <c r="X112" s="104" t="s">
        <v>1631</v>
      </c>
      <c r="Y112" s="104"/>
      <c r="Z112" s="2" t="str">
        <f>_xlfn.XLOOKUP(Platinum_Config[[#This Row],[Source PROD ID]],Prod_fields[ID],Prod_fields[Attribute Name],"0-Not Found",0,1)</f>
        <v>L1 One-time Benefit ($)</v>
      </c>
      <c r="AA112" s="2"/>
      <c r="AB112" s="2" t="str">
        <f>_xlfn.XLOOKUP(Platinum_Config[[#This Row],[FDXSANDBOXA ID]],SBA_fields[ID],SBA_fields[Attribute Name],"0-Not Found",0,1)</f>
        <v>Initial One-time Benefit ($)</v>
      </c>
      <c r="AC112" s="2" t="str">
        <f>_xlfn.XLOOKUP(Platinum_Config[[#This Row],[Target DEV SB ID]],Target_Dev_fields[ID],Target_Dev_fields[Attribute Name],"0-Not Found",0,1)</f>
        <v>One-time Benefit ($)</v>
      </c>
      <c r="AD112" s="2" t="b">
        <f>Platinum_Config[[#This Row],[Prod Source field name]]=Platinum_Config[[#This Row],[New instance Target field name]]</f>
        <v>0</v>
      </c>
      <c r="AE112" s="2" t="b">
        <f>Platinum_Config[[#This Row],[Target Field Name]]=Platinum_Config[[#This Row],[New instance Target field name]]</f>
        <v>1</v>
      </c>
      <c r="AF112" s="2" t="b">
        <f>Platinum_Config[[#This Row],[Sandbox A field name]]=Platinum_Config[[#This Row],[New instance Target field name]]</f>
        <v>0</v>
      </c>
      <c r="AG112" s="2" t="s">
        <v>134</v>
      </c>
      <c r="AH112" s="2" t="s">
        <v>810</v>
      </c>
      <c r="AI112" s="2" t="s">
        <v>273</v>
      </c>
      <c r="AJ112" s="2" t="s">
        <v>104</v>
      </c>
      <c r="AK112" s="5"/>
      <c r="AL112" s="5" t="s">
        <v>470</v>
      </c>
      <c r="AM112" s="5" t="s">
        <v>949</v>
      </c>
      <c r="AN112" s="5" t="s">
        <v>470</v>
      </c>
      <c r="AO112" s="5" t="s">
        <v>470</v>
      </c>
      <c r="AP112" s="5" t="s">
        <v>470</v>
      </c>
      <c r="AQ112" s="5" t="s">
        <v>470</v>
      </c>
      <c r="AR112" s="5"/>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row>
    <row r="113" spans="1:66" ht="409.5" hidden="1">
      <c r="A113" s="4" t="s">
        <v>1834</v>
      </c>
      <c r="B113" s="4" t="s">
        <v>1841</v>
      </c>
      <c r="C113" s="4" t="s">
        <v>1842</v>
      </c>
      <c r="D113" s="4" t="s">
        <v>587</v>
      </c>
      <c r="E113" s="4" t="s">
        <v>470</v>
      </c>
      <c r="F113" s="4" t="s">
        <v>122</v>
      </c>
      <c r="G113" s="2" t="s">
        <v>202</v>
      </c>
      <c r="H113" s="2">
        <v>71</v>
      </c>
      <c r="I113" s="2" t="s">
        <v>1628</v>
      </c>
      <c r="J113" s="2"/>
      <c r="K113" s="2" t="s">
        <v>1618</v>
      </c>
      <c r="L113" s="2" t="str">
        <f>_xlfn.TEXTJOIN("|",FALSE,Platinum_Config[[#This Row],[Target Entity]],Platinum_Config[[#This Row],[Target DEV SB ID]])</f>
        <v>Demand Bundle|Wbs143</v>
      </c>
      <c r="M113" s="2" t="s">
        <v>689</v>
      </c>
      <c r="N113" s="2" t="s">
        <v>1658</v>
      </c>
      <c r="O113" s="2" t="s">
        <v>1853</v>
      </c>
      <c r="P113" s="2" t="s">
        <v>1843</v>
      </c>
      <c r="Q113" s="2" t="s">
        <v>20</v>
      </c>
      <c r="R113" s="2" t="s">
        <v>20</v>
      </c>
      <c r="S113" s="98" t="s">
        <v>159</v>
      </c>
      <c r="T113" s="2" t="s">
        <v>159</v>
      </c>
      <c r="U113" s="2" t="s">
        <v>358</v>
      </c>
      <c r="V113" s="2" t="s">
        <v>1854</v>
      </c>
      <c r="W113" s="104" t="s">
        <v>104</v>
      </c>
      <c r="X113" s="104" t="s">
        <v>1609</v>
      </c>
      <c r="Y113" s="104" t="s">
        <v>104</v>
      </c>
      <c r="Z113" s="2" t="str">
        <f>_xlfn.XLOOKUP(Platinum_Config[[#This Row],[Source PROD ID]],Prod_fields[ID],Prod_fields[Attribute Name],"0-Not Found",0,1)</f>
        <v>0-Not Found</v>
      </c>
      <c r="AA113" s="2"/>
      <c r="AB113" s="2" t="str">
        <f>_xlfn.XLOOKUP(Platinum_Config[[#This Row],[FDXSANDBOXA ID]],SBA_fields[ID],SBA_fields[Attribute Name],"0-Not Found",0,1)</f>
        <v>Enterprise KPIs</v>
      </c>
      <c r="AC113" s="2" t="str">
        <f>_xlfn.XLOOKUP(Platinum_Config[[#This Row],[Target DEV SB ID]],Target_Dev_fields[ID],Target_Dev_fields[Attribute Name],"0-Not Found",0,1)</f>
        <v>Enterprise KPIs</v>
      </c>
      <c r="AD113" s="2" t="b">
        <f>Platinum_Config[[#This Row],[Prod Source field name]]=Platinum_Config[[#This Row],[New instance Target field name]]</f>
        <v>0</v>
      </c>
      <c r="AE113" s="2" t="b">
        <f>Platinum_Config[[#This Row],[Target Field Name]]=Platinum_Config[[#This Row],[New instance Target field name]]</f>
        <v>1</v>
      </c>
      <c r="AF113" s="2" t="b">
        <f>Platinum_Config[[#This Row],[Sandbox A field name]]=Platinum_Config[[#This Row],[New instance Target field name]]</f>
        <v>1</v>
      </c>
      <c r="AG113" s="2" t="s">
        <v>141</v>
      </c>
      <c r="AH113" s="2" t="s">
        <v>947</v>
      </c>
      <c r="AI113" s="2" t="s">
        <v>119</v>
      </c>
      <c r="AJ113" s="2" t="s">
        <v>20</v>
      </c>
      <c r="AK11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L113" s="5" t="s">
        <v>1855</v>
      </c>
      <c r="AM113" s="5" t="s">
        <v>949</v>
      </c>
      <c r="AN113" s="5" t="s">
        <v>470</v>
      </c>
      <c r="AO113" s="5" t="s">
        <v>470</v>
      </c>
      <c r="AP113" s="5" t="s">
        <v>470</v>
      </c>
      <c r="AQ113" s="5" t="s">
        <v>470</v>
      </c>
      <c r="AR113" s="5"/>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row>
    <row r="114" spans="1:66" ht="299.10000000000002">
      <c r="A114" s="4" t="s">
        <v>1834</v>
      </c>
      <c r="B114" s="4" t="s">
        <v>1841</v>
      </c>
      <c r="C114" s="4" t="s">
        <v>1842</v>
      </c>
      <c r="D114" s="4" t="s">
        <v>587</v>
      </c>
      <c r="E114" s="4" t="s">
        <v>470</v>
      </c>
      <c r="F114" s="4" t="s">
        <v>122</v>
      </c>
      <c r="G114" s="2" t="s">
        <v>202</v>
      </c>
      <c r="H114" s="2">
        <v>72</v>
      </c>
      <c r="I114" s="2" t="s">
        <v>1628</v>
      </c>
      <c r="J114" s="2"/>
      <c r="K114" s="2" t="s">
        <v>1618</v>
      </c>
      <c r="L114" s="2" t="str">
        <f>_xlfn.TEXTJOIN("|",FALSE,Platinum_Config[[#This Row],[Target Entity]],Platinum_Config[[#This Row],[Target DEV SB ID]])</f>
        <v>Demand Bundle|Str119</v>
      </c>
      <c r="M114" s="2" t="s">
        <v>139</v>
      </c>
      <c r="N114" s="2"/>
      <c r="O114" s="2"/>
      <c r="P114" s="2" t="s">
        <v>1843</v>
      </c>
      <c r="Q114" s="2" t="s">
        <v>20</v>
      </c>
      <c r="R114" s="2" t="s">
        <v>20</v>
      </c>
      <c r="S114" s="2" t="s">
        <v>140</v>
      </c>
      <c r="T114" s="2" t="s">
        <v>140</v>
      </c>
      <c r="U114" s="2" t="s">
        <v>140</v>
      </c>
      <c r="V114" s="2" t="s">
        <v>1856</v>
      </c>
      <c r="W114" s="104" t="s">
        <v>20</v>
      </c>
      <c r="X114" s="104" t="s">
        <v>1631</v>
      </c>
      <c r="Y114" s="104"/>
      <c r="Z114" s="2" t="str">
        <f>_xlfn.XLOOKUP(Platinum_Config[[#This Row],[Source PROD ID]],Prod_fields[ID],Prod_fields[Attribute Name],"0-Not Found",0,1)</f>
        <v>Primary Type of Value</v>
      </c>
      <c r="AA114" s="2"/>
      <c r="AB114" s="2" t="str">
        <f>_xlfn.XLOOKUP(Platinum_Config[[#This Row],[FDXSANDBOXA ID]],SBA_fields[ID],SBA_fields[Attribute Name],"0-Not Found",0,1)</f>
        <v>Primary Type of Value</v>
      </c>
      <c r="AC114" s="2" t="str">
        <f>_xlfn.XLOOKUP(Platinum_Config[[#This Row],[Target DEV SB ID]],Target_Dev_fields[ID],Target_Dev_fields[Attribute Name],"0-Not Found",0,1)</f>
        <v>Primary Type of Value</v>
      </c>
      <c r="AD114" s="2" t="b">
        <f>Platinum_Config[[#This Row],[Prod Source field name]]=Platinum_Config[[#This Row],[New instance Target field name]]</f>
        <v>1</v>
      </c>
      <c r="AE114" s="2" t="b">
        <f>Platinum_Config[[#This Row],[Target Field Name]]=Platinum_Config[[#This Row],[New instance Target field name]]</f>
        <v>1</v>
      </c>
      <c r="AF114" s="2" t="b">
        <f>Platinum_Config[[#This Row],[Sandbox A field name]]=Platinum_Config[[#This Row],[New instance Target field name]]</f>
        <v>1</v>
      </c>
      <c r="AG114" s="2" t="s">
        <v>141</v>
      </c>
      <c r="AH114" s="2" t="s">
        <v>947</v>
      </c>
      <c r="AI114" s="2" t="s">
        <v>117</v>
      </c>
      <c r="AJ114" s="2" t="s">
        <v>20</v>
      </c>
      <c r="AK11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L114" s="5" t="s">
        <v>1242</v>
      </c>
      <c r="AM114" s="5" t="s">
        <v>949</v>
      </c>
      <c r="AN114" s="5" t="s">
        <v>470</v>
      </c>
      <c r="AO114" s="5" t="s">
        <v>470</v>
      </c>
      <c r="AP114" s="5" t="s">
        <v>470</v>
      </c>
      <c r="AQ114" s="5" t="s">
        <v>470</v>
      </c>
      <c r="AR114" s="5"/>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row>
    <row r="115" spans="1:66" ht="65.099999999999994" hidden="1">
      <c r="A115" s="4" t="s">
        <v>1834</v>
      </c>
      <c r="B115" s="4" t="s">
        <v>1841</v>
      </c>
      <c r="C115" s="4" t="s">
        <v>1842</v>
      </c>
      <c r="D115" s="4" t="s">
        <v>587</v>
      </c>
      <c r="E115" s="4" t="s">
        <v>470</v>
      </c>
      <c r="F115" s="4" t="s">
        <v>122</v>
      </c>
      <c r="G115" s="2" t="s">
        <v>202</v>
      </c>
      <c r="H115" s="2">
        <v>73</v>
      </c>
      <c r="I115" s="2" t="s">
        <v>1628</v>
      </c>
      <c r="J115" s="2"/>
      <c r="K115" s="2" t="s">
        <v>1618</v>
      </c>
      <c r="L115" s="2" t="str">
        <f>_xlfn.TEXTJOIN("|",FALSE,Platinum_Config[[#This Row],[Target Entity]],Platinum_Config[[#This Row],[Target DEV SB ID]])</f>
        <v>Demand Bundle|Str128</v>
      </c>
      <c r="M115" s="2" t="s">
        <v>293</v>
      </c>
      <c r="N115" s="2" t="s">
        <v>1629</v>
      </c>
      <c r="O115" s="2" t="s">
        <v>1857</v>
      </c>
      <c r="P115" s="2" t="s">
        <v>1843</v>
      </c>
      <c r="Q115" s="2" t="s">
        <v>20</v>
      </c>
      <c r="R115" s="2" t="s">
        <v>1059</v>
      </c>
      <c r="S115" s="2" t="s">
        <v>294</v>
      </c>
      <c r="T115" s="2" t="s">
        <v>294</v>
      </c>
      <c r="U115" s="2" t="s">
        <v>294</v>
      </c>
      <c r="V115" s="2"/>
      <c r="W115" s="104" t="s">
        <v>20</v>
      </c>
      <c r="X115" s="104" t="s">
        <v>1631</v>
      </c>
      <c r="Y115" s="104"/>
      <c r="Z115" s="2" t="str">
        <f>_xlfn.XLOOKUP(Platinum_Config[[#This Row],[Source PROD ID]],Prod_fields[ID],Prod_fields[Attribute Name],"0-Not Found",0,1)</f>
        <v>Primary Type of Value Impact</v>
      </c>
      <c r="AA115" s="2"/>
      <c r="AB115" s="2" t="str">
        <f>_xlfn.XLOOKUP(Platinum_Config[[#This Row],[FDXSANDBOXA ID]],SBA_fields[ID],SBA_fields[Attribute Name],"0-Not Found",0,1)</f>
        <v>Primary Type of Value Impact</v>
      </c>
      <c r="AC115" s="2" t="str">
        <f>_xlfn.XLOOKUP(Platinum_Config[[#This Row],[Target DEV SB ID]],Target_Dev_fields[ID],Target_Dev_fields[Attribute Name],"0-Not Found",0,1)</f>
        <v>Primary Type of Value Impact</v>
      </c>
      <c r="AD115" s="2" t="b">
        <f>Platinum_Config[[#This Row],[Prod Source field name]]=Platinum_Config[[#This Row],[New instance Target field name]]</f>
        <v>1</v>
      </c>
      <c r="AE115" s="2" t="b">
        <f>Platinum_Config[[#This Row],[Target Field Name]]=Platinum_Config[[#This Row],[New instance Target field name]]</f>
        <v>1</v>
      </c>
      <c r="AF115" s="2" t="b">
        <f>Platinum_Config[[#This Row],[Sandbox A field name]]=Platinum_Config[[#This Row],[New instance Target field name]]</f>
        <v>1</v>
      </c>
      <c r="AG115" s="2" t="s">
        <v>141</v>
      </c>
      <c r="AH115" s="2" t="s">
        <v>947</v>
      </c>
      <c r="AI115" s="2" t="s">
        <v>117</v>
      </c>
      <c r="AJ115" s="2" t="s">
        <v>20</v>
      </c>
      <c r="AK115" s="5" t="str">
        <f>_xlfn.TEXTJOIN(CHAR(10),TRUE,VAL_str128_value_impact[])</f>
        <v>High
Medium
Low</v>
      </c>
      <c r="AL115" s="5" t="s">
        <v>1858</v>
      </c>
      <c r="AM115" s="5" t="s">
        <v>949</v>
      </c>
      <c r="AN115" s="5" t="s">
        <v>470</v>
      </c>
      <c r="AO115" s="5" t="s">
        <v>470</v>
      </c>
      <c r="AP115" s="5" t="s">
        <v>470</v>
      </c>
      <c r="AQ115" s="5" t="s">
        <v>470</v>
      </c>
      <c r="AR115" s="5"/>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row>
    <row r="116" spans="1:66" ht="51.95" hidden="1">
      <c r="A116" s="4" t="s">
        <v>1834</v>
      </c>
      <c r="B116" s="4" t="s">
        <v>1841</v>
      </c>
      <c r="C116" s="4" t="s">
        <v>1842</v>
      </c>
      <c r="D116" s="4" t="s">
        <v>587</v>
      </c>
      <c r="E116" s="4" t="s">
        <v>470</v>
      </c>
      <c r="F116" s="4" t="s">
        <v>122</v>
      </c>
      <c r="G116" s="2" t="s">
        <v>202</v>
      </c>
      <c r="H116" s="2">
        <v>74</v>
      </c>
      <c r="I116" s="2" t="s">
        <v>1628</v>
      </c>
      <c r="J116" s="2"/>
      <c r="K116" s="2" t="s">
        <v>1618</v>
      </c>
      <c r="L116" s="2" t="str">
        <f>_xlfn.TEXTJOIN("|",FALSE,Platinum_Config[[#This Row],[Target Entity]],Platinum_Config[[#This Row],[Target DEV SB ID]])</f>
        <v>Demand Bundle|Wbs75</v>
      </c>
      <c r="M116" s="2" t="s">
        <v>690</v>
      </c>
      <c r="N116" s="2" t="s">
        <v>1629</v>
      </c>
      <c r="O116" s="2"/>
      <c r="P116" s="2" t="s">
        <v>1843</v>
      </c>
      <c r="Q116" s="2" t="s">
        <v>104</v>
      </c>
      <c r="R116" s="2" t="s">
        <v>104</v>
      </c>
      <c r="S116" s="98" t="s">
        <v>1859</v>
      </c>
      <c r="T116" s="2" t="s">
        <v>470</v>
      </c>
      <c r="U116" s="2" t="s">
        <v>297</v>
      </c>
      <c r="V116" s="2" t="s">
        <v>1860</v>
      </c>
      <c r="W116" s="104" t="s">
        <v>20</v>
      </c>
      <c r="X116" s="104" t="s">
        <v>1631</v>
      </c>
      <c r="Y116" s="104"/>
      <c r="Z116" s="2" t="str">
        <f>_xlfn.XLOOKUP(Platinum_Config[[#This Row],[Source PROD ID]],Prod_fields[ID],Prod_fields[Attribute Name],"0-Not Found",0,1)</f>
        <v>Impacts Value Prop or Risk to Customer Service?</v>
      </c>
      <c r="AA116" s="2"/>
      <c r="AB116" s="2" t="str">
        <f>_xlfn.XLOOKUP(Platinum_Config[[#This Row],[FDXSANDBOXA ID]],SBA_fields[ID],SBA_fields[Attribute Name],"0-Not Found",0,1)</f>
        <v>0-Not Found</v>
      </c>
      <c r="AC116" s="2" t="str">
        <f>_xlfn.XLOOKUP(Platinum_Config[[#This Row],[Target DEV SB ID]],Target_Dev_fields[ID],Target_Dev_fields[Attribute Name],"0-Not Found",0,1)</f>
        <v>Does this Work impact Customer Experience?</v>
      </c>
      <c r="AD116" s="2" t="b">
        <f>Platinum_Config[[#This Row],[Prod Source field name]]=Platinum_Config[[#This Row],[New instance Target field name]]</f>
        <v>0</v>
      </c>
      <c r="AE116" s="2" t="b">
        <f>Platinum_Config[[#This Row],[Target Field Name]]=Platinum_Config[[#This Row],[New instance Target field name]]</f>
        <v>1</v>
      </c>
      <c r="AF116" s="2" t="b">
        <f>Platinum_Config[[#This Row],[Sandbox A field name]]=Platinum_Config[[#This Row],[New instance Target field name]]</f>
        <v>0</v>
      </c>
      <c r="AG116" s="2" t="s">
        <v>141</v>
      </c>
      <c r="AH116" s="2" t="s">
        <v>947</v>
      </c>
      <c r="AI116" s="2" t="s">
        <v>117</v>
      </c>
      <c r="AJ116" s="2" t="s">
        <v>20</v>
      </c>
      <c r="AK116" s="5" t="str">
        <f>_xlfn.TEXTJOIN(CHAR(10),TRUE,VAL_wbs75[])</f>
        <v>Yes
No</v>
      </c>
      <c r="AL116" s="5" t="s">
        <v>470</v>
      </c>
      <c r="AM116" s="5" t="s">
        <v>949</v>
      </c>
      <c r="AN116" s="5" t="s">
        <v>470</v>
      </c>
      <c r="AO116" s="5" t="s">
        <v>470</v>
      </c>
      <c r="AP116" s="5" t="s">
        <v>470</v>
      </c>
      <c r="AQ116" s="5" t="s">
        <v>470</v>
      </c>
      <c r="AR116" s="5"/>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row>
    <row r="117" spans="1:66" ht="51.95" hidden="1">
      <c r="A117" s="4" t="s">
        <v>1834</v>
      </c>
      <c r="B117" s="4" t="s">
        <v>1841</v>
      </c>
      <c r="C117" s="4" t="s">
        <v>1842</v>
      </c>
      <c r="D117" s="4" t="s">
        <v>587</v>
      </c>
      <c r="E117" s="4" t="s">
        <v>470</v>
      </c>
      <c r="F117" s="4" t="s">
        <v>122</v>
      </c>
      <c r="G117" s="2" t="s">
        <v>202</v>
      </c>
      <c r="H117" s="2">
        <v>75</v>
      </c>
      <c r="I117" s="2" t="s">
        <v>1628</v>
      </c>
      <c r="J117" s="2"/>
      <c r="K117" s="2" t="s">
        <v>1618</v>
      </c>
      <c r="L117" s="2" t="str">
        <f>_xlfn.TEXTJOIN("|",FALSE,Platinum_Config[[#This Row],[Target Entity]],Platinum_Config[[#This Row],[Target DEV SB ID]])</f>
        <v>Demand Bundle|Wbs57</v>
      </c>
      <c r="M117" s="2" t="s">
        <v>145</v>
      </c>
      <c r="N117" s="2" t="s">
        <v>1629</v>
      </c>
      <c r="O117" s="2"/>
      <c r="P117" s="2" t="s">
        <v>1843</v>
      </c>
      <c r="Q117" s="2" t="s">
        <v>104</v>
      </c>
      <c r="R117" s="2" t="s">
        <v>104</v>
      </c>
      <c r="S117" s="2" t="s">
        <v>1611</v>
      </c>
      <c r="T117" s="2" t="s">
        <v>470</v>
      </c>
      <c r="U117" s="2" t="s">
        <v>147</v>
      </c>
      <c r="V117" s="2" t="s">
        <v>1861</v>
      </c>
      <c r="W117" s="104" t="s">
        <v>1139</v>
      </c>
      <c r="X117" s="104" t="s">
        <v>1139</v>
      </c>
      <c r="Y117" s="104"/>
      <c r="Z117" s="2" t="str">
        <f>_xlfn.XLOOKUP(Platinum_Config[[#This Row],[Source PROD ID]],Prod_fields[ID],Prod_fields[Attribute Name],"0-Not Found",0,1)</f>
        <v>0-Not Found</v>
      </c>
      <c r="AA117" s="2"/>
      <c r="AB117" s="2" t="str">
        <f>_xlfn.XLOOKUP(Platinum_Config[[#This Row],[FDXSANDBOXA ID]],SBA_fields[ID],SBA_fields[Attribute Name],"0-Not Found",0,1)</f>
        <v>0-Not Found</v>
      </c>
      <c r="AC117" s="2" t="str">
        <f>_xlfn.XLOOKUP(Platinum_Config[[#This Row],[Target DEV SB ID]],Target_Dev_fields[ID],Target_Dev_fields[Attribute Name],"0-Not Found",0,1)</f>
        <v>If yes, indicate level of Customer Experience impact</v>
      </c>
      <c r="AD117" s="2" t="b">
        <f>Platinum_Config[[#This Row],[Prod Source field name]]=Platinum_Config[[#This Row],[New instance Target field name]]</f>
        <v>0</v>
      </c>
      <c r="AE117" s="2" t="b">
        <f>Platinum_Config[[#This Row],[Target Field Name]]=Platinum_Config[[#This Row],[New instance Target field name]]</f>
        <v>1</v>
      </c>
      <c r="AF117" s="2" t="b">
        <f>Platinum_Config[[#This Row],[Sandbox A field name]]=Platinum_Config[[#This Row],[New instance Target field name]]</f>
        <v>0</v>
      </c>
      <c r="AG117" s="2" t="s">
        <v>141</v>
      </c>
      <c r="AH117" s="2" t="s">
        <v>947</v>
      </c>
      <c r="AI117" s="2" t="s">
        <v>117</v>
      </c>
      <c r="AJ117" s="2" t="s">
        <v>20</v>
      </c>
      <c r="AK117" s="5" t="str">
        <f>_xlfn.TEXTJOIN(CHAR(10),TRUE,VAL_wbs57[])</f>
        <v>High
Medium
Low</v>
      </c>
      <c r="AL117" s="5" t="s">
        <v>470</v>
      </c>
      <c r="AM117" s="5" t="s">
        <v>949</v>
      </c>
      <c r="AN117" s="5" t="s">
        <v>470</v>
      </c>
      <c r="AO117" s="5" t="s">
        <v>470</v>
      </c>
      <c r="AP117" s="5" t="s">
        <v>470</v>
      </c>
      <c r="AQ117" s="5" t="s">
        <v>470</v>
      </c>
      <c r="AR117" s="5"/>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row>
    <row r="118" spans="1:66" ht="51.95" hidden="1">
      <c r="A118" s="4" t="s">
        <v>1834</v>
      </c>
      <c r="B118" s="4" t="s">
        <v>1841</v>
      </c>
      <c r="C118" s="4" t="s">
        <v>1842</v>
      </c>
      <c r="D118" s="4" t="s">
        <v>587</v>
      </c>
      <c r="E118" s="4" t="s">
        <v>470</v>
      </c>
      <c r="F118" s="4" t="s">
        <v>122</v>
      </c>
      <c r="G118" s="2" t="s">
        <v>202</v>
      </c>
      <c r="H118" s="2">
        <v>76</v>
      </c>
      <c r="I118" s="2" t="s">
        <v>1628</v>
      </c>
      <c r="J118" s="2"/>
      <c r="K118" s="2" t="s">
        <v>1618</v>
      </c>
      <c r="L118" s="2" t="str">
        <f>_xlfn.TEXTJOIN("|",FALSE,Platinum_Config[[#This Row],[Target Entity]],Platinum_Config[[#This Row],[Target DEV SB ID]])</f>
        <v>Demand Bundle|Wbs76</v>
      </c>
      <c r="M118" s="2" t="s">
        <v>691</v>
      </c>
      <c r="N118" s="2" t="s">
        <v>1629</v>
      </c>
      <c r="O118" s="2"/>
      <c r="P118" s="2" t="s">
        <v>1843</v>
      </c>
      <c r="Q118" s="2" t="s">
        <v>104</v>
      </c>
      <c r="R118" s="2" t="s">
        <v>104</v>
      </c>
      <c r="S118" s="2" t="s">
        <v>1611</v>
      </c>
      <c r="T118" s="2" t="s">
        <v>470</v>
      </c>
      <c r="U118" s="2" t="s">
        <v>300</v>
      </c>
      <c r="V118" s="2" t="s">
        <v>1861</v>
      </c>
      <c r="W118" s="104" t="s">
        <v>1139</v>
      </c>
      <c r="X118" s="104" t="s">
        <v>1139</v>
      </c>
      <c r="Y118" s="104"/>
      <c r="Z118" s="2" t="str">
        <f>_xlfn.XLOOKUP(Platinum_Config[[#This Row],[Source PROD ID]],Prod_fields[ID],Prod_fields[Attribute Name],"0-Not Found",0,1)</f>
        <v>0-Not Found</v>
      </c>
      <c r="AA118" s="2"/>
      <c r="AB118" s="2" t="str">
        <f>_xlfn.XLOOKUP(Platinum_Config[[#This Row],[FDXSANDBOXA ID]],SBA_fields[ID],SBA_fields[Attribute Name],"0-Not Found",0,1)</f>
        <v>0-Not Found</v>
      </c>
      <c r="AC118" s="2" t="str">
        <f>_xlfn.XLOOKUP(Platinum_Config[[#This Row],[Target DEV SB ID]],Target_Dev_fields[ID],Target_Dev_fields[Attribute Name],"0-Not Found",0,1)</f>
        <v>Does this Work impact Service?</v>
      </c>
      <c r="AD118" s="2" t="b">
        <f>Platinum_Config[[#This Row],[Prod Source field name]]=Platinum_Config[[#This Row],[New instance Target field name]]</f>
        <v>0</v>
      </c>
      <c r="AE118" s="2" t="b">
        <f>Platinum_Config[[#This Row],[Target Field Name]]=Platinum_Config[[#This Row],[New instance Target field name]]</f>
        <v>1</v>
      </c>
      <c r="AF118" s="2" t="b">
        <f>Platinum_Config[[#This Row],[Sandbox A field name]]=Platinum_Config[[#This Row],[New instance Target field name]]</f>
        <v>0</v>
      </c>
      <c r="AG118" s="2" t="s">
        <v>141</v>
      </c>
      <c r="AH118" s="2" t="s">
        <v>947</v>
      </c>
      <c r="AI118" s="2" t="s">
        <v>117</v>
      </c>
      <c r="AJ118" s="2" t="s">
        <v>20</v>
      </c>
      <c r="AK118" s="5" t="str">
        <f>_xlfn.TEXTJOIN(CHAR(10),TRUE,VAL_wbs76[])</f>
        <v>Yes
No</v>
      </c>
      <c r="AL118" s="5" t="s">
        <v>470</v>
      </c>
      <c r="AM118" s="5" t="s">
        <v>949</v>
      </c>
      <c r="AN118" s="5" t="s">
        <v>470</v>
      </c>
      <c r="AO118" s="5" t="s">
        <v>470</v>
      </c>
      <c r="AP118" s="5" t="s">
        <v>470</v>
      </c>
      <c r="AQ118" s="5" t="s">
        <v>470</v>
      </c>
      <c r="AR118" s="5"/>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row>
    <row r="119" spans="1:66" ht="51.95" hidden="1">
      <c r="A119" s="4" t="s">
        <v>1834</v>
      </c>
      <c r="B119" s="4" t="s">
        <v>1841</v>
      </c>
      <c r="C119" s="4" t="s">
        <v>1842</v>
      </c>
      <c r="D119" s="4" t="s">
        <v>587</v>
      </c>
      <c r="E119" s="4" t="s">
        <v>470</v>
      </c>
      <c r="F119" s="4" t="s">
        <v>122</v>
      </c>
      <c r="G119" s="2" t="s">
        <v>202</v>
      </c>
      <c r="H119" s="2">
        <v>77</v>
      </c>
      <c r="I119" s="2" t="s">
        <v>1628</v>
      </c>
      <c r="J119" s="2"/>
      <c r="K119" s="2" t="s">
        <v>1618</v>
      </c>
      <c r="L119" s="2" t="str">
        <f>_xlfn.TEXTJOIN("|",FALSE,Platinum_Config[[#This Row],[Target Entity]],Platinum_Config[[#This Row],[Target DEV SB ID]])</f>
        <v>Demand Bundle|Wbs59</v>
      </c>
      <c r="M119" s="2" t="s">
        <v>151</v>
      </c>
      <c r="N119" s="2" t="s">
        <v>1629</v>
      </c>
      <c r="O119" s="2"/>
      <c r="P119" s="2" t="s">
        <v>1843</v>
      </c>
      <c r="Q119" s="2" t="s">
        <v>104</v>
      </c>
      <c r="R119" s="2" t="s">
        <v>104</v>
      </c>
      <c r="S119" s="2" t="s">
        <v>1611</v>
      </c>
      <c r="T119" s="2" t="s">
        <v>470</v>
      </c>
      <c r="U119" s="2" t="s">
        <v>153</v>
      </c>
      <c r="V119" s="2" t="s">
        <v>1861</v>
      </c>
      <c r="W119" s="104" t="s">
        <v>1139</v>
      </c>
      <c r="X119" s="104" t="s">
        <v>1139</v>
      </c>
      <c r="Y119" s="104"/>
      <c r="Z119" s="2" t="str">
        <f>_xlfn.XLOOKUP(Platinum_Config[[#This Row],[Source PROD ID]],Prod_fields[ID],Prod_fields[Attribute Name],"0-Not Found",0,1)</f>
        <v>0-Not Found</v>
      </c>
      <c r="AA119" s="2"/>
      <c r="AB119" s="2" t="str">
        <f>_xlfn.XLOOKUP(Platinum_Config[[#This Row],[FDXSANDBOXA ID]],SBA_fields[ID],SBA_fields[Attribute Name],"0-Not Found",0,1)</f>
        <v>0-Not Found</v>
      </c>
      <c r="AC119" s="2" t="str">
        <f>_xlfn.XLOOKUP(Platinum_Config[[#This Row],[Target DEV SB ID]],Target_Dev_fields[ID],Target_Dev_fields[Attribute Name],"0-Not Found",0,1)</f>
        <v>If yes, indicate level of Service impact</v>
      </c>
      <c r="AD119" s="2" t="b">
        <f>Platinum_Config[[#This Row],[Prod Source field name]]=Platinum_Config[[#This Row],[New instance Target field name]]</f>
        <v>0</v>
      </c>
      <c r="AE119" s="2" t="b">
        <f>Platinum_Config[[#This Row],[Target Field Name]]=Platinum_Config[[#This Row],[New instance Target field name]]</f>
        <v>1</v>
      </c>
      <c r="AF119" s="2" t="b">
        <f>Platinum_Config[[#This Row],[Sandbox A field name]]=Platinum_Config[[#This Row],[New instance Target field name]]</f>
        <v>0</v>
      </c>
      <c r="AG119" s="2" t="s">
        <v>141</v>
      </c>
      <c r="AH119" s="2" t="s">
        <v>947</v>
      </c>
      <c r="AI119" s="2" t="s">
        <v>117</v>
      </c>
      <c r="AJ119" s="2" t="s">
        <v>20</v>
      </c>
      <c r="AK119" s="5" t="str">
        <f>_xlfn.TEXTJOIN(CHAR(10),TRUE,VAL_wbs59[])</f>
        <v>High
Medium
Low</v>
      </c>
      <c r="AL119" s="5" t="s">
        <v>470</v>
      </c>
      <c r="AM119" s="5" t="s">
        <v>949</v>
      </c>
      <c r="AN119" s="5" t="s">
        <v>470</v>
      </c>
      <c r="AO119" s="5" t="s">
        <v>470</v>
      </c>
      <c r="AP119" s="5" t="s">
        <v>470</v>
      </c>
      <c r="AQ119" s="5" t="s">
        <v>470</v>
      </c>
      <c r="AR119" s="5"/>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row>
    <row r="120" spans="1:66" ht="78" hidden="1">
      <c r="A120" s="4" t="s">
        <v>1834</v>
      </c>
      <c r="B120" s="4" t="s">
        <v>1403</v>
      </c>
      <c r="C120" s="4" t="s">
        <v>588</v>
      </c>
      <c r="D120" s="4" t="s">
        <v>588</v>
      </c>
      <c r="E120" s="4" t="s">
        <v>470</v>
      </c>
      <c r="F120" s="4" t="s">
        <v>231</v>
      </c>
      <c r="G120" s="2" t="s">
        <v>202</v>
      </c>
      <c r="H120" s="2">
        <v>78</v>
      </c>
      <c r="I120" s="2" t="s">
        <v>1628</v>
      </c>
      <c r="J120" s="2"/>
      <c r="K120" s="2" t="s">
        <v>1618</v>
      </c>
      <c r="L120" s="2" t="str">
        <f>_xlfn.TEXTJOIN("|",FALSE,Platinum_Config[[#This Row],[Target Entity]],Platinum_Config[[#This Row],[Target DEV SB ID]])</f>
        <v>Demand Bundle|Wbs138</v>
      </c>
      <c r="M120" s="2" t="s">
        <v>588</v>
      </c>
      <c r="N120" s="2" t="s">
        <v>1629</v>
      </c>
      <c r="O120" s="2"/>
      <c r="P120" s="2" t="s">
        <v>1862</v>
      </c>
      <c r="Q120" s="2" t="s">
        <v>104</v>
      </c>
      <c r="R120" s="2" t="s">
        <v>104</v>
      </c>
      <c r="S120" s="2" t="s">
        <v>1863</v>
      </c>
      <c r="T120" s="2" t="s">
        <v>470</v>
      </c>
      <c r="U120" s="2" t="s">
        <v>223</v>
      </c>
      <c r="V120" s="2" t="s">
        <v>1864</v>
      </c>
      <c r="W120" s="104" t="s">
        <v>20</v>
      </c>
      <c r="X120" s="104" t="s">
        <v>1648</v>
      </c>
      <c r="Y120" s="104" t="s">
        <v>20</v>
      </c>
      <c r="Z120" s="2" t="str">
        <f>_xlfn.XLOOKUP(Platinum_Config[[#This Row],[Source PROD ID]],Prod_fields[ID],Prod_fields[Attribute Name],"0-Not Found",0,1)</f>
        <v>0-Not Found</v>
      </c>
      <c r="AA120" s="2"/>
      <c r="AB120" s="2" t="str">
        <f>_xlfn.XLOOKUP(Platinum_Config[[#This Row],[FDXSANDBOXA ID]],SBA_fields[ID],SBA_fields[Attribute Name],"0-Not Found",0,1)</f>
        <v>0-Not Found</v>
      </c>
      <c r="AC120" s="2" t="str">
        <f>_xlfn.XLOOKUP(Platinum_Config[[#This Row],[Target DEV SB ID]],Target_Dev_fields[ID],Target_Dev_fields[Attribute Name],"0-Not Found",0,1)</f>
        <v>SL3 EPG Approval</v>
      </c>
      <c r="AD120" s="2" t="b">
        <f>Platinum_Config[[#This Row],[Prod Source field name]]=Platinum_Config[[#This Row],[New instance Target field name]]</f>
        <v>0</v>
      </c>
      <c r="AE120" s="2" t="b">
        <f>Platinum_Config[[#This Row],[Target Field Name]]=Platinum_Config[[#This Row],[New instance Target field name]]</f>
        <v>1</v>
      </c>
      <c r="AF120" s="2" t="b">
        <f>Platinum_Config[[#This Row],[Sandbox A field name]]=Platinum_Config[[#This Row],[New instance Target field name]]</f>
        <v>0</v>
      </c>
      <c r="AG120" s="2" t="s">
        <v>141</v>
      </c>
      <c r="AH120" s="2" t="s">
        <v>947</v>
      </c>
      <c r="AI120" s="2" t="s">
        <v>117</v>
      </c>
      <c r="AJ120" s="2" t="s">
        <v>20</v>
      </c>
      <c r="AK120" s="5" t="str">
        <f>_xlfn.TEXTJOIN(CHAR(10),TRUE,VAL_wbs138[])</f>
        <v>Approved
Not Approved - Feedback Requested - Financial Adjustments
Not Approved - Feedback Requested - Non-Financial Adjustments
Rejected</v>
      </c>
      <c r="AL120" s="5" t="s">
        <v>470</v>
      </c>
      <c r="AM120" s="5" t="s">
        <v>949</v>
      </c>
      <c r="AN120" s="5" t="s">
        <v>470</v>
      </c>
      <c r="AO120" s="5" t="s">
        <v>470</v>
      </c>
      <c r="AP120" s="5" t="s">
        <v>470</v>
      </c>
      <c r="AQ120" s="5" t="s">
        <v>470</v>
      </c>
      <c r="AR120" s="5"/>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row>
    <row r="121" spans="1:66" ht="51.95" hidden="1">
      <c r="A121" s="4" t="s">
        <v>1834</v>
      </c>
      <c r="B121" s="4" t="s">
        <v>470</v>
      </c>
      <c r="C121" s="4" t="s">
        <v>588</v>
      </c>
      <c r="D121" s="4" t="s">
        <v>588</v>
      </c>
      <c r="E121" s="4" t="s">
        <v>470</v>
      </c>
      <c r="F121" s="4" t="s">
        <v>231</v>
      </c>
      <c r="G121" s="2" t="s">
        <v>202</v>
      </c>
      <c r="H121" s="2">
        <v>79</v>
      </c>
      <c r="I121" s="2" t="s">
        <v>1628</v>
      </c>
      <c r="J121" s="2"/>
      <c r="K121" s="2" t="s">
        <v>1618</v>
      </c>
      <c r="L121" s="2" t="str">
        <f>_xlfn.TEXTJOIN("|",FALSE,Platinum_Config[[#This Row],[Target Entity]],Platinum_Config[[#This Row],[Target DEV SB ID]])</f>
        <v>Demand Bundle|fdx_sl3_epg_apv_note</v>
      </c>
      <c r="M121" s="2" t="s">
        <v>692</v>
      </c>
      <c r="N121" s="2" t="s">
        <v>1629</v>
      </c>
      <c r="O121" s="2"/>
      <c r="P121" s="2" t="s">
        <v>470</v>
      </c>
      <c r="Q121" s="2" t="s">
        <v>104</v>
      </c>
      <c r="R121" s="2" t="s">
        <v>104</v>
      </c>
      <c r="S121" s="98" t="s">
        <v>1865</v>
      </c>
      <c r="T121" s="2" t="s">
        <v>470</v>
      </c>
      <c r="U121" s="2" t="s">
        <v>423</v>
      </c>
      <c r="V121" s="2" t="s">
        <v>1866</v>
      </c>
      <c r="W121" s="104" t="s">
        <v>20</v>
      </c>
      <c r="X121" s="104" t="s">
        <v>1631</v>
      </c>
      <c r="Y121" s="104"/>
      <c r="Z121" s="2" t="str">
        <f>_xlfn.XLOOKUP(Platinum_Config[[#This Row],[Source PROD ID]],Prod_fields[ID],Prod_fields[Attribute Name],"0-Not Found",0,1)</f>
        <v>SL3 Domain Lead Notes</v>
      </c>
      <c r="AA121" s="2"/>
      <c r="AB121" s="2" t="str">
        <f>_xlfn.XLOOKUP(Platinum_Config[[#This Row],[FDXSANDBOXA ID]],SBA_fields[ID],SBA_fields[Attribute Name],"0-Not Found",0,1)</f>
        <v>0-Not Found</v>
      </c>
      <c r="AC121" s="2" t="str">
        <f>_xlfn.XLOOKUP(Platinum_Config[[#This Row],[Target DEV SB ID]],Target_Dev_fields[ID],Target_Dev_fields[Attribute Name],"0-Not Found",0,1)</f>
        <v>SL3 EPG Approval Notes</v>
      </c>
      <c r="AD121" s="2" t="b">
        <f>Platinum_Config[[#This Row],[Prod Source field name]]=Platinum_Config[[#This Row],[New instance Target field name]]</f>
        <v>0</v>
      </c>
      <c r="AE121" s="2" t="b">
        <f>Platinum_Config[[#This Row],[Target Field Name]]=Platinum_Config[[#This Row],[New instance Target field name]]</f>
        <v>1</v>
      </c>
      <c r="AF121" s="2" t="b">
        <f>Platinum_Config[[#This Row],[Sandbox A field name]]=Platinum_Config[[#This Row],[New instance Target field name]]</f>
        <v>0</v>
      </c>
      <c r="AG121" s="2" t="s">
        <v>103</v>
      </c>
      <c r="AH121" s="2" t="s">
        <v>947</v>
      </c>
      <c r="AI121" s="2" t="s">
        <v>273</v>
      </c>
      <c r="AJ121" s="2" t="s">
        <v>104</v>
      </c>
      <c r="AK121" s="5"/>
      <c r="AL121" s="5" t="s">
        <v>470</v>
      </c>
      <c r="AM121" s="5" t="s">
        <v>949</v>
      </c>
      <c r="AN121" s="5" t="s">
        <v>470</v>
      </c>
      <c r="AO121" s="5" t="s">
        <v>470</v>
      </c>
      <c r="AP121" s="5" t="s">
        <v>470</v>
      </c>
      <c r="AQ121" s="5" t="s">
        <v>470</v>
      </c>
      <c r="AR121" s="5"/>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row>
    <row r="122" spans="1:66" ht="78" hidden="1">
      <c r="A122" s="4" t="s">
        <v>1834</v>
      </c>
      <c r="B122" s="4" t="s">
        <v>1403</v>
      </c>
      <c r="C122" s="4" t="s">
        <v>589</v>
      </c>
      <c r="D122" s="4" t="s">
        <v>589</v>
      </c>
      <c r="E122" s="4" t="s">
        <v>470</v>
      </c>
      <c r="F122" s="4" t="s">
        <v>122</v>
      </c>
      <c r="G122" s="2" t="s">
        <v>202</v>
      </c>
      <c r="H122" s="2">
        <v>80</v>
      </c>
      <c r="I122" s="2" t="s">
        <v>1628</v>
      </c>
      <c r="J122" s="2"/>
      <c r="K122" s="2" t="s">
        <v>1618</v>
      </c>
      <c r="L122" s="2" t="str">
        <f>_xlfn.TEXTJOIN("|",FALSE,Platinum_Config[[#This Row],[Target Entity]],Platinum_Config[[#This Row],[Target DEV SB ID]])</f>
        <v>Demand Bundle|Wbs133</v>
      </c>
      <c r="M122" s="2" t="s">
        <v>362</v>
      </c>
      <c r="N122" s="2" t="s">
        <v>1629</v>
      </c>
      <c r="O122" s="2"/>
      <c r="P122" s="2" t="s">
        <v>1862</v>
      </c>
      <c r="Q122" s="2" t="s">
        <v>104</v>
      </c>
      <c r="R122" s="2" t="s">
        <v>104</v>
      </c>
      <c r="S122" s="2" t="s">
        <v>1863</v>
      </c>
      <c r="T122" s="2" t="s">
        <v>470</v>
      </c>
      <c r="U122" s="2" t="s">
        <v>364</v>
      </c>
      <c r="V122" s="2" t="s">
        <v>1864</v>
      </c>
      <c r="W122" s="104" t="s">
        <v>20</v>
      </c>
      <c r="X122" s="104" t="s">
        <v>1648</v>
      </c>
      <c r="Y122" s="104" t="s">
        <v>20</v>
      </c>
      <c r="Z122" s="2" t="str">
        <f>_xlfn.XLOOKUP(Platinum_Config[[#This Row],[Source PROD ID]],Prod_fields[ID],Prod_fields[Attribute Name],"0-Not Found",0,1)</f>
        <v>0-Not Found</v>
      </c>
      <c r="AA122" s="2"/>
      <c r="AB122" s="2" t="str">
        <f>_xlfn.XLOOKUP(Platinum_Config[[#This Row],[FDXSANDBOXA ID]],SBA_fields[ID],SBA_fields[Attribute Name],"0-Not Found",0,1)</f>
        <v>0-Not Found</v>
      </c>
      <c r="AC122" s="2" t="str">
        <f>_xlfn.XLOOKUP(Platinum_Config[[#This Row],[Target DEV SB ID]],Target_Dev_fields[ID],Target_Dev_fields[Attribute Name],"0-Not Found",0,1)</f>
        <v>SL3 Business Finance Approval</v>
      </c>
      <c r="AD122" s="2" t="b">
        <f>Platinum_Config[[#This Row],[Prod Source field name]]=Platinum_Config[[#This Row],[New instance Target field name]]</f>
        <v>0</v>
      </c>
      <c r="AE122" s="2" t="b">
        <f>Platinum_Config[[#This Row],[Target Field Name]]=Platinum_Config[[#This Row],[New instance Target field name]]</f>
        <v>1</v>
      </c>
      <c r="AF122" s="2" t="b">
        <f>Platinum_Config[[#This Row],[Sandbox A field name]]=Platinum_Config[[#This Row],[New instance Target field name]]</f>
        <v>0</v>
      </c>
      <c r="AG122" s="2" t="s">
        <v>141</v>
      </c>
      <c r="AH122" s="2" t="s">
        <v>947</v>
      </c>
      <c r="AI122" s="2" t="s">
        <v>117</v>
      </c>
      <c r="AJ122" s="2" t="s">
        <v>20</v>
      </c>
      <c r="AK122" s="5" t="str">
        <f>_xlfn.TEXTJOIN(CHAR(10),TRUE,VAL_wbs133[])</f>
        <v>Approved
Not Approved - Feedback Requested - Financial Adjustments
Not Approved - Feedback Requested - Non-Financial Adjustments
Rejected</v>
      </c>
      <c r="AL122" s="5" t="s">
        <v>470</v>
      </c>
      <c r="AM122" s="5" t="s">
        <v>949</v>
      </c>
      <c r="AN122" s="5" t="s">
        <v>470</v>
      </c>
      <c r="AO122" s="5" t="s">
        <v>470</v>
      </c>
      <c r="AP122" s="5" t="s">
        <v>470</v>
      </c>
      <c r="AQ122" s="5" t="s">
        <v>470</v>
      </c>
      <c r="AR122" s="5"/>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row>
    <row r="123" spans="1:66" ht="51.95" hidden="1">
      <c r="A123" s="4" t="s">
        <v>1834</v>
      </c>
      <c r="B123" s="4" t="s">
        <v>470</v>
      </c>
      <c r="C123" s="4" t="s">
        <v>362</v>
      </c>
      <c r="D123" s="4" t="s">
        <v>589</v>
      </c>
      <c r="E123" s="4" t="s">
        <v>470</v>
      </c>
      <c r="F123" s="4" t="s">
        <v>122</v>
      </c>
      <c r="G123" s="2" t="s">
        <v>202</v>
      </c>
      <c r="H123" s="2">
        <v>81</v>
      </c>
      <c r="I123" s="2" t="s">
        <v>1628</v>
      </c>
      <c r="J123" s="2"/>
      <c r="K123" s="2" t="s">
        <v>1618</v>
      </c>
      <c r="L123" s="2" t="str">
        <f>_xlfn.TEXTJOIN("|",FALSE,Platinum_Config[[#This Row],[Target Entity]],Platinum_Config[[#This Row],[Target DEV SB ID]])</f>
        <v>Demand Bundle|fdx_sl3_fin_apv_note</v>
      </c>
      <c r="M123" s="2" t="s">
        <v>365</v>
      </c>
      <c r="N123" s="2" t="s">
        <v>1629</v>
      </c>
      <c r="O123" s="2"/>
      <c r="P123" s="2" t="s">
        <v>470</v>
      </c>
      <c r="Q123" s="2" t="s">
        <v>104</v>
      </c>
      <c r="R123" s="2" t="s">
        <v>104</v>
      </c>
      <c r="S123" s="98" t="s">
        <v>1867</v>
      </c>
      <c r="T123" s="2" t="s">
        <v>470</v>
      </c>
      <c r="U123" s="2" t="s">
        <v>366</v>
      </c>
      <c r="V123" s="2" t="s">
        <v>1868</v>
      </c>
      <c r="W123" s="104" t="s">
        <v>20</v>
      </c>
      <c r="X123" s="104" t="s">
        <v>1631</v>
      </c>
      <c r="Y123" s="104"/>
      <c r="Z123" s="2" t="str">
        <f>_xlfn.XLOOKUP(Platinum_Config[[#This Row],[Source PROD ID]],Prod_fields[ID],Prod_fields[Attribute Name],"0-Not Found",0,1)</f>
        <v>SL3 Finance Domain Lead Notes</v>
      </c>
      <c r="AA123" s="2"/>
      <c r="AB123" s="2" t="str">
        <f>_xlfn.XLOOKUP(Platinum_Config[[#This Row],[FDXSANDBOXA ID]],SBA_fields[ID],SBA_fields[Attribute Name],"0-Not Found",0,1)</f>
        <v>0-Not Found</v>
      </c>
      <c r="AC123" s="2" t="str">
        <f>_xlfn.XLOOKUP(Platinum_Config[[#This Row],[Target DEV SB ID]],Target_Dev_fields[ID],Target_Dev_fields[Attribute Name],"0-Not Found",0,1)</f>
        <v>SL3 Business Finance Approval Notes</v>
      </c>
      <c r="AD123" s="2" t="b">
        <f>Platinum_Config[[#This Row],[Prod Source field name]]=Platinum_Config[[#This Row],[New instance Target field name]]</f>
        <v>0</v>
      </c>
      <c r="AE123" s="2" t="b">
        <f>Platinum_Config[[#This Row],[Target Field Name]]=Platinum_Config[[#This Row],[New instance Target field name]]</f>
        <v>1</v>
      </c>
      <c r="AF123" s="2" t="b">
        <f>Platinum_Config[[#This Row],[Sandbox A field name]]=Platinum_Config[[#This Row],[New instance Target field name]]</f>
        <v>0</v>
      </c>
      <c r="AG123" s="2" t="s">
        <v>103</v>
      </c>
      <c r="AH123" s="2" t="s">
        <v>947</v>
      </c>
      <c r="AI123" s="2" t="s">
        <v>273</v>
      </c>
      <c r="AJ123" s="2" t="s">
        <v>104</v>
      </c>
      <c r="AK123" s="5"/>
      <c r="AL123" s="5" t="s">
        <v>470</v>
      </c>
      <c r="AM123" s="5" t="s">
        <v>949</v>
      </c>
      <c r="AN123" s="5" t="s">
        <v>470</v>
      </c>
      <c r="AO123" s="5" t="s">
        <v>470</v>
      </c>
      <c r="AP123" s="5" t="s">
        <v>470</v>
      </c>
      <c r="AQ123" s="5" t="s">
        <v>470</v>
      </c>
      <c r="AR123" s="5"/>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row>
    <row r="124" spans="1:66" ht="221.1" hidden="1">
      <c r="A124" s="4" t="s">
        <v>1041</v>
      </c>
      <c r="B124" s="4" t="s">
        <v>1047</v>
      </c>
      <c r="C124" s="4" t="s">
        <v>1048</v>
      </c>
      <c r="D124" s="4" t="s">
        <v>1049</v>
      </c>
      <c r="E124" s="4" t="s">
        <v>586</v>
      </c>
      <c r="F124" s="4" t="s">
        <v>123</v>
      </c>
      <c r="G124" s="2" t="s">
        <v>202</v>
      </c>
      <c r="H124" s="2" t="s">
        <v>712</v>
      </c>
      <c r="I124" s="2"/>
      <c r="J124" s="2"/>
      <c r="K124" s="2" t="s">
        <v>203</v>
      </c>
      <c r="L124" s="2" t="str">
        <f>_xlfn.TEXTJOIN("|",FALSE,Platinum_Config[[#This Row],[Target Entity]],Platinum_Config[[#This Row],[Target DEV SB ID]])</f>
        <v>Program|fdx_eai</v>
      </c>
      <c r="M124" s="2" t="s">
        <v>713</v>
      </c>
      <c r="N124" s="2"/>
      <c r="O124" s="2" t="s">
        <v>470</v>
      </c>
      <c r="P124" s="2"/>
      <c r="Q124" s="2" t="s">
        <v>20</v>
      </c>
      <c r="R124" s="2" t="s">
        <v>1059</v>
      </c>
      <c r="S124" s="98" t="s">
        <v>1060</v>
      </c>
      <c r="T124" s="2" t="s">
        <v>1060</v>
      </c>
      <c r="U124" s="2" t="s">
        <v>1060</v>
      </c>
      <c r="V124" s="2" t="s">
        <v>470</v>
      </c>
      <c r="W124" s="104" t="s">
        <v>104</v>
      </c>
      <c r="X124" s="104" t="s">
        <v>1631</v>
      </c>
      <c r="Y124" s="104"/>
      <c r="Z124" s="2" t="str">
        <f>_xlfn.XLOOKUP(Platinum_Config[[#This Row],[Source PROD ID]],Prod_fields[ID],Prod_fields[Attribute Name],"0-Not Found",0,1)</f>
        <v>EAI #</v>
      </c>
      <c r="AA124" s="2"/>
      <c r="AB124" s="2" t="str">
        <f>_xlfn.XLOOKUP(Platinum_Config[[#This Row],[FDXSANDBOXA ID]],SBA_fields[ID],SBA_fields[Attribute Name],"0-Not Found",0,1)</f>
        <v>Impacted EAI</v>
      </c>
      <c r="AC124" s="2" t="str">
        <f>_xlfn.XLOOKUP(Platinum_Config[[#This Row],[Target DEV SB ID]],Target_Dev_fields[ID],Target_Dev_fields[Attribute Name],"0-Not Found",0,1)</f>
        <v>Impacted EAI</v>
      </c>
      <c r="AD124" s="2" t="b">
        <f>Platinum_Config[[#This Row],[Prod Source field name]]=Platinum_Config[[#This Row],[New instance Target field name]]</f>
        <v>0</v>
      </c>
      <c r="AE124" s="2" t="b">
        <f>Platinum_Config[[#This Row],[Target Field Name]]=Platinum_Config[[#This Row],[New instance Target field name]]</f>
        <v>1</v>
      </c>
      <c r="AF124" s="2" t="b">
        <f>Platinum_Config[[#This Row],[Sandbox A field name]]=Platinum_Config[[#This Row],[New instance Target field name]]</f>
        <v>1</v>
      </c>
      <c r="AG124" s="2" t="s">
        <v>103</v>
      </c>
      <c r="AH124" s="2" t="s">
        <v>947</v>
      </c>
      <c r="AI124" s="2"/>
      <c r="AJ124" s="2" t="s">
        <v>470</v>
      </c>
      <c r="AK124" s="5"/>
      <c r="AL124" s="5" t="s">
        <v>1061</v>
      </c>
      <c r="AM124" s="5" t="s">
        <v>399</v>
      </c>
      <c r="AN124" s="5"/>
      <c r="AO124" s="5"/>
      <c r="AP124" s="5"/>
      <c r="AQ124" s="5" t="s">
        <v>20</v>
      </c>
      <c r="AR124" s="2"/>
      <c r="AS124" s="104"/>
      <c r="AT124" s="104"/>
      <c r="AU124" s="104"/>
      <c r="AV124" s="2"/>
      <c r="AW124" s="2"/>
      <c r="AX124" s="2"/>
      <c r="AY124" s="2"/>
      <c r="AZ124" s="2"/>
      <c r="BA124" s="2"/>
      <c r="BB124" s="2"/>
      <c r="BC124" s="2"/>
      <c r="BD124" s="2"/>
      <c r="BE124" s="2"/>
      <c r="BF124" s="2"/>
      <c r="BG124" s="2"/>
      <c r="BH124" s="2"/>
      <c r="BI124" s="2"/>
      <c r="BJ124" s="2"/>
      <c r="BK124" s="2"/>
      <c r="BL124" s="2"/>
      <c r="BM124" s="2"/>
      <c r="BN124" s="2"/>
    </row>
    <row r="125" spans="1:66" ht="26.1" hidden="1">
      <c r="A125" s="4" t="s">
        <v>1041</v>
      </c>
      <c r="B125" s="4"/>
      <c r="C125" s="4" t="s">
        <v>1062</v>
      </c>
      <c r="D125" s="4" t="s">
        <v>1063</v>
      </c>
      <c r="E125" s="4" t="s">
        <v>1064</v>
      </c>
      <c r="F125" s="4" t="s">
        <v>118</v>
      </c>
      <c r="G125" s="2" t="s">
        <v>202</v>
      </c>
      <c r="H125" s="2" t="s">
        <v>714</v>
      </c>
      <c r="I125" s="2"/>
      <c r="J125" s="2"/>
      <c r="K125" s="2" t="s">
        <v>1065</v>
      </c>
      <c r="L125" s="2" t="str">
        <f>_xlfn.TEXTJOIN("|",FALSE,Platinum_Config[[#This Row],[Target Entity]],Platinum_Config[[#This Row],[Target DEV SB ID]])</f>
        <v>Program Schedule|Field</v>
      </c>
      <c r="M125" s="2" t="s">
        <v>204</v>
      </c>
      <c r="N125" s="2"/>
      <c r="O125" s="2" t="s">
        <v>470</v>
      </c>
      <c r="P125" s="2"/>
      <c r="Q125" s="2" t="s">
        <v>104</v>
      </c>
      <c r="R125" s="2" t="s">
        <v>20</v>
      </c>
      <c r="S125" s="98" t="s">
        <v>113</v>
      </c>
      <c r="T125" s="2" t="s">
        <v>113</v>
      </c>
      <c r="U125" s="2" t="s">
        <v>103</v>
      </c>
      <c r="V125" s="2" t="s">
        <v>470</v>
      </c>
      <c r="W125" s="104" t="s">
        <v>104</v>
      </c>
      <c r="X125" s="104" t="s">
        <v>104</v>
      </c>
      <c r="Y125" s="104" t="s">
        <v>1139</v>
      </c>
      <c r="Z125" s="2" t="str">
        <f>_xlfn.XLOOKUP(Platinum_Config[[#This Row],[Source PROD ID]],Prod_fields[ID],Prod_fields[Attribute Name],"0-Not Found",0,1)</f>
        <v>Target Start</v>
      </c>
      <c r="AA125" s="2"/>
      <c r="AB125" s="2" t="str">
        <f>_xlfn.XLOOKUP(Platinum_Config[[#This Row],[FDXSANDBOXA ID]],SBA_fields[ID],SBA_fields[Attribute Name],"0-Not Found",0,1)</f>
        <v>Target Start</v>
      </c>
      <c r="AC125" s="2" t="str">
        <f>_xlfn.XLOOKUP(Platinum_Config[[#This Row],[Target DEV SB ID]],Target_Dev_fields[ID],Target_Dev_fields[Attribute Name],"0-Not Found",0,1)</f>
        <v>0-Not Found</v>
      </c>
      <c r="AD125" s="2" t="b">
        <f>Platinum_Config[[#This Row],[Prod Source field name]]=Platinum_Config[[#This Row],[New instance Target field name]]</f>
        <v>0</v>
      </c>
      <c r="AE125" s="2" t="b">
        <f>Platinum_Config[[#This Row],[Target Field Name]]=Platinum_Config[[#This Row],[New instance Target field name]]</f>
        <v>0</v>
      </c>
      <c r="AF125" s="2" t="b">
        <f>Platinum_Config[[#This Row],[Sandbox A field name]]=Platinum_Config[[#This Row],[New instance Target field name]]</f>
        <v>0</v>
      </c>
      <c r="AG125" s="2"/>
      <c r="AH125" s="2"/>
      <c r="AI125" s="2"/>
      <c r="AJ125" s="2" t="s">
        <v>470</v>
      </c>
      <c r="AK125" s="5"/>
      <c r="AL125" s="5"/>
      <c r="AM125" s="5"/>
      <c r="AN125" s="5"/>
      <c r="AO125" s="5"/>
      <c r="AP125" s="5"/>
      <c r="AQ125" s="5"/>
      <c r="AR125" s="2"/>
      <c r="AS125" s="104"/>
      <c r="AT125" s="104"/>
      <c r="AU125" s="104"/>
      <c r="AV125" s="2"/>
      <c r="AW125" s="2"/>
      <c r="AX125" s="2"/>
      <c r="AY125" s="2"/>
      <c r="AZ125" s="2"/>
      <c r="BA125" s="2"/>
      <c r="BB125" s="2"/>
      <c r="BC125" s="2"/>
      <c r="BD125" s="2"/>
      <c r="BE125" s="2"/>
      <c r="BF125" s="2"/>
      <c r="BG125" s="2"/>
      <c r="BH125" s="2"/>
      <c r="BI125" s="2"/>
      <c r="BJ125" s="2"/>
      <c r="BK125" s="2"/>
      <c r="BL125" s="2"/>
      <c r="BM125" s="2"/>
      <c r="BN125" s="2"/>
    </row>
    <row r="126" spans="1:66" ht="26.1" hidden="1">
      <c r="A126" s="4" t="s">
        <v>1041</v>
      </c>
      <c r="B126" s="4"/>
      <c r="C126" s="4" t="s">
        <v>1062</v>
      </c>
      <c r="D126" s="4" t="s">
        <v>1063</v>
      </c>
      <c r="E126" s="4" t="s">
        <v>1064</v>
      </c>
      <c r="F126" s="4" t="s">
        <v>118</v>
      </c>
      <c r="G126" s="2" t="s">
        <v>202</v>
      </c>
      <c r="H126" s="2" t="s">
        <v>715</v>
      </c>
      <c r="I126" s="2"/>
      <c r="J126" s="2"/>
      <c r="K126" s="2" t="s">
        <v>1065</v>
      </c>
      <c r="L126" s="2" t="str">
        <f>_xlfn.TEXTJOIN("|",FALSE,Platinum_Config[[#This Row],[Target Entity]],Platinum_Config[[#This Row],[Target DEV SB ID]])</f>
        <v>Program Schedule|Field</v>
      </c>
      <c r="M126" s="2" t="s">
        <v>205</v>
      </c>
      <c r="N126" s="2"/>
      <c r="O126" s="2" t="s">
        <v>470</v>
      </c>
      <c r="P126" s="2"/>
      <c r="Q126" s="2" t="s">
        <v>104</v>
      </c>
      <c r="R126" s="2" t="s">
        <v>20</v>
      </c>
      <c r="S126" s="98" t="s">
        <v>115</v>
      </c>
      <c r="T126" s="2" t="s">
        <v>115</v>
      </c>
      <c r="U126" s="2" t="s">
        <v>103</v>
      </c>
      <c r="V126" s="2" t="s">
        <v>470</v>
      </c>
      <c r="W126" s="104" t="s">
        <v>104</v>
      </c>
      <c r="X126" s="104" t="s">
        <v>104</v>
      </c>
      <c r="Y126" s="104" t="s">
        <v>1139</v>
      </c>
      <c r="Z126" s="2" t="str">
        <f>_xlfn.XLOOKUP(Platinum_Config[[#This Row],[Source PROD ID]],Prod_fields[ID],Prod_fields[Attribute Name],"0-Not Found",0,1)</f>
        <v>Target Finish</v>
      </c>
      <c r="AA126" s="2"/>
      <c r="AB126" s="2" t="str">
        <f>_xlfn.XLOOKUP(Platinum_Config[[#This Row],[FDXSANDBOXA ID]],SBA_fields[ID],SBA_fields[Attribute Name],"0-Not Found",0,1)</f>
        <v>Target Finish</v>
      </c>
      <c r="AC126" s="2" t="str">
        <f>_xlfn.XLOOKUP(Platinum_Config[[#This Row],[Target DEV SB ID]],Target_Dev_fields[ID],Target_Dev_fields[Attribute Name],"0-Not Found",0,1)</f>
        <v>0-Not Found</v>
      </c>
      <c r="AD126" s="2" t="b">
        <f>Platinum_Config[[#This Row],[Prod Source field name]]=Platinum_Config[[#This Row],[New instance Target field name]]</f>
        <v>0</v>
      </c>
      <c r="AE126" s="2" t="b">
        <f>Platinum_Config[[#This Row],[Target Field Name]]=Platinum_Config[[#This Row],[New instance Target field name]]</f>
        <v>0</v>
      </c>
      <c r="AF126" s="2" t="b">
        <f>Platinum_Config[[#This Row],[Sandbox A field name]]=Platinum_Config[[#This Row],[New instance Target field name]]</f>
        <v>0</v>
      </c>
      <c r="AG126" s="2"/>
      <c r="AH126" s="2"/>
      <c r="AI126" s="2"/>
      <c r="AJ126" s="2" t="s">
        <v>470</v>
      </c>
      <c r="AK126" s="5"/>
      <c r="AL126" s="5"/>
      <c r="AM126" s="5"/>
      <c r="AN126" s="5"/>
      <c r="AO126" s="5"/>
      <c r="AP126" s="5"/>
      <c r="AQ126" s="5"/>
      <c r="AR126" s="2"/>
      <c r="AS126" s="104"/>
      <c r="AT126" s="104"/>
      <c r="AU126" s="104"/>
      <c r="AV126" s="2"/>
      <c r="AW126" s="2"/>
      <c r="AX126" s="2"/>
      <c r="AY126" s="2"/>
      <c r="AZ126" s="2"/>
      <c r="BA126" s="2"/>
      <c r="BB126" s="2"/>
      <c r="BC126" s="2"/>
      <c r="BD126" s="2"/>
      <c r="BE126" s="2"/>
      <c r="BF126" s="2"/>
      <c r="BG126" s="2"/>
      <c r="BH126" s="2"/>
      <c r="BI126" s="2"/>
      <c r="BJ126" s="2"/>
      <c r="BK126" s="2"/>
      <c r="BL126" s="2"/>
      <c r="BM126" s="2"/>
      <c r="BN126" s="2"/>
    </row>
    <row r="127" spans="1:66" ht="117" hidden="1">
      <c r="A127" s="4" t="s">
        <v>1041</v>
      </c>
      <c r="B127" s="4"/>
      <c r="C127" s="4" t="s">
        <v>1062</v>
      </c>
      <c r="D127" s="4" t="s">
        <v>1063</v>
      </c>
      <c r="E127" s="4" t="s">
        <v>1064</v>
      </c>
      <c r="F127" s="4" t="s">
        <v>118</v>
      </c>
      <c r="G127" s="2" t="s">
        <v>202</v>
      </c>
      <c r="H127" s="2" t="s">
        <v>716</v>
      </c>
      <c r="I127" s="2"/>
      <c r="J127" s="2"/>
      <c r="K127" s="2" t="s">
        <v>1065</v>
      </c>
      <c r="L127" s="2" t="str">
        <f>_xlfn.TEXTJOIN("|",FALSE,Platinum_Config[[#This Row],[Target Entity]],Platinum_Config[[#This Row],[Target DEV SB ID]])</f>
        <v>Program Schedule|MsTpS</v>
      </c>
      <c r="M127" s="2" t="s">
        <v>900</v>
      </c>
      <c r="N127" s="2"/>
      <c r="O127" s="2" t="s">
        <v>470</v>
      </c>
      <c r="P127" s="2"/>
      <c r="Q127" s="2" t="s">
        <v>104</v>
      </c>
      <c r="R127" s="2" t="s">
        <v>20</v>
      </c>
      <c r="S127" s="98" t="s">
        <v>1611</v>
      </c>
      <c r="T127" s="2" t="s">
        <v>206</v>
      </c>
      <c r="U127" s="2" t="s">
        <v>206</v>
      </c>
      <c r="V127" s="2" t="s">
        <v>470</v>
      </c>
      <c r="W127" s="104" t="s">
        <v>104</v>
      </c>
      <c r="X127" s="104" t="s">
        <v>104</v>
      </c>
      <c r="Y127" s="104" t="s">
        <v>1139</v>
      </c>
      <c r="Z127" s="2" t="str">
        <f>_xlfn.XLOOKUP(Platinum_Config[[#This Row],[Source PROD ID]],Prod_fields[ID],Prod_fields[Attribute Name],"0-Not Found",0,1)</f>
        <v>0-Not Found</v>
      </c>
      <c r="AA127" s="2"/>
      <c r="AB127" s="2" t="str">
        <f>_xlfn.XLOOKUP(Platinum_Config[[#This Row],[FDXSANDBOXA ID]],SBA_fields[ID],SBA_fields[Attribute Name],"0-Not Found",0,1)</f>
        <v>0-Not Found</v>
      </c>
      <c r="AC127" s="2" t="str">
        <f>_xlfn.XLOOKUP(Platinum_Config[[#This Row],[Target DEV SB ID]],Target_Dev_fields[ID],Target_Dev_fields[Attribute Name],"0-Not Found",0,1)</f>
        <v>0-Not Found</v>
      </c>
      <c r="AD127" s="2" t="b">
        <f>Platinum_Config[[#This Row],[Prod Source field name]]=Platinum_Config[[#This Row],[New instance Target field name]]</f>
        <v>1</v>
      </c>
      <c r="AE127" s="2" t="b">
        <f>Platinum_Config[[#This Row],[Target Field Name]]=Platinum_Config[[#This Row],[New instance Target field name]]</f>
        <v>0</v>
      </c>
      <c r="AF127" s="2" t="b">
        <f>Platinum_Config[[#This Row],[Sandbox A field name]]=Platinum_Config[[#This Row],[New instance Target field name]]</f>
        <v>1</v>
      </c>
      <c r="AG127" s="2" t="s">
        <v>141</v>
      </c>
      <c r="AH127" s="2" t="s">
        <v>947</v>
      </c>
      <c r="AI127" s="2" t="s">
        <v>117</v>
      </c>
      <c r="AJ127" s="2" t="s">
        <v>470</v>
      </c>
      <c r="AK127" s="5" t="s">
        <v>1068</v>
      </c>
      <c r="AL127" s="5"/>
      <c r="AM127" s="5"/>
      <c r="AN127" s="5"/>
      <c r="AO127" s="5"/>
      <c r="AP127" s="5"/>
      <c r="AQ127" s="5"/>
      <c r="AR127" s="2"/>
      <c r="AS127" s="104"/>
      <c r="AT127" s="104"/>
      <c r="AU127" s="104"/>
      <c r="AV127" s="2"/>
      <c r="AW127" s="2"/>
      <c r="AX127" s="2"/>
      <c r="AY127" s="2"/>
      <c r="AZ127" s="2"/>
      <c r="BA127" s="2"/>
      <c r="BB127" s="2"/>
      <c r="BC127" s="2"/>
      <c r="BD127" s="2"/>
      <c r="BE127" s="2"/>
      <c r="BF127" s="2"/>
      <c r="BG127" s="2"/>
      <c r="BH127" s="2"/>
      <c r="BI127" s="2"/>
      <c r="BJ127" s="2"/>
      <c r="BK127" s="2"/>
      <c r="BL127" s="2"/>
      <c r="BM127" s="2"/>
      <c r="BN127" s="2"/>
    </row>
    <row r="128" spans="1:66" ht="51.95" hidden="1">
      <c r="A128" s="4" t="s">
        <v>1041</v>
      </c>
      <c r="B128" s="4"/>
      <c r="C128" s="4" t="s">
        <v>1062</v>
      </c>
      <c r="D128" s="4" t="s">
        <v>1063</v>
      </c>
      <c r="E128" s="4" t="s">
        <v>1064</v>
      </c>
      <c r="F128" s="4" t="s">
        <v>118</v>
      </c>
      <c r="G128" s="2" t="s">
        <v>202</v>
      </c>
      <c r="H128" s="2" t="s">
        <v>717</v>
      </c>
      <c r="I128" s="2"/>
      <c r="J128" s="2"/>
      <c r="K128" s="2" t="s">
        <v>1065</v>
      </c>
      <c r="L128" s="2" t="str">
        <f>_xlfn.TEXTJOIN("|",FALSE,Platinum_Config[[#This Row],[Target Entity]],Platinum_Config[[#This Row],[Target DEV SB ID]])</f>
        <v>Program Schedule|MsCtS</v>
      </c>
      <c r="M128" s="2" t="s">
        <v>1869</v>
      </c>
      <c r="N128" s="2"/>
      <c r="O128" s="2" t="s">
        <v>470</v>
      </c>
      <c r="P128" s="2"/>
      <c r="Q128" s="2" t="s">
        <v>104</v>
      </c>
      <c r="R128" s="2" t="s">
        <v>20</v>
      </c>
      <c r="S128" s="98" t="s">
        <v>1611</v>
      </c>
      <c r="T128" s="2" t="s">
        <v>209</v>
      </c>
      <c r="U128" s="2" t="s">
        <v>209</v>
      </c>
      <c r="V128" s="2" t="s">
        <v>470</v>
      </c>
      <c r="W128" s="104" t="s">
        <v>104</v>
      </c>
      <c r="X128" s="104" t="s">
        <v>104</v>
      </c>
      <c r="Y128" s="104" t="s">
        <v>1139</v>
      </c>
      <c r="Z128" s="2" t="str">
        <f>_xlfn.XLOOKUP(Platinum_Config[[#This Row],[Source PROD ID]],Prod_fields[ID],Prod_fields[Attribute Name],"0-Not Found",0,1)</f>
        <v>0-Not Found</v>
      </c>
      <c r="AA128" s="2"/>
      <c r="AB128" s="2" t="str">
        <f>_xlfn.XLOOKUP(Platinum_Config[[#This Row],[FDXSANDBOXA ID]],SBA_fields[ID],SBA_fields[Attribute Name],"0-Not Found",0,1)</f>
        <v>0-Not Found</v>
      </c>
      <c r="AC128" s="2" t="str">
        <f>_xlfn.XLOOKUP(Platinum_Config[[#This Row],[Target DEV SB ID]],Target_Dev_fields[ID],Target_Dev_fields[Attribute Name],"0-Not Found",0,1)</f>
        <v>0-Not Found</v>
      </c>
      <c r="AD128" s="2" t="b">
        <f>Platinum_Config[[#This Row],[Prod Source field name]]=Platinum_Config[[#This Row],[New instance Target field name]]</f>
        <v>1</v>
      </c>
      <c r="AE128" s="2" t="b">
        <f>Platinum_Config[[#This Row],[Target Field Name]]=Platinum_Config[[#This Row],[New instance Target field name]]</f>
        <v>0</v>
      </c>
      <c r="AF128" s="2" t="b">
        <f>Platinum_Config[[#This Row],[Sandbox A field name]]=Platinum_Config[[#This Row],[New instance Target field name]]</f>
        <v>1</v>
      </c>
      <c r="AG128" s="2" t="s">
        <v>141</v>
      </c>
      <c r="AH128" s="2" t="s">
        <v>947</v>
      </c>
      <c r="AI128" s="2" t="s">
        <v>117</v>
      </c>
      <c r="AJ128" s="2" t="s">
        <v>470</v>
      </c>
      <c r="AK128" s="5" t="s">
        <v>1073</v>
      </c>
      <c r="AL128" s="5"/>
      <c r="AM128" s="5"/>
      <c r="AN128" s="5"/>
      <c r="AO128" s="5"/>
      <c r="AP128" s="5"/>
      <c r="AQ128" s="5"/>
      <c r="AR128" s="2"/>
      <c r="AS128" s="104"/>
      <c r="AT128" s="104"/>
      <c r="AU128" s="104"/>
      <c r="AV128" s="2"/>
      <c r="AW128" s="2"/>
      <c r="AX128" s="2"/>
      <c r="AY128" s="2"/>
      <c r="AZ128" s="2"/>
      <c r="BA128" s="2"/>
      <c r="BB128" s="2"/>
      <c r="BC128" s="2"/>
      <c r="BD128" s="2"/>
      <c r="BE128" s="2"/>
      <c r="BF128" s="2"/>
      <c r="BG128" s="2"/>
      <c r="BH128" s="2"/>
      <c r="BI128" s="2"/>
      <c r="BJ128" s="2"/>
      <c r="BK128" s="2"/>
      <c r="BL128" s="2"/>
      <c r="BM128" s="2"/>
      <c r="BN128" s="2"/>
    </row>
    <row r="129" spans="1:66" ht="39" hidden="1">
      <c r="A129" s="4" t="s">
        <v>1041</v>
      </c>
      <c r="B129" s="4"/>
      <c r="C129" s="4" t="s">
        <v>1062</v>
      </c>
      <c r="D129" s="4" t="s">
        <v>1063</v>
      </c>
      <c r="E129" s="4" t="s">
        <v>1064</v>
      </c>
      <c r="F129" s="4" t="s">
        <v>118</v>
      </c>
      <c r="G129" s="2" t="s">
        <v>202</v>
      </c>
      <c r="H129" s="2" t="s">
        <v>718</v>
      </c>
      <c r="I129" s="2"/>
      <c r="J129" s="2"/>
      <c r="K129" s="2" t="s">
        <v>1065</v>
      </c>
      <c r="L129" s="2" t="str">
        <f>_xlfn.TEXTJOIN("|",FALSE,Platinum_Config[[#This Row],[Target Entity]],Platinum_Config[[#This Row],[Target DEV SB ID]])</f>
        <v>Program Schedule|STRAT_WK_ACT_FIN</v>
      </c>
      <c r="M129" s="2" t="s">
        <v>210</v>
      </c>
      <c r="N129" s="2" t="s">
        <v>1658</v>
      </c>
      <c r="O129" s="2" t="s">
        <v>1870</v>
      </c>
      <c r="P129" s="2"/>
      <c r="Q129" s="2" t="s">
        <v>104</v>
      </c>
      <c r="R129" s="2" t="s">
        <v>20</v>
      </c>
      <c r="S129" s="98"/>
      <c r="T129" s="2" t="s">
        <v>211</v>
      </c>
      <c r="U129" s="2" t="s">
        <v>211</v>
      </c>
      <c r="V129" s="2" t="s">
        <v>470</v>
      </c>
      <c r="W129" s="104" t="s">
        <v>104</v>
      </c>
      <c r="X129" s="104" t="s">
        <v>1641</v>
      </c>
      <c r="Y129" s="104" t="s">
        <v>1871</v>
      </c>
      <c r="Z129" s="2" t="str">
        <f>_xlfn.XLOOKUP(Platinum_Config[[#This Row],[Source PROD ID]],Prod_fields[ID],Prod_fields[Attribute Name],"0-Not Found",0,1)</f>
        <v>0-Not Found</v>
      </c>
      <c r="AA129" s="2"/>
      <c r="AB129" s="2" t="str">
        <f>_xlfn.XLOOKUP(Platinum_Config[[#This Row],[FDXSANDBOXA ID]],SBA_fields[ID],SBA_fields[Attribute Name],"0-Not Found",0,1)</f>
        <v>Work Actual Finish</v>
      </c>
      <c r="AC129" s="2" t="str">
        <f>_xlfn.XLOOKUP(Platinum_Config[[#This Row],[Target DEV SB ID]],Target_Dev_fields[ID],Target_Dev_fields[Attribute Name],"0-Not Found",0,1)</f>
        <v>Work Actual Finish</v>
      </c>
      <c r="AD129" s="2" t="b">
        <f>Platinum_Config[[#This Row],[Prod Source field name]]=Platinum_Config[[#This Row],[New instance Target field name]]</f>
        <v>0</v>
      </c>
      <c r="AE129" s="2" t="b">
        <f>Platinum_Config[[#This Row],[Target Field Name]]=Platinum_Config[[#This Row],[New instance Target field name]]</f>
        <v>0</v>
      </c>
      <c r="AF129" s="2" t="b">
        <f>Platinum_Config[[#This Row],[Sandbox A field name]]=Platinum_Config[[#This Row],[New instance Target field name]]</f>
        <v>1</v>
      </c>
      <c r="AG129" s="2" t="s">
        <v>103</v>
      </c>
      <c r="AH129" s="2" t="s">
        <v>1075</v>
      </c>
      <c r="AI129" s="2"/>
      <c r="AJ129" s="2" t="s">
        <v>470</v>
      </c>
      <c r="AK129" s="5" t="s">
        <v>1076</v>
      </c>
      <c r="AL129" s="5"/>
      <c r="AM129" s="5"/>
      <c r="AN129" s="5"/>
      <c r="AO129" s="5"/>
      <c r="AP129" s="5"/>
      <c r="AQ129" s="5"/>
      <c r="AR129" s="2"/>
      <c r="AS129" s="104"/>
      <c r="AT129" s="104"/>
      <c r="AU129" s="104"/>
      <c r="AV129" s="2"/>
      <c r="AW129" s="2"/>
      <c r="AX129" s="2"/>
      <c r="AY129" s="2"/>
      <c r="AZ129" s="2"/>
      <c r="BA129" s="2"/>
      <c r="BB129" s="2"/>
      <c r="BC129" s="2"/>
      <c r="BD129" s="2"/>
      <c r="BE129" s="2"/>
      <c r="BF129" s="2"/>
      <c r="BG129" s="2"/>
      <c r="BH129" s="2"/>
      <c r="BI129" s="2"/>
      <c r="BJ129" s="2"/>
      <c r="BK129" s="2"/>
      <c r="BL129" s="2"/>
      <c r="BM129" s="2"/>
      <c r="BN129" s="2"/>
    </row>
    <row r="130" spans="1:66" ht="39" hidden="1">
      <c r="A130" s="4" t="s">
        <v>1041</v>
      </c>
      <c r="B130" s="4"/>
      <c r="C130" s="4" t="s">
        <v>1062</v>
      </c>
      <c r="D130" s="4" t="s">
        <v>1063</v>
      </c>
      <c r="E130" s="4" t="s">
        <v>1064</v>
      </c>
      <c r="F130" s="4" t="s">
        <v>118</v>
      </c>
      <c r="G130" s="2" t="s">
        <v>202</v>
      </c>
      <c r="H130" s="2" t="s">
        <v>719</v>
      </c>
      <c r="I130" s="2"/>
      <c r="J130" s="2"/>
      <c r="K130" s="2" t="s">
        <v>1065</v>
      </c>
      <c r="L130" s="2" t="str">
        <f>_xlfn.TEXTJOIN("|",FALSE,Platinum_Config[[#This Row],[Target Entity]],Platinum_Config[[#This Row],[Target DEV SB ID]])</f>
        <v>Program Schedule|STRAT_WK_SCH_ACT_FIN</v>
      </c>
      <c r="M130" s="2" t="s">
        <v>212</v>
      </c>
      <c r="N130" s="2" t="s">
        <v>1658</v>
      </c>
      <c r="O130" s="2" t="s">
        <v>1870</v>
      </c>
      <c r="P130" s="2"/>
      <c r="Q130" s="2" t="s">
        <v>104</v>
      </c>
      <c r="R130" s="2" t="s">
        <v>20</v>
      </c>
      <c r="S130" s="98"/>
      <c r="T130" s="2" t="s">
        <v>213</v>
      </c>
      <c r="U130" s="2" t="s">
        <v>213</v>
      </c>
      <c r="V130" s="2" t="s">
        <v>470</v>
      </c>
      <c r="W130" s="104" t="s">
        <v>104</v>
      </c>
      <c r="X130" s="104" t="s">
        <v>1641</v>
      </c>
      <c r="Y130" s="104" t="s">
        <v>1871</v>
      </c>
      <c r="Z130" s="2" t="str">
        <f>_xlfn.XLOOKUP(Platinum_Config[[#This Row],[Source PROD ID]],Prod_fields[ID],Prod_fields[Attribute Name],"0-Not Found",0,1)</f>
        <v>0-Not Found</v>
      </c>
      <c r="AA130" s="2"/>
      <c r="AB130" s="2" t="str">
        <f>_xlfn.XLOOKUP(Platinum_Config[[#This Row],[FDXSANDBOXA ID]],SBA_fields[ID],SBA_fields[Attribute Name],"0-Not Found",0,1)</f>
        <v>Work Actual/Schedule Finish</v>
      </c>
      <c r="AC130" s="2" t="str">
        <f>_xlfn.XLOOKUP(Platinum_Config[[#This Row],[Target DEV SB ID]],Target_Dev_fields[ID],Target_Dev_fields[Attribute Name],"0-Not Found",0,1)</f>
        <v>Work Actual/Schedule Finish</v>
      </c>
      <c r="AD130" s="2" t="b">
        <f>Platinum_Config[[#This Row],[Prod Source field name]]=Platinum_Config[[#This Row],[New instance Target field name]]</f>
        <v>0</v>
      </c>
      <c r="AE130" s="2" t="b">
        <f>Platinum_Config[[#This Row],[Target Field Name]]=Platinum_Config[[#This Row],[New instance Target field name]]</f>
        <v>0</v>
      </c>
      <c r="AF130" s="2" t="b">
        <f>Platinum_Config[[#This Row],[Sandbox A field name]]=Platinum_Config[[#This Row],[New instance Target field name]]</f>
        <v>1</v>
      </c>
      <c r="AG130" s="2" t="s">
        <v>103</v>
      </c>
      <c r="AH130" s="2" t="s">
        <v>1075</v>
      </c>
      <c r="AI130" s="2"/>
      <c r="AJ130" s="2" t="s">
        <v>470</v>
      </c>
      <c r="AK130" s="5" t="s">
        <v>1078</v>
      </c>
      <c r="AL130" s="5"/>
      <c r="AM130" s="5"/>
      <c r="AN130" s="5"/>
      <c r="AO130" s="5"/>
      <c r="AP130" s="5"/>
      <c r="AQ130" s="5"/>
      <c r="AR130" s="2"/>
      <c r="AS130" s="104"/>
      <c r="AT130" s="104"/>
      <c r="AU130" s="104"/>
      <c r="AV130" s="2"/>
      <c r="AW130" s="2"/>
      <c r="AX130" s="2"/>
      <c r="AY130" s="2"/>
      <c r="AZ130" s="2"/>
      <c r="BA130" s="2"/>
      <c r="BB130" s="2"/>
      <c r="BC130" s="2"/>
      <c r="BD130" s="2"/>
      <c r="BE130" s="2"/>
      <c r="BF130" s="2"/>
      <c r="BG130" s="2"/>
      <c r="BH130" s="2"/>
      <c r="BI130" s="2"/>
      <c r="BJ130" s="2"/>
      <c r="BK130" s="2"/>
      <c r="BL130" s="2"/>
      <c r="BM130" s="2"/>
      <c r="BN130" s="2"/>
    </row>
    <row r="131" spans="1:66" ht="26.1" hidden="1">
      <c r="A131" s="4" t="s">
        <v>1041</v>
      </c>
      <c r="B131" s="4" t="s">
        <v>46</v>
      </c>
      <c r="C131" s="4" t="s">
        <v>1048</v>
      </c>
      <c r="D131" s="4" t="s">
        <v>959</v>
      </c>
      <c r="E131" s="4"/>
      <c r="F131" s="4" t="s">
        <v>118</v>
      </c>
      <c r="G131" s="2" t="s">
        <v>202</v>
      </c>
      <c r="H131" s="2" t="s">
        <v>720</v>
      </c>
      <c r="I131" s="2"/>
      <c r="J131" s="2"/>
      <c r="K131" s="2" t="s">
        <v>1663</v>
      </c>
      <c r="L131" s="2" t="str">
        <f>_xlfn.TEXTJOIN("|",FALSE,Platinum_Config[[#This Row],[Target Entity]],Platinum_Config[[#This Row],[Target DEV SB ID]])</f>
        <v>Role|191003</v>
      </c>
      <c r="M131" s="2" t="s">
        <v>229</v>
      </c>
      <c r="N131" s="2"/>
      <c r="O131" s="2" t="s">
        <v>470</v>
      </c>
      <c r="P131" s="2"/>
      <c r="Q131" s="2" t="s">
        <v>104</v>
      </c>
      <c r="R131" s="2" t="s">
        <v>20</v>
      </c>
      <c r="S131" s="98"/>
      <c r="T131" s="2">
        <v>178353</v>
      </c>
      <c r="U131" s="2" t="s">
        <v>1103</v>
      </c>
      <c r="V131" s="2" t="s">
        <v>470</v>
      </c>
      <c r="W131" s="104" t="s">
        <v>104</v>
      </c>
      <c r="X131" s="104" t="s">
        <v>1609</v>
      </c>
      <c r="Y131" s="104" t="s">
        <v>1798</v>
      </c>
      <c r="Z131" s="2" t="str">
        <f>_xlfn.XLOOKUP(Platinum_Config[[#This Row],[Source PROD ID]],Prod_fields[ID],Prod_fields[Attribute Name],"0-Not Found",0,1)</f>
        <v>0-Not Found</v>
      </c>
      <c r="AA131" s="2"/>
      <c r="AB131" s="2" t="str">
        <f>_xlfn.XLOOKUP(Platinum_Config[[#This Row],[FDXSANDBOXA ID]],SBA_fields[ID],SBA_fields[Attribute Name],"0-Not Found",0,1)</f>
        <v>0-Not Found</v>
      </c>
      <c r="AC131" s="2" t="str">
        <f>_xlfn.XLOOKUP(Platinum_Config[[#This Row],[Target DEV SB ID]],Target_Dev_fields[ID],Target_Dev_fields[Attribute Name],"0-Not Found",0,1)</f>
        <v>0-Not Found</v>
      </c>
      <c r="AD131" s="2" t="b">
        <f>Platinum_Config[[#This Row],[Prod Source field name]]=Platinum_Config[[#This Row],[New instance Target field name]]</f>
        <v>1</v>
      </c>
      <c r="AE131" s="2" t="b">
        <f>Platinum_Config[[#This Row],[Target Field Name]]=Platinum_Config[[#This Row],[New instance Target field name]]</f>
        <v>0</v>
      </c>
      <c r="AF131" s="2" t="b">
        <f>Platinum_Config[[#This Row],[Sandbox A field name]]=Platinum_Config[[#This Row],[New instance Target field name]]</f>
        <v>1</v>
      </c>
      <c r="AG131" s="2" t="s">
        <v>103</v>
      </c>
      <c r="AH131" s="2" t="s">
        <v>947</v>
      </c>
      <c r="AI131" s="2" t="s">
        <v>119</v>
      </c>
      <c r="AJ131" s="2" t="s">
        <v>470</v>
      </c>
      <c r="AK131" s="5" t="s">
        <v>1046</v>
      </c>
      <c r="AL131" s="5"/>
      <c r="AM131" s="5" t="s">
        <v>949</v>
      </c>
      <c r="AN131" s="5" t="s">
        <v>20</v>
      </c>
      <c r="AO131" s="5"/>
      <c r="AP131" s="5"/>
      <c r="AQ131" s="5"/>
      <c r="AR131" s="2"/>
      <c r="AS131" s="104"/>
      <c r="AT131" s="104"/>
      <c r="AU131" s="104"/>
      <c r="AV131" s="2"/>
      <c r="AW131" s="2"/>
      <c r="AX131" s="2"/>
      <c r="AY131" s="2"/>
      <c r="AZ131" s="2"/>
      <c r="BA131" s="2"/>
      <c r="BB131" s="2"/>
      <c r="BC131" s="2"/>
      <c r="BD131" s="2"/>
      <c r="BE131" s="2"/>
      <c r="BF131" s="2"/>
      <c r="BG131" s="2"/>
      <c r="BH131" s="2"/>
      <c r="BI131" s="2"/>
      <c r="BJ131" s="2"/>
      <c r="BK131" s="2"/>
      <c r="BL131" s="2"/>
      <c r="BM131" s="2"/>
      <c r="BN131" s="2"/>
    </row>
    <row r="132" spans="1:66" ht="207.95" hidden="1">
      <c r="A132" s="4" t="s">
        <v>1041</v>
      </c>
      <c r="B132" s="4" t="s">
        <v>46</v>
      </c>
      <c r="C132" s="4" t="s">
        <v>1048</v>
      </c>
      <c r="D132" s="4" t="s">
        <v>959</v>
      </c>
      <c r="E132" s="4"/>
      <c r="F132" s="4" t="s">
        <v>118</v>
      </c>
      <c r="G132" s="2" t="s">
        <v>202</v>
      </c>
      <c r="H132" s="2" t="s">
        <v>721</v>
      </c>
      <c r="I132" s="2"/>
      <c r="J132" s="2"/>
      <c r="K132" s="2" t="s">
        <v>1663</v>
      </c>
      <c r="L132" s="2" t="str">
        <f>_xlfn.TEXTJOIN("|",FALSE,Platinum_Config[[#This Row],[Target Entity]],Platinum_Config[[#This Row],[Target DEV SB ID]])</f>
        <v>Role|191005</v>
      </c>
      <c r="M132" s="2" t="s">
        <v>231</v>
      </c>
      <c r="N132" s="2"/>
      <c r="O132" s="2" t="s">
        <v>470</v>
      </c>
      <c r="P132" s="2"/>
      <c r="Q132" s="2" t="s">
        <v>104</v>
      </c>
      <c r="R132" s="2" t="s">
        <v>20</v>
      </c>
      <c r="S132" s="98"/>
      <c r="T132" s="2">
        <v>179115</v>
      </c>
      <c r="U132" s="2" t="s">
        <v>1114</v>
      </c>
      <c r="V132" s="2" t="s">
        <v>470</v>
      </c>
      <c r="W132" s="104" t="s">
        <v>104</v>
      </c>
      <c r="X132" s="104" t="s">
        <v>1648</v>
      </c>
      <c r="Y132" s="104" t="s">
        <v>1798</v>
      </c>
      <c r="Z132" s="2" t="str">
        <f>_xlfn.XLOOKUP(Platinum_Config[[#This Row],[Source PROD ID]],Prod_fields[ID],Prod_fields[Attribute Name],"0-Not Found",0,1)</f>
        <v>0-Not Found</v>
      </c>
      <c r="AA132" s="2"/>
      <c r="AB132" s="2" t="str">
        <f>_xlfn.XLOOKUP(Platinum_Config[[#This Row],[FDXSANDBOXA ID]],SBA_fields[ID],SBA_fields[Attribute Name],"0-Not Found",0,1)</f>
        <v>0-Not Found</v>
      </c>
      <c r="AC132" s="2" t="str">
        <f>_xlfn.XLOOKUP(Platinum_Config[[#This Row],[Target DEV SB ID]],Target_Dev_fields[ID],Target_Dev_fields[Attribute Name],"0-Not Found",0,1)</f>
        <v>0-Not Found</v>
      </c>
      <c r="AD132" s="2" t="b">
        <f>Platinum_Config[[#This Row],[Prod Source field name]]=Platinum_Config[[#This Row],[New instance Target field name]]</f>
        <v>1</v>
      </c>
      <c r="AE132" s="2" t="b">
        <f>Platinum_Config[[#This Row],[Target Field Name]]=Platinum_Config[[#This Row],[New instance Target field name]]</f>
        <v>0</v>
      </c>
      <c r="AF132" s="2" t="b">
        <f>Platinum_Config[[#This Row],[Sandbox A field name]]=Platinum_Config[[#This Row],[New instance Target field name]]</f>
        <v>1</v>
      </c>
      <c r="AG132" s="2" t="s">
        <v>103</v>
      </c>
      <c r="AH132" s="2" t="s">
        <v>947</v>
      </c>
      <c r="AI132" s="2" t="s">
        <v>119</v>
      </c>
      <c r="AJ132" s="2" t="s">
        <v>470</v>
      </c>
      <c r="AK132" s="5" t="s">
        <v>1046</v>
      </c>
      <c r="AL132" s="5" t="s">
        <v>1115</v>
      </c>
      <c r="AM132" s="5" t="s">
        <v>949</v>
      </c>
      <c r="AN132" s="5" t="s">
        <v>104</v>
      </c>
      <c r="AO132" s="5"/>
      <c r="AP132" s="5"/>
      <c r="AQ132" s="5"/>
      <c r="AR132" s="2"/>
      <c r="AS132" s="104"/>
      <c r="AT132" s="104"/>
      <c r="AU132" s="104"/>
      <c r="AV132" s="2"/>
      <c r="AW132" s="2"/>
      <c r="AX132" s="2"/>
      <c r="AY132" s="2"/>
      <c r="AZ132" s="2"/>
      <c r="BA132" s="2"/>
      <c r="BB132" s="2"/>
      <c r="BC132" s="2"/>
      <c r="BD132" s="2"/>
      <c r="BE132" s="2"/>
      <c r="BF132" s="2"/>
      <c r="BG132" s="2"/>
      <c r="BH132" s="2"/>
      <c r="BI132" s="2"/>
      <c r="BJ132" s="2"/>
      <c r="BK132" s="2"/>
      <c r="BL132" s="2"/>
      <c r="BM132" s="2"/>
      <c r="BN132" s="2"/>
    </row>
    <row r="133" spans="1:66" ht="39" hidden="1">
      <c r="A133" s="4" t="s">
        <v>1041</v>
      </c>
      <c r="B133" s="4" t="s">
        <v>46</v>
      </c>
      <c r="C133" s="4" t="s">
        <v>1048</v>
      </c>
      <c r="D133" s="4" t="s">
        <v>1127</v>
      </c>
      <c r="E133" s="4"/>
      <c r="F133" s="4" t="s">
        <v>118</v>
      </c>
      <c r="G133" s="2" t="s">
        <v>202</v>
      </c>
      <c r="H133" s="2" t="s">
        <v>722</v>
      </c>
      <c r="I133" s="2"/>
      <c r="J133" s="2"/>
      <c r="K133" s="2" t="s">
        <v>228</v>
      </c>
      <c r="L133" s="2" t="str">
        <f>_xlfn.TEXTJOIN("|",FALSE,Platinum_Config[[#This Row],[Target Entity]],Platinum_Config[[#This Row],[Target DEV SB ID]])</f>
        <v>Value Bundle|STRATEGY_ALLO</v>
      </c>
      <c r="M133" s="2" t="s">
        <v>388</v>
      </c>
      <c r="N133" s="2"/>
      <c r="O133" s="2" t="s">
        <v>470</v>
      </c>
      <c r="P133" s="2" t="s">
        <v>1129</v>
      </c>
      <c r="Q133" s="2" t="s">
        <v>20</v>
      </c>
      <c r="R133" s="2" t="s">
        <v>20</v>
      </c>
      <c r="S133" s="98" t="s">
        <v>233</v>
      </c>
      <c r="T133" s="2" t="s">
        <v>233</v>
      </c>
      <c r="U133" s="2" t="s">
        <v>233</v>
      </c>
      <c r="V133" s="2" t="s">
        <v>470</v>
      </c>
      <c r="W133" s="104" t="s">
        <v>1641</v>
      </c>
      <c r="X133" s="104" t="s">
        <v>1609</v>
      </c>
      <c r="Y133" s="104" t="s">
        <v>104</v>
      </c>
      <c r="Z133" s="2" t="str">
        <f>_xlfn.XLOOKUP(Platinum_Config[[#This Row],[Source PROD ID]],Prod_fields[ID],Prod_fields[Attribute Name],"0-Not Found",0,1)</f>
        <v>Associated Initiative</v>
      </c>
      <c r="AA133" s="2"/>
      <c r="AB133" s="2" t="str">
        <f>_xlfn.XLOOKUP(Platinum_Config[[#This Row],[FDXSANDBOXA ID]],SBA_fields[ID],SBA_fields[Attribute Name],"0-Not Found",0,1)</f>
        <v>Associated Program Name</v>
      </c>
      <c r="AC133" s="2" t="str">
        <f>_xlfn.XLOOKUP(Platinum_Config[[#This Row],[Target DEV SB ID]],Target_Dev_fields[ID],Target_Dev_fields[Attribute Name],"0-Not Found",0,1)</f>
        <v>Associated Program Name</v>
      </c>
      <c r="AD133" s="2" t="b">
        <f>Platinum_Config[[#This Row],[Prod Source field name]]=Platinum_Config[[#This Row],[New instance Target field name]]</f>
        <v>0</v>
      </c>
      <c r="AE133" s="2" t="b">
        <f>Platinum_Config[[#This Row],[Target Field Name]]=Platinum_Config[[#This Row],[New instance Target field name]]</f>
        <v>1</v>
      </c>
      <c r="AF133" s="2" t="b">
        <f>Platinum_Config[[#This Row],[Sandbox A field name]]=Platinum_Config[[#This Row],[New instance Target field name]]</f>
        <v>1</v>
      </c>
      <c r="AG133" s="2" t="s">
        <v>216</v>
      </c>
      <c r="AH133" s="2" t="s">
        <v>947</v>
      </c>
      <c r="AI133" s="2"/>
      <c r="AJ133" s="2" t="s">
        <v>470</v>
      </c>
      <c r="AK133" s="5" t="s">
        <v>1046</v>
      </c>
      <c r="AL133" s="5"/>
      <c r="AM133" s="5" t="s">
        <v>949</v>
      </c>
      <c r="AN133" s="5"/>
      <c r="AO133" s="5"/>
      <c r="AP133" s="5"/>
      <c r="AQ133" s="5" t="s">
        <v>20</v>
      </c>
      <c r="AR133" s="2"/>
      <c r="AS133" s="104"/>
      <c r="AT133" s="104"/>
      <c r="AU133" s="104"/>
      <c r="AV133" s="2"/>
      <c r="AW133" s="2"/>
      <c r="AX133" s="2"/>
      <c r="AY133" s="2"/>
      <c r="AZ133" s="2"/>
      <c r="BA133" s="2"/>
      <c r="BB133" s="2"/>
      <c r="BC133" s="2"/>
      <c r="BD133" s="2"/>
      <c r="BE133" s="2"/>
      <c r="BF133" s="2"/>
      <c r="BG133" s="2"/>
      <c r="BH133" s="2"/>
      <c r="BI133" s="2"/>
      <c r="BJ133" s="2"/>
      <c r="BK133" s="2"/>
      <c r="BL133" s="2"/>
      <c r="BM133" s="2"/>
      <c r="BN133" s="2"/>
    </row>
    <row r="134" spans="1:66" ht="129.94999999999999" hidden="1">
      <c r="A134" s="4" t="s">
        <v>1041</v>
      </c>
      <c r="B134" s="4" t="s">
        <v>46</v>
      </c>
      <c r="C134" s="4" t="s">
        <v>1048</v>
      </c>
      <c r="D134" s="4" t="s">
        <v>1127</v>
      </c>
      <c r="E134" s="4"/>
      <c r="F134" s="4" t="s">
        <v>118</v>
      </c>
      <c r="G134" s="2" t="s">
        <v>202</v>
      </c>
      <c r="H134" s="2" t="s">
        <v>723</v>
      </c>
      <c r="I134" s="2"/>
      <c r="J134" s="2"/>
      <c r="K134" s="2" t="s">
        <v>228</v>
      </c>
      <c r="L134" s="2" t="str">
        <f>_xlfn.TEXTJOIN("|",FALSE,Platinum_Config[[#This Row],[Target Entity]],Platinum_Config[[#This Row],[Target DEV SB ID]])</f>
        <v>Value Bundle|Wbs67</v>
      </c>
      <c r="M134" s="2" t="s">
        <v>234</v>
      </c>
      <c r="N134" s="2"/>
      <c r="O134" s="2" t="s">
        <v>470</v>
      </c>
      <c r="P134" s="2" t="s">
        <v>1131</v>
      </c>
      <c r="Q134" s="2" t="s">
        <v>104</v>
      </c>
      <c r="R134" s="2" t="s">
        <v>20</v>
      </c>
      <c r="S134" s="98" t="s">
        <v>156</v>
      </c>
      <c r="T134" s="2" t="s">
        <v>235</v>
      </c>
      <c r="U134" s="2" t="s">
        <v>236</v>
      </c>
      <c r="V134" s="2" t="s">
        <v>470</v>
      </c>
      <c r="W134" s="104" t="s">
        <v>1139</v>
      </c>
      <c r="X134" s="104" t="s">
        <v>1139</v>
      </c>
      <c r="Y134" s="104"/>
      <c r="Z134" s="2" t="str">
        <f>_xlfn.XLOOKUP(Platinum_Config[[#This Row],[Source PROD ID]],Prod_fields[ID],Prod_fields[Attribute Name],"0-Not Found",0,1)</f>
        <v>0-Not Found</v>
      </c>
      <c r="AA134" s="2"/>
      <c r="AB134" s="2" t="str">
        <f>_xlfn.XLOOKUP(Platinum_Config[[#This Row],[FDXSANDBOXA ID]],SBA_fields[ID],SBA_fields[Attribute Name],"0-Not Found",0,1)</f>
        <v>Sub Program</v>
      </c>
      <c r="AC134" s="2" t="str">
        <f>_xlfn.XLOOKUP(Platinum_Config[[#This Row],[Target DEV SB ID]],Target_Dev_fields[ID],Target_Dev_fields[Attribute Name],"0-Not Found",0,1)</f>
        <v>Sub Program</v>
      </c>
      <c r="AD134" s="2" t="b">
        <f>Platinum_Config[[#This Row],[Prod Source field name]]=Platinum_Config[[#This Row],[New instance Target field name]]</f>
        <v>0</v>
      </c>
      <c r="AE134" s="2" t="b">
        <f>Platinum_Config[[#This Row],[Target Field Name]]=Platinum_Config[[#This Row],[New instance Target field name]]</f>
        <v>1</v>
      </c>
      <c r="AF134" s="2" t="b">
        <f>Platinum_Config[[#This Row],[Sandbox A field name]]=Platinum_Config[[#This Row],[New instance Target field name]]</f>
        <v>1</v>
      </c>
      <c r="AG134" s="2" t="s">
        <v>141</v>
      </c>
      <c r="AH134" s="2" t="s">
        <v>947</v>
      </c>
      <c r="AI134" s="2" t="s">
        <v>117</v>
      </c>
      <c r="AJ134" s="2" t="s">
        <v>470</v>
      </c>
      <c r="AK134" s="5" t="s">
        <v>1132</v>
      </c>
      <c r="AL134" s="5" t="s">
        <v>1133</v>
      </c>
      <c r="AM134" s="5" t="s">
        <v>399</v>
      </c>
      <c r="AN134" s="5"/>
      <c r="AO134" s="5"/>
      <c r="AP134" s="5"/>
      <c r="AQ134" s="5" t="s">
        <v>20</v>
      </c>
      <c r="AR134" s="2"/>
      <c r="AS134" s="104"/>
      <c r="AT134" s="104"/>
      <c r="AU134" s="104"/>
      <c r="AV134" s="2"/>
      <c r="AW134" s="2"/>
      <c r="AX134" s="2"/>
      <c r="AY134" s="2"/>
      <c r="AZ134" s="2"/>
      <c r="BA134" s="2"/>
      <c r="BB134" s="2"/>
      <c r="BC134" s="2"/>
      <c r="BD134" s="2"/>
      <c r="BE134" s="2"/>
      <c r="BF134" s="2"/>
      <c r="BG134" s="2"/>
      <c r="BH134" s="2"/>
      <c r="BI134" s="2"/>
      <c r="BJ134" s="2"/>
      <c r="BK134" s="2"/>
      <c r="BL134" s="2"/>
      <c r="BM134" s="2"/>
      <c r="BN134" s="2"/>
    </row>
    <row r="135" spans="1:66" ht="168.95" hidden="1">
      <c r="A135" s="4" t="s">
        <v>1041</v>
      </c>
      <c r="B135" s="4" t="s">
        <v>1047</v>
      </c>
      <c r="C135" s="4" t="s">
        <v>1048</v>
      </c>
      <c r="D135" s="4" t="s">
        <v>1134</v>
      </c>
      <c r="E135" s="4" t="s">
        <v>1134</v>
      </c>
      <c r="F135" s="4" t="s">
        <v>1135</v>
      </c>
      <c r="G135" s="2" t="s">
        <v>202</v>
      </c>
      <c r="H135" s="2" t="s">
        <v>724</v>
      </c>
      <c r="I135" s="2"/>
      <c r="J135" s="2"/>
      <c r="K135" s="2" t="s">
        <v>228</v>
      </c>
      <c r="L135" s="2" t="str">
        <f>_xlfn.TEXTJOIN("|",FALSE,Platinum_Config[[#This Row],[Target Entity]],Platinum_Config[[#This Row],[Target DEV SB ID]])</f>
        <v>Value Bundle|fdx_biz_impact_work</v>
      </c>
      <c r="M135" s="2" t="s">
        <v>250</v>
      </c>
      <c r="N135" s="2"/>
      <c r="O135" s="2" t="s">
        <v>470</v>
      </c>
      <c r="P135" s="2"/>
      <c r="Q135" s="2" t="s">
        <v>20</v>
      </c>
      <c r="R135" s="2" t="s">
        <v>20</v>
      </c>
      <c r="S135" s="98" t="s">
        <v>251</v>
      </c>
      <c r="T135" s="2" t="s">
        <v>251</v>
      </c>
      <c r="U135" s="2" t="s">
        <v>251</v>
      </c>
      <c r="V135" s="2" t="s">
        <v>470</v>
      </c>
      <c r="W135" s="104" t="s">
        <v>20</v>
      </c>
      <c r="X135" s="104" t="s">
        <v>1631</v>
      </c>
      <c r="Y135" s="104"/>
      <c r="Z135" s="2" t="str">
        <f>_xlfn.XLOOKUP(Platinum_Config[[#This Row],[Source PROD ID]],Prod_fields[ID],Prod_fields[Attribute Name],"0-Not Found",0,1)</f>
        <v>Business Process and/or Operational Impact</v>
      </c>
      <c r="AA135" s="2"/>
      <c r="AB135" s="2" t="str">
        <f>_xlfn.XLOOKUP(Platinum_Config[[#This Row],[FDXSANDBOXA ID]],SBA_fields[ID],SBA_fields[Attribute Name],"0-Not Found",0,1)</f>
        <v>Business Process and/or Operational Impact</v>
      </c>
      <c r="AC135" s="2" t="str">
        <f>_xlfn.XLOOKUP(Platinum_Config[[#This Row],[Target DEV SB ID]],Target_Dev_fields[ID],Target_Dev_fields[Attribute Name],"0-Not Found",0,1)</f>
        <v>Business Process and/or Operational Impact</v>
      </c>
      <c r="AD135" s="2" t="b">
        <f>Platinum_Config[[#This Row],[Prod Source field name]]=Platinum_Config[[#This Row],[New instance Target field name]]</f>
        <v>1</v>
      </c>
      <c r="AE135" s="2" t="b">
        <f>Platinum_Config[[#This Row],[Target Field Name]]=Platinum_Config[[#This Row],[New instance Target field name]]</f>
        <v>1</v>
      </c>
      <c r="AF135" s="2" t="b">
        <f>Platinum_Config[[#This Row],[Sandbox A field name]]=Platinum_Config[[#This Row],[New instance Target field name]]</f>
        <v>1</v>
      </c>
      <c r="AG135" s="2" t="s">
        <v>103</v>
      </c>
      <c r="AH135" s="2" t="s">
        <v>947</v>
      </c>
      <c r="AI135" s="2"/>
      <c r="AJ135" s="2" t="s">
        <v>470</v>
      </c>
      <c r="AK135" s="5"/>
      <c r="AL135" s="5" t="s">
        <v>1164</v>
      </c>
      <c r="AM135" s="5" t="s">
        <v>949</v>
      </c>
      <c r="AN135" s="5"/>
      <c r="AO135" s="5"/>
      <c r="AP135" s="5"/>
      <c r="AQ135" s="5"/>
      <c r="AR135" s="2"/>
      <c r="AS135" s="104"/>
      <c r="AT135" s="104"/>
      <c r="AU135" s="104"/>
      <c r="AV135" s="2"/>
      <c r="AW135" s="2"/>
      <c r="AX135" s="2"/>
      <c r="AY135" s="2"/>
      <c r="AZ135" s="2"/>
      <c r="BA135" s="2"/>
      <c r="BB135" s="2"/>
      <c r="BC135" s="2"/>
      <c r="BD135" s="2"/>
      <c r="BE135" s="2"/>
      <c r="BF135" s="2"/>
      <c r="BG135" s="2"/>
      <c r="BH135" s="2"/>
      <c r="BI135" s="2"/>
      <c r="BJ135" s="2"/>
      <c r="BK135" s="2"/>
      <c r="BL135" s="2"/>
      <c r="BM135" s="2"/>
      <c r="BN135" s="2"/>
    </row>
    <row r="136" spans="1:66" ht="65.099999999999994" hidden="1">
      <c r="A136" s="4" t="s">
        <v>1041</v>
      </c>
      <c r="B136" s="4" t="s">
        <v>1047</v>
      </c>
      <c r="C136" s="4" t="s">
        <v>1048</v>
      </c>
      <c r="D136" s="4" t="s">
        <v>1188</v>
      </c>
      <c r="E136" s="4"/>
      <c r="F136" s="4" t="s">
        <v>123</v>
      </c>
      <c r="G136" s="2" t="s">
        <v>202</v>
      </c>
      <c r="H136" s="2" t="s">
        <v>725</v>
      </c>
      <c r="I136" s="2"/>
      <c r="J136" s="2"/>
      <c r="K136" s="2" t="s">
        <v>228</v>
      </c>
      <c r="L136" s="2" t="str">
        <f>_xlfn.TEXTJOIN("|",FALSE,Platinum_Config[[#This Row],[Target Entity]],Platinum_Config[[#This Row],[Target DEV SB ID]])</f>
        <v>Value Bundle|STRAT_TARGET_DUR</v>
      </c>
      <c r="M136" s="2" t="s">
        <v>726</v>
      </c>
      <c r="N136" s="2"/>
      <c r="O136" s="2" t="s">
        <v>470</v>
      </c>
      <c r="P136" s="2" t="s">
        <v>1190</v>
      </c>
      <c r="Q136" s="2" t="s">
        <v>20</v>
      </c>
      <c r="R136" s="2" t="s">
        <v>20</v>
      </c>
      <c r="S136" s="98" t="s">
        <v>1191</v>
      </c>
      <c r="T136" s="2" t="s">
        <v>1191</v>
      </c>
      <c r="U136" s="2" t="s">
        <v>1191</v>
      </c>
      <c r="V136" s="2" t="s">
        <v>470</v>
      </c>
      <c r="W136" s="104" t="s">
        <v>20</v>
      </c>
      <c r="X136" s="104" t="s">
        <v>1631</v>
      </c>
      <c r="Y136" s="104"/>
      <c r="Z136" s="2" t="str">
        <f>_xlfn.XLOOKUP(Platinum_Config[[#This Row],[Source PROD ID]],Prod_fields[ID],Prod_fields[Attribute Name],"0-Not Found",0,1)</f>
        <v>Target Duration</v>
      </c>
      <c r="AA136" s="2"/>
      <c r="AB136" s="2" t="str">
        <f>_xlfn.XLOOKUP(Platinum_Config[[#This Row],[FDXSANDBOXA ID]],SBA_fields[ID],SBA_fields[Attribute Name],"0-Not Found",0,1)</f>
        <v>Target Duration</v>
      </c>
      <c r="AC136" s="2" t="str">
        <f>_xlfn.XLOOKUP(Platinum_Config[[#This Row],[Target DEV SB ID]],Target_Dev_fields[ID],Target_Dev_fields[Attribute Name],"0-Not Found",0,1)</f>
        <v>Target Duration</v>
      </c>
      <c r="AD136" s="2" t="b">
        <f>Platinum_Config[[#This Row],[Prod Source field name]]=Platinum_Config[[#This Row],[New instance Target field name]]</f>
        <v>1</v>
      </c>
      <c r="AE136" s="2" t="b">
        <f>Platinum_Config[[#This Row],[Target Field Name]]=Platinum_Config[[#This Row],[New instance Target field name]]</f>
        <v>1</v>
      </c>
      <c r="AF136" s="2" t="b">
        <f>Platinum_Config[[#This Row],[Sandbox A field name]]=Platinum_Config[[#This Row],[New instance Target field name]]</f>
        <v>1</v>
      </c>
      <c r="AG136" s="2" t="s">
        <v>216</v>
      </c>
      <c r="AH136" s="2" t="s">
        <v>338</v>
      </c>
      <c r="AI136" s="2" t="s">
        <v>273</v>
      </c>
      <c r="AJ136" s="2" t="s">
        <v>470</v>
      </c>
      <c r="AK136" s="5" t="s">
        <v>273</v>
      </c>
      <c r="AL136" s="5" t="s">
        <v>1192</v>
      </c>
      <c r="AM136" s="5" t="s">
        <v>619</v>
      </c>
      <c r="AN136" s="5" t="s">
        <v>273</v>
      </c>
      <c r="AO136" s="5" t="s">
        <v>273</v>
      </c>
      <c r="AP136" s="5" t="s">
        <v>273</v>
      </c>
      <c r="AQ136" s="5"/>
      <c r="AR136" s="2"/>
      <c r="AS136" s="104"/>
      <c r="AT136" s="104"/>
      <c r="AU136" s="104"/>
      <c r="AV136" s="2"/>
      <c r="AW136" s="2"/>
      <c r="AX136" s="2"/>
      <c r="AY136" s="2"/>
      <c r="AZ136" s="2"/>
      <c r="BA136" s="2"/>
      <c r="BB136" s="2"/>
      <c r="BC136" s="2"/>
      <c r="BD136" s="2"/>
      <c r="BE136" s="2"/>
      <c r="BF136" s="2"/>
      <c r="BG136" s="2"/>
      <c r="BH136" s="2"/>
      <c r="BI136" s="2"/>
      <c r="BJ136" s="2"/>
      <c r="BK136" s="2"/>
      <c r="BL136" s="2"/>
      <c r="BM136" s="2"/>
      <c r="BN136" s="2"/>
    </row>
    <row r="137" spans="1:66" ht="104.1" hidden="1">
      <c r="A137" s="4" t="s">
        <v>1041</v>
      </c>
      <c r="B137" s="4" t="s">
        <v>983</v>
      </c>
      <c r="C137" s="4" t="s">
        <v>1200</v>
      </c>
      <c r="D137" s="4" t="s">
        <v>1201</v>
      </c>
      <c r="E137" s="4"/>
      <c r="F137" s="4" t="s">
        <v>122</v>
      </c>
      <c r="G137" s="2" t="s">
        <v>202</v>
      </c>
      <c r="H137" s="2" t="s">
        <v>727</v>
      </c>
      <c r="I137" s="2"/>
      <c r="J137" s="2"/>
      <c r="K137" s="2" t="s">
        <v>228</v>
      </c>
      <c r="L137" s="2" t="str">
        <f>_xlfn.TEXTJOIN("|",FALSE,Platinum_Config[[#This Row],[Target Entity]],Platinum_Config[[#This Row],[Target DEV SB ID]])</f>
        <v>Value Bundle|fdx_vbnrb_pnl_exit</v>
      </c>
      <c r="M137" s="2" t="s">
        <v>276</v>
      </c>
      <c r="N137" s="2"/>
      <c r="O137" s="2" t="s">
        <v>470</v>
      </c>
      <c r="P137" s="2" t="s">
        <v>1210</v>
      </c>
      <c r="Q137" s="2" t="s">
        <v>104</v>
      </c>
      <c r="R137" s="2" t="s">
        <v>20</v>
      </c>
      <c r="S137" s="98" t="s">
        <v>1611</v>
      </c>
      <c r="T137" s="2" t="s">
        <v>277</v>
      </c>
      <c r="U137" s="2" t="s">
        <v>277</v>
      </c>
      <c r="V137" s="2" t="s">
        <v>470</v>
      </c>
      <c r="W137" s="104" t="s">
        <v>104</v>
      </c>
      <c r="X137" s="104" t="s">
        <v>1609</v>
      </c>
      <c r="Y137" s="104" t="s">
        <v>104</v>
      </c>
      <c r="Z137" s="2" t="str">
        <f>_xlfn.XLOOKUP(Platinum_Config[[#This Row],[Source PROD ID]],Prod_fields[ID],Prod_fields[Attribute Name],"0-Not Found",0,1)</f>
        <v>0-Not Found</v>
      </c>
      <c r="AA137" s="2"/>
      <c r="AB137" s="2" t="str">
        <f>_xlfn.XLOOKUP(Platinum_Config[[#This Row],[FDXSANDBOXA ID]],SBA_fields[ID],SBA_fields[Attribute Name],"0-Not Found",0,1)</f>
        <v>Net Recurring Benefits P&amp;L/Hard Exit Rate CY '29</v>
      </c>
      <c r="AC137" s="2" t="str">
        <f>_xlfn.XLOOKUP(Platinum_Config[[#This Row],[Target DEV SB ID]],Target_Dev_fields[ID],Target_Dev_fields[Attribute Name],"0-Not Found",0,1)</f>
        <v>Net Recurring Benefits P&amp;L/Hard Exit Rate CY '29</v>
      </c>
      <c r="AD137" s="2" t="b">
        <f>Platinum_Config[[#This Row],[Prod Source field name]]=Platinum_Config[[#This Row],[New instance Target field name]]</f>
        <v>0</v>
      </c>
      <c r="AE137" s="2" t="b">
        <f>Platinum_Config[[#This Row],[Target Field Name]]=Platinum_Config[[#This Row],[New instance Target field name]]</f>
        <v>1</v>
      </c>
      <c r="AF137" s="2" t="b">
        <f>Platinum_Config[[#This Row],[Sandbox A field name]]=Platinum_Config[[#This Row],[New instance Target field name]]</f>
        <v>1</v>
      </c>
      <c r="AG137" s="2" t="s">
        <v>103</v>
      </c>
      <c r="AH137" s="2" t="s">
        <v>810</v>
      </c>
      <c r="AI137" s="2"/>
      <c r="AJ137" s="2" t="s">
        <v>470</v>
      </c>
      <c r="AK137" s="5"/>
      <c r="AL137" s="5"/>
      <c r="AM137" s="5" t="s">
        <v>949</v>
      </c>
      <c r="AN137" s="5"/>
      <c r="AO137" s="5"/>
      <c r="AP137" s="5"/>
      <c r="AQ137" s="5" t="s">
        <v>20</v>
      </c>
      <c r="AR137" s="2"/>
      <c r="AS137" s="104"/>
      <c r="AT137" s="104"/>
      <c r="AU137" s="104"/>
      <c r="AV137" s="2"/>
      <c r="AW137" s="2"/>
      <c r="AX137" s="2"/>
      <c r="AY137" s="2"/>
      <c r="AZ137" s="2"/>
      <c r="BA137" s="2"/>
      <c r="BB137" s="2"/>
      <c r="BC137" s="2"/>
      <c r="BD137" s="2"/>
      <c r="BE137" s="2"/>
      <c r="BF137" s="2"/>
      <c r="BG137" s="2"/>
      <c r="BH137" s="2"/>
      <c r="BI137" s="2"/>
      <c r="BJ137" s="2"/>
      <c r="BK137" s="2"/>
      <c r="BL137" s="2"/>
      <c r="BM137" s="2"/>
      <c r="BN137" s="2"/>
    </row>
    <row r="138" spans="1:66" ht="51.95" hidden="1">
      <c r="A138" s="4" t="s">
        <v>1041</v>
      </c>
      <c r="B138" s="4" t="s">
        <v>983</v>
      </c>
      <c r="C138" s="4" t="s">
        <v>1256</v>
      </c>
      <c r="D138" s="4" t="s">
        <v>1201</v>
      </c>
      <c r="E138" s="4"/>
      <c r="F138" s="4" t="s">
        <v>122</v>
      </c>
      <c r="G138" s="2" t="s">
        <v>202</v>
      </c>
      <c r="H138" s="2" t="s">
        <v>728</v>
      </c>
      <c r="I138" s="2"/>
      <c r="J138" s="2"/>
      <c r="K138" s="2" t="s">
        <v>203</v>
      </c>
      <c r="L138" s="2" t="str">
        <f>_xlfn.TEXTJOIN("|",FALSE,Platinum_Config[[#This Row],[Target Entity]],Platinum_Config[[#This Row],[Target DEV SB ID]])</f>
        <v>Program|Str56</v>
      </c>
      <c r="M138" s="2" t="s">
        <v>301</v>
      </c>
      <c r="N138" s="2"/>
      <c r="O138" s="2" t="s">
        <v>470</v>
      </c>
      <c r="P138" s="2" t="s">
        <v>1258</v>
      </c>
      <c r="Q138" s="2" t="s">
        <v>104</v>
      </c>
      <c r="R138" s="2" t="s">
        <v>104</v>
      </c>
      <c r="S138" s="98"/>
      <c r="T138" s="2" t="s">
        <v>302</v>
      </c>
      <c r="U138" s="2" t="s">
        <v>303</v>
      </c>
      <c r="V138" s="2" t="s">
        <v>470</v>
      </c>
      <c r="W138" s="104" t="s">
        <v>1139</v>
      </c>
      <c r="X138" s="104" t="s">
        <v>1139</v>
      </c>
      <c r="Y138" s="104"/>
      <c r="Z138" s="2" t="str">
        <f>_xlfn.XLOOKUP(Platinum_Config[[#This Row],[Source PROD ID]],Prod_fields[ID],Prod_fields[Attribute Name],"0-Not Found",0,1)</f>
        <v>0-Not Found</v>
      </c>
      <c r="AA138" s="2"/>
      <c r="AB138" s="2" t="str">
        <f>_xlfn.XLOOKUP(Platinum_Config[[#This Row],[FDXSANDBOXA ID]],SBA_fields[ID],SBA_fields[Attribute Name],"0-Not Found",0,1)</f>
        <v>Financial Capital Approved for Program</v>
      </c>
      <c r="AC138" s="2" t="str">
        <f>_xlfn.XLOOKUP(Platinum_Config[[#This Row],[Target DEV SB ID]],Target_Dev_fields[ID],Target_Dev_fields[Attribute Name],"0-Not Found",0,1)</f>
        <v>Financial Capital Approved for Program</v>
      </c>
      <c r="AD138" s="2" t="b">
        <f>Platinum_Config[[#This Row],[Prod Source field name]]=Platinum_Config[[#This Row],[New instance Target field name]]</f>
        <v>0</v>
      </c>
      <c r="AE138" s="2" t="b">
        <f>Platinum_Config[[#This Row],[Target Field Name]]=Platinum_Config[[#This Row],[New instance Target field name]]</f>
        <v>1</v>
      </c>
      <c r="AF138" s="2" t="b">
        <f>Platinum_Config[[#This Row],[Sandbox A field name]]=Platinum_Config[[#This Row],[New instance Target field name]]</f>
        <v>1</v>
      </c>
      <c r="AG138" s="2" t="s">
        <v>141</v>
      </c>
      <c r="AH138" s="2" t="s">
        <v>947</v>
      </c>
      <c r="AI138" s="2" t="s">
        <v>117</v>
      </c>
      <c r="AJ138" s="2" t="s">
        <v>470</v>
      </c>
      <c r="AK138" s="5" t="s">
        <v>1001</v>
      </c>
      <c r="AL138" s="5" t="s">
        <v>1002</v>
      </c>
      <c r="AM138" s="5" t="s">
        <v>949</v>
      </c>
      <c r="AN138" s="5"/>
      <c r="AO138" s="5"/>
      <c r="AP138" s="5"/>
      <c r="AQ138" s="5"/>
      <c r="AR138" s="2"/>
      <c r="AS138" s="104"/>
      <c r="AT138" s="104"/>
      <c r="AU138" s="104"/>
      <c r="AV138" s="2"/>
      <c r="AW138" s="2"/>
      <c r="AX138" s="2"/>
      <c r="AY138" s="2"/>
      <c r="AZ138" s="2"/>
      <c r="BA138" s="2"/>
      <c r="BB138" s="2"/>
      <c r="BC138" s="2"/>
      <c r="BD138" s="2"/>
      <c r="BE138" s="2"/>
      <c r="BF138" s="2"/>
      <c r="BG138" s="2"/>
      <c r="BH138" s="2"/>
      <c r="BI138" s="2"/>
      <c r="BJ138" s="2"/>
      <c r="BK138" s="2"/>
      <c r="BL138" s="2"/>
      <c r="BM138" s="2"/>
      <c r="BN138" s="2"/>
    </row>
    <row r="139" spans="1:66" ht="117" hidden="1">
      <c r="A139" s="4" t="s">
        <v>1041</v>
      </c>
      <c r="B139" s="4" t="s">
        <v>46</v>
      </c>
      <c r="C139" s="4" t="s">
        <v>1048</v>
      </c>
      <c r="D139" s="4" t="s">
        <v>1260</v>
      </c>
      <c r="E139" s="4" t="s">
        <v>1284</v>
      </c>
      <c r="F139" s="4" t="s">
        <v>229</v>
      </c>
      <c r="G139" s="2" t="s">
        <v>202</v>
      </c>
      <c r="H139" s="2" t="s">
        <v>729</v>
      </c>
      <c r="I139" s="2"/>
      <c r="J139" s="2"/>
      <c r="K139" s="2" t="s">
        <v>228</v>
      </c>
      <c r="L139" s="2" t="str">
        <f>_xlfn.TEXTJOIN("|",FALSE,Platinum_Config[[#This Row],[Target Entity]],Platinum_Config[[#This Row],[Target DEV SB ID]])</f>
        <v>Value Bundle|Str136</v>
      </c>
      <c r="M139" s="2" t="s">
        <v>315</v>
      </c>
      <c r="N139" s="2"/>
      <c r="O139" s="2" t="s">
        <v>470</v>
      </c>
      <c r="P139" s="2" t="s">
        <v>1286</v>
      </c>
      <c r="Q139" s="2" t="s">
        <v>20</v>
      </c>
      <c r="R139" s="2" t="s">
        <v>104</v>
      </c>
      <c r="S139" s="98" t="s">
        <v>143</v>
      </c>
      <c r="T139" s="2" t="s">
        <v>1872</v>
      </c>
      <c r="U139" s="2" t="s">
        <v>143</v>
      </c>
      <c r="V139" s="2" t="s">
        <v>470</v>
      </c>
      <c r="W139" s="104" t="s">
        <v>20</v>
      </c>
      <c r="X139" s="104" t="s">
        <v>104</v>
      </c>
      <c r="Y139" s="104" t="s">
        <v>1139</v>
      </c>
      <c r="Z139" s="2" t="str">
        <f>_xlfn.XLOOKUP(Platinum_Config[[#This Row],[Source PROD ID]],Prod_fields[ID],Prod_fields[Attribute Name],"0-Not Found",0,1)</f>
        <v xml:space="preserve">Change - Number of internal stakeholders </v>
      </c>
      <c r="AA139" s="2"/>
      <c r="AB139" s="2" t="str">
        <f>_xlfn.XLOOKUP(Platinum_Config[[#This Row],[FDXSANDBOXA ID]],SBA_fields[ID],SBA_fields[Attribute Name],"0-Not Found",0,1)</f>
        <v>Change - Number of internal stakeholders</v>
      </c>
      <c r="AC139" s="2" t="str">
        <f>_xlfn.XLOOKUP(Platinum_Config[[#This Row],[Target DEV SB ID]],Target_Dev_fields[ID],Target_Dev_fields[Attribute Name],"0-Not Found",0,1)</f>
        <v xml:space="preserve">Change - Number of internal stakeholders </v>
      </c>
      <c r="AD139" s="2" t="b">
        <f>Platinum_Config[[#This Row],[Prod Source field name]]=Platinum_Config[[#This Row],[New instance Target field name]]</f>
        <v>1</v>
      </c>
      <c r="AE139" s="2" t="b">
        <f>Platinum_Config[[#This Row],[Target Field Name]]=Platinum_Config[[#This Row],[New instance Target field name]]</f>
        <v>0</v>
      </c>
      <c r="AF139" s="2" t="b">
        <f>Platinum_Config[[#This Row],[Sandbox A field name]]=Platinum_Config[[#This Row],[New instance Target field name]]</f>
        <v>0</v>
      </c>
      <c r="AG139" s="2" t="s">
        <v>141</v>
      </c>
      <c r="AH139" s="2" t="s">
        <v>947</v>
      </c>
      <c r="AI139" s="2" t="s">
        <v>117</v>
      </c>
      <c r="AJ139" s="2" t="s">
        <v>470</v>
      </c>
      <c r="AK139" s="5" t="s">
        <v>1287</v>
      </c>
      <c r="AL139" s="5" t="s">
        <v>1288</v>
      </c>
      <c r="AM139" s="5" t="s">
        <v>399</v>
      </c>
      <c r="AN139" s="5"/>
      <c r="AO139" s="5"/>
      <c r="AP139" s="5"/>
      <c r="AQ139" s="5"/>
      <c r="AR139" s="2"/>
      <c r="AS139" s="104"/>
      <c r="AT139" s="104"/>
      <c r="AU139" s="104"/>
      <c r="AV139" s="2"/>
      <c r="AW139" s="2"/>
      <c r="AX139" s="2"/>
      <c r="AY139" s="2"/>
      <c r="AZ139" s="2"/>
      <c r="BA139" s="2"/>
      <c r="BB139" s="2"/>
      <c r="BC139" s="2"/>
      <c r="BD139" s="2"/>
      <c r="BE139" s="2"/>
      <c r="BF139" s="2"/>
      <c r="BG139" s="2"/>
      <c r="BH139" s="2"/>
      <c r="BI139" s="2"/>
      <c r="BJ139" s="2"/>
      <c r="BK139" s="2"/>
      <c r="BL139" s="2"/>
      <c r="BM139" s="2"/>
      <c r="BN139" s="2"/>
    </row>
    <row r="140" spans="1:66" ht="117" hidden="1">
      <c r="A140" s="4" t="s">
        <v>1041</v>
      </c>
      <c r="B140" s="4" t="s">
        <v>46</v>
      </c>
      <c r="C140" s="4" t="s">
        <v>1048</v>
      </c>
      <c r="D140" s="4" t="s">
        <v>1260</v>
      </c>
      <c r="E140" s="4" t="s">
        <v>1284</v>
      </c>
      <c r="F140" s="4" t="s">
        <v>229</v>
      </c>
      <c r="G140" s="2" t="s">
        <v>202</v>
      </c>
      <c r="H140" s="2" t="s">
        <v>730</v>
      </c>
      <c r="I140" s="2"/>
      <c r="J140" s="2"/>
      <c r="K140" s="2" t="s">
        <v>228</v>
      </c>
      <c r="L140" s="2" t="str">
        <f>_xlfn.TEXTJOIN("|",FALSE,Platinum_Config[[#This Row],[Target Entity]],Platinum_Config[[#This Row],[Target DEV SB ID]])</f>
        <v>Value Bundle|Str137</v>
      </c>
      <c r="M140" s="2" t="s">
        <v>316</v>
      </c>
      <c r="N140" s="2"/>
      <c r="O140" s="2" t="s">
        <v>470</v>
      </c>
      <c r="P140" s="2"/>
      <c r="Q140" s="2" t="s">
        <v>20</v>
      </c>
      <c r="R140" s="2" t="s">
        <v>104</v>
      </c>
      <c r="S140" s="98" t="s">
        <v>149</v>
      </c>
      <c r="T140" s="2" t="s">
        <v>1873</v>
      </c>
      <c r="U140" s="2" t="s">
        <v>149</v>
      </c>
      <c r="V140" s="2" t="s">
        <v>470</v>
      </c>
      <c r="W140" s="104" t="s">
        <v>20</v>
      </c>
      <c r="X140" s="104" t="s">
        <v>104</v>
      </c>
      <c r="Y140" s="104" t="s">
        <v>1139</v>
      </c>
      <c r="Z140" s="2" t="str">
        <f>_xlfn.XLOOKUP(Platinum_Config[[#This Row],[Source PROD ID]],Prod_fields[ID],Prod_fields[Attribute Name],"0-Not Found",0,1)</f>
        <v>Change - Number of external stakeholders</v>
      </c>
      <c r="AA140" s="2"/>
      <c r="AB140" s="2" t="str">
        <f>_xlfn.XLOOKUP(Platinum_Config[[#This Row],[FDXSANDBOXA ID]],SBA_fields[ID],SBA_fields[Attribute Name],"0-Not Found",0,1)</f>
        <v>Change - Number of external stakeholders</v>
      </c>
      <c r="AC140" s="2" t="str">
        <f>_xlfn.XLOOKUP(Platinum_Config[[#This Row],[Target DEV SB ID]],Target_Dev_fields[ID],Target_Dev_fields[Attribute Name],"0-Not Found",0,1)</f>
        <v>Change - Number of external stakeholders</v>
      </c>
      <c r="AD140" s="2" t="b">
        <f>Platinum_Config[[#This Row],[Prod Source field name]]=Platinum_Config[[#This Row],[New instance Target field name]]</f>
        <v>1</v>
      </c>
      <c r="AE140" s="2" t="b">
        <f>Platinum_Config[[#This Row],[Target Field Name]]=Platinum_Config[[#This Row],[New instance Target field name]]</f>
        <v>1</v>
      </c>
      <c r="AF140" s="2" t="b">
        <f>Platinum_Config[[#This Row],[Sandbox A field name]]=Platinum_Config[[#This Row],[New instance Target field name]]</f>
        <v>1</v>
      </c>
      <c r="AG140" s="2" t="s">
        <v>141</v>
      </c>
      <c r="AH140" s="2" t="s">
        <v>947</v>
      </c>
      <c r="AI140" s="2" t="s">
        <v>117</v>
      </c>
      <c r="AJ140" s="2" t="s">
        <v>470</v>
      </c>
      <c r="AK140" s="5" t="s">
        <v>1287</v>
      </c>
      <c r="AL140" s="5" t="s">
        <v>1288</v>
      </c>
      <c r="AM140" s="5" t="s">
        <v>399</v>
      </c>
      <c r="AN140" s="5"/>
      <c r="AO140" s="5"/>
      <c r="AP140" s="5"/>
      <c r="AQ140" s="5"/>
      <c r="AR140" s="2"/>
      <c r="AS140" s="104"/>
      <c r="AT140" s="104"/>
      <c r="AU140" s="104"/>
      <c r="AV140" s="2"/>
      <c r="AW140" s="2"/>
      <c r="AX140" s="2"/>
      <c r="AY140" s="2"/>
      <c r="AZ140" s="2"/>
      <c r="BA140" s="2"/>
      <c r="BB140" s="2"/>
      <c r="BC140" s="2"/>
      <c r="BD140" s="2"/>
      <c r="BE140" s="2"/>
      <c r="BF140" s="2"/>
      <c r="BG140" s="2"/>
      <c r="BH140" s="2"/>
      <c r="BI140" s="2"/>
      <c r="BJ140" s="2"/>
      <c r="BK140" s="2"/>
      <c r="BL140" s="2"/>
      <c r="BM140" s="2"/>
      <c r="BN140" s="2"/>
    </row>
    <row r="141" spans="1:66" ht="90.95" hidden="1">
      <c r="A141" s="4" t="s">
        <v>1041</v>
      </c>
      <c r="B141" s="4" t="s">
        <v>46</v>
      </c>
      <c r="C141" s="4" t="s">
        <v>1048</v>
      </c>
      <c r="D141" s="4" t="s">
        <v>1260</v>
      </c>
      <c r="E141" s="4" t="s">
        <v>1284</v>
      </c>
      <c r="F141" s="4" t="s">
        <v>229</v>
      </c>
      <c r="G141" s="2" t="s">
        <v>202</v>
      </c>
      <c r="H141" s="2" t="s">
        <v>731</v>
      </c>
      <c r="I141" s="2"/>
      <c r="J141" s="2"/>
      <c r="K141" s="2" t="s">
        <v>228</v>
      </c>
      <c r="L141" s="2" t="str">
        <f>_xlfn.TEXTJOIN("|",FALSE,Platinum_Config[[#This Row],[Target Entity]],Platinum_Config[[#This Row],[Target DEV SB ID]])</f>
        <v>Value Bundle|Wbs110</v>
      </c>
      <c r="M141" s="2" t="s">
        <v>317</v>
      </c>
      <c r="N141" s="2"/>
      <c r="O141" s="2" t="s">
        <v>470</v>
      </c>
      <c r="P141" s="2"/>
      <c r="Q141" s="2" t="s">
        <v>20</v>
      </c>
      <c r="R141" s="2" t="s">
        <v>104</v>
      </c>
      <c r="S141" s="98" t="s">
        <v>235</v>
      </c>
      <c r="T141" s="2" t="s">
        <v>415</v>
      </c>
      <c r="U141" s="2" t="s">
        <v>235</v>
      </c>
      <c r="V141" s="2" t="s">
        <v>1874</v>
      </c>
      <c r="W141" s="104" t="s">
        <v>20</v>
      </c>
      <c r="X141" s="104" t="s">
        <v>20</v>
      </c>
      <c r="Y141" s="104" t="s">
        <v>1875</v>
      </c>
      <c r="Z141" s="2" t="str">
        <f>_xlfn.XLOOKUP(Platinum_Config[[#This Row],[Source PROD ID]],Prod_fields[ID],Prod_fields[Attribute Name],"0-Not Found",0,1)</f>
        <v>Change - Impacted regions</v>
      </c>
      <c r="AA141" s="2"/>
      <c r="AB141" s="2" t="str">
        <f>_xlfn.XLOOKUP(Platinum_Config[[#This Row],[FDXSANDBOXA ID]],SBA_fields[ID],SBA_fields[Attribute Name],"0-Not Found",0,1)</f>
        <v>Change - Impacted regions</v>
      </c>
      <c r="AC141" s="2" t="str">
        <f>_xlfn.XLOOKUP(Platinum_Config[[#This Row],[Target DEV SB ID]],Target_Dev_fields[ID],Target_Dev_fields[Attribute Name],"0-Not Found",0,1)</f>
        <v>Change - Impacted regions</v>
      </c>
      <c r="AD141" s="2" t="b">
        <f>Platinum_Config[[#This Row],[Prod Source field name]]=Platinum_Config[[#This Row],[New instance Target field name]]</f>
        <v>1</v>
      </c>
      <c r="AE141" s="2" t="b">
        <f>Platinum_Config[[#This Row],[Target Field Name]]=Platinum_Config[[#This Row],[New instance Target field name]]</f>
        <v>1</v>
      </c>
      <c r="AF141" s="2" t="b">
        <f>Platinum_Config[[#This Row],[Sandbox A field name]]=Platinum_Config[[#This Row],[New instance Target field name]]</f>
        <v>1</v>
      </c>
      <c r="AG141" s="2" t="s">
        <v>141</v>
      </c>
      <c r="AH141" s="2" t="s">
        <v>947</v>
      </c>
      <c r="AI141" s="2" t="s">
        <v>119</v>
      </c>
      <c r="AJ141" s="2" t="s">
        <v>470</v>
      </c>
      <c r="AK141" s="5" t="s">
        <v>1291</v>
      </c>
      <c r="AL141" s="5" t="s">
        <v>1292</v>
      </c>
      <c r="AM141" s="5" t="s">
        <v>399</v>
      </c>
      <c r="AN141" s="5"/>
      <c r="AO141" s="5"/>
      <c r="AP141" s="5"/>
      <c r="AQ141" s="5"/>
      <c r="AR141" s="2"/>
      <c r="AS141" s="104"/>
      <c r="AT141" s="104"/>
      <c r="AU141" s="104"/>
      <c r="AV141" s="2"/>
      <c r="AW141" s="2"/>
      <c r="AX141" s="2"/>
      <c r="AY141" s="2"/>
      <c r="AZ141" s="2"/>
      <c r="BA141" s="2"/>
      <c r="BB141" s="2"/>
      <c r="BC141" s="2"/>
      <c r="BD141" s="2"/>
      <c r="BE141" s="2"/>
      <c r="BF141" s="2"/>
      <c r="BG141" s="2"/>
      <c r="BH141" s="2"/>
      <c r="BI141" s="2"/>
      <c r="BJ141" s="2"/>
      <c r="BK141" s="2"/>
      <c r="BL141" s="2"/>
      <c r="BM141" s="2"/>
      <c r="BN141" s="2"/>
    </row>
    <row r="142" spans="1:66" ht="156" hidden="1">
      <c r="A142" s="4" t="s">
        <v>1041</v>
      </c>
      <c r="B142" s="4" t="s">
        <v>46</v>
      </c>
      <c r="C142" s="4" t="s">
        <v>1048</v>
      </c>
      <c r="D142" s="4" t="s">
        <v>1260</v>
      </c>
      <c r="E142" s="4" t="s">
        <v>1284</v>
      </c>
      <c r="F142" s="4" t="s">
        <v>229</v>
      </c>
      <c r="G142" s="2" t="s">
        <v>202</v>
      </c>
      <c r="H142" s="2" t="s">
        <v>732</v>
      </c>
      <c r="I142" s="2"/>
      <c r="J142" s="2"/>
      <c r="K142" s="2" t="s">
        <v>228</v>
      </c>
      <c r="L142" s="2" t="str">
        <f>_xlfn.TEXTJOIN("|",FALSE,Platinum_Config[[#This Row],[Target Entity]],Platinum_Config[[#This Row],[Target DEV SB ID]])</f>
        <v>Value Bundle|Str139</v>
      </c>
      <c r="M142" s="2" t="s">
        <v>318</v>
      </c>
      <c r="N142" s="2"/>
      <c r="O142" s="2" t="s">
        <v>470</v>
      </c>
      <c r="P142" s="2"/>
      <c r="Q142" s="2" t="s">
        <v>20</v>
      </c>
      <c r="R142" s="2" t="s">
        <v>104</v>
      </c>
      <c r="S142" s="98" t="s">
        <v>319</v>
      </c>
      <c r="T142" s="2" t="s">
        <v>1876</v>
      </c>
      <c r="U142" s="2" t="s">
        <v>319</v>
      </c>
      <c r="V142" s="2" t="s">
        <v>470</v>
      </c>
      <c r="W142" s="104" t="s">
        <v>20</v>
      </c>
      <c r="X142" s="104" t="s">
        <v>104</v>
      </c>
      <c r="Y142" s="104" t="s">
        <v>1139</v>
      </c>
      <c r="Z142" s="2" t="str">
        <f>_xlfn.XLOOKUP(Platinum_Config[[#This Row],[Source PROD ID]],Prod_fields[ID],Prod_fields[Attribute Name],"0-Not Found",0,1)</f>
        <v>0-Not Found</v>
      </c>
      <c r="AA142" s="2"/>
      <c r="AB142" s="2" t="str">
        <f>_xlfn.XLOOKUP(Platinum_Config[[#This Row],[FDXSANDBOXA ID]],SBA_fields[ID],SBA_fields[Attribute Name],"0-Not Found",0,1)</f>
        <v>Change - Impacted stakeholder groups</v>
      </c>
      <c r="AC142" s="2" t="str">
        <f>_xlfn.XLOOKUP(Platinum_Config[[#This Row],[Target DEV SB ID]],Target_Dev_fields[ID],Target_Dev_fields[Attribute Name],"0-Not Found",0,1)</f>
        <v>Change - Impacted stakeholder groups</v>
      </c>
      <c r="AD142" s="2" t="b">
        <f>Platinum_Config[[#This Row],[Prod Source field name]]=Platinum_Config[[#This Row],[New instance Target field name]]</f>
        <v>0</v>
      </c>
      <c r="AE142" s="2" t="b">
        <f>Platinum_Config[[#This Row],[Target Field Name]]=Platinum_Config[[#This Row],[New instance Target field name]]</f>
        <v>1</v>
      </c>
      <c r="AF142" s="2" t="b">
        <f>Platinum_Config[[#This Row],[Sandbox A field name]]=Platinum_Config[[#This Row],[New instance Target field name]]</f>
        <v>1</v>
      </c>
      <c r="AG142" s="2" t="s">
        <v>141</v>
      </c>
      <c r="AH142" s="2" t="s">
        <v>947</v>
      </c>
      <c r="AI142" s="2" t="s">
        <v>117</v>
      </c>
      <c r="AJ142" s="2" t="s">
        <v>470</v>
      </c>
      <c r="AK142" s="5" t="s">
        <v>1294</v>
      </c>
      <c r="AL142" s="5" t="s">
        <v>1295</v>
      </c>
      <c r="AM142" s="5" t="s">
        <v>399</v>
      </c>
      <c r="AN142" s="5"/>
      <c r="AO142" s="5"/>
      <c r="AP142" s="5"/>
      <c r="AQ142" s="5"/>
      <c r="AR142" s="2"/>
      <c r="AS142" s="104"/>
      <c r="AT142" s="104"/>
      <c r="AU142" s="104"/>
      <c r="AV142" s="2"/>
      <c r="AW142" s="2"/>
      <c r="AX142" s="2"/>
      <c r="AY142" s="2"/>
      <c r="AZ142" s="2"/>
      <c r="BA142" s="2"/>
      <c r="BB142" s="2"/>
      <c r="BC142" s="2"/>
      <c r="BD142" s="2"/>
      <c r="BE142" s="2"/>
      <c r="BF142" s="2"/>
      <c r="BG142" s="2"/>
      <c r="BH142" s="2"/>
      <c r="BI142" s="2"/>
      <c r="BJ142" s="2"/>
      <c r="BK142" s="2"/>
      <c r="BL142" s="2"/>
      <c r="BM142" s="2"/>
      <c r="BN142" s="2"/>
    </row>
    <row r="143" spans="1:66" ht="143.1" hidden="1">
      <c r="A143" s="4" t="s">
        <v>1041</v>
      </c>
      <c r="B143" s="4" t="s">
        <v>46</v>
      </c>
      <c r="C143" s="4" t="s">
        <v>1048</v>
      </c>
      <c r="D143" s="4" t="s">
        <v>1260</v>
      </c>
      <c r="E143" s="4" t="s">
        <v>1284</v>
      </c>
      <c r="F143" s="4" t="s">
        <v>229</v>
      </c>
      <c r="G143" s="2" t="s">
        <v>202</v>
      </c>
      <c r="H143" s="2" t="s">
        <v>733</v>
      </c>
      <c r="I143" s="2"/>
      <c r="J143" s="2"/>
      <c r="K143" s="2" t="s">
        <v>228</v>
      </c>
      <c r="L143" s="2" t="str">
        <f>_xlfn.TEXTJOIN("|",FALSE,Platinum_Config[[#This Row],[Target Entity]],Platinum_Config[[#This Row],[Target DEV SB ID]])</f>
        <v>Value Bundle|Str95</v>
      </c>
      <c r="M143" s="2" t="s">
        <v>320</v>
      </c>
      <c r="N143" s="2"/>
      <c r="O143" s="2" t="s">
        <v>470</v>
      </c>
      <c r="P143" s="2" t="s">
        <v>1297</v>
      </c>
      <c r="Q143" s="2" t="s">
        <v>20</v>
      </c>
      <c r="R143" s="2" t="s">
        <v>104</v>
      </c>
      <c r="S143" s="98" t="s">
        <v>321</v>
      </c>
      <c r="T143" s="2" t="s">
        <v>321</v>
      </c>
      <c r="U143" s="2" t="s">
        <v>321</v>
      </c>
      <c r="V143" s="2" t="s">
        <v>470</v>
      </c>
      <c r="W143" s="104" t="s">
        <v>20</v>
      </c>
      <c r="X143" s="104" t="s">
        <v>104</v>
      </c>
      <c r="Y143" s="104" t="s">
        <v>1139</v>
      </c>
      <c r="Z143" s="2" t="str">
        <f>_xlfn.XLOOKUP(Platinum_Config[[#This Row],[Source PROD ID]],Prod_fields[ID],Prod_fields[Attribute Name],"0-Not Found",0,1)</f>
        <v>Change - Significance (Magnitude)</v>
      </c>
      <c r="AA143" s="2"/>
      <c r="AB143" s="2" t="str">
        <f>_xlfn.XLOOKUP(Platinum_Config[[#This Row],[FDXSANDBOXA ID]],SBA_fields[ID],SBA_fields[Attribute Name],"0-Not Found",0,1)</f>
        <v>Change - Significance (Magnitude)</v>
      </c>
      <c r="AC143" s="2" t="str">
        <f>_xlfn.XLOOKUP(Platinum_Config[[#This Row],[Target DEV SB ID]],Target_Dev_fields[ID],Target_Dev_fields[Attribute Name],"0-Not Found",0,1)</f>
        <v>Change - Significance (Magnitude)</v>
      </c>
      <c r="AD143" s="2" t="b">
        <f>Platinum_Config[[#This Row],[Prod Source field name]]=Platinum_Config[[#This Row],[New instance Target field name]]</f>
        <v>1</v>
      </c>
      <c r="AE143" s="2" t="b">
        <f>Platinum_Config[[#This Row],[Target Field Name]]=Platinum_Config[[#This Row],[New instance Target field name]]</f>
        <v>1</v>
      </c>
      <c r="AF143" s="2" t="b">
        <f>Platinum_Config[[#This Row],[Sandbox A field name]]=Platinum_Config[[#This Row],[New instance Target field name]]</f>
        <v>1</v>
      </c>
      <c r="AG143" s="2" t="s">
        <v>141</v>
      </c>
      <c r="AH143" s="2" t="s">
        <v>947</v>
      </c>
      <c r="AI143" s="2" t="s">
        <v>117</v>
      </c>
      <c r="AJ143" s="2" t="s">
        <v>470</v>
      </c>
      <c r="AK143" s="5" t="s">
        <v>1298</v>
      </c>
      <c r="AL143" s="5" t="s">
        <v>1299</v>
      </c>
      <c r="AM143" s="5" t="s">
        <v>399</v>
      </c>
      <c r="AN143" s="5"/>
      <c r="AO143" s="5"/>
      <c r="AP143" s="5"/>
      <c r="AQ143" s="5"/>
      <c r="AR143" s="2"/>
      <c r="AS143" s="104"/>
      <c r="AT143" s="104"/>
      <c r="AU143" s="104"/>
      <c r="AV143" s="2"/>
      <c r="AW143" s="2"/>
      <c r="AX143" s="2"/>
      <c r="AY143" s="2"/>
      <c r="AZ143" s="2"/>
      <c r="BA143" s="2"/>
      <c r="BB143" s="2"/>
      <c r="BC143" s="2"/>
      <c r="BD143" s="2"/>
      <c r="BE143" s="2"/>
      <c r="BF143" s="2"/>
      <c r="BG143" s="2"/>
      <c r="BH143" s="2"/>
      <c r="BI143" s="2"/>
      <c r="BJ143" s="2"/>
      <c r="BK143" s="2"/>
      <c r="BL143" s="2"/>
      <c r="BM143" s="2"/>
      <c r="BN143" s="2"/>
    </row>
    <row r="144" spans="1:66" ht="143.1" hidden="1">
      <c r="A144" s="4" t="s">
        <v>1041</v>
      </c>
      <c r="B144" s="4" t="s">
        <v>46</v>
      </c>
      <c r="C144" s="4" t="s">
        <v>1048</v>
      </c>
      <c r="D144" s="4" t="s">
        <v>1260</v>
      </c>
      <c r="E144" s="4" t="s">
        <v>1284</v>
      </c>
      <c r="F144" s="4" t="s">
        <v>229</v>
      </c>
      <c r="G144" s="2" t="s">
        <v>202</v>
      </c>
      <c r="H144" s="2" t="s">
        <v>734</v>
      </c>
      <c r="I144" s="2"/>
      <c r="J144" s="2"/>
      <c r="K144" s="2" t="s">
        <v>228</v>
      </c>
      <c r="L144" s="2" t="str">
        <f>_xlfn.TEXTJOIN("|",FALSE,Platinum_Config[[#This Row],[Target Entity]],Platinum_Config[[#This Row],[Target DEV SB ID]])</f>
        <v>Value Bundle|Str96</v>
      </c>
      <c r="M144" s="2" t="s">
        <v>322</v>
      </c>
      <c r="N144" s="2"/>
      <c r="O144" s="2" t="s">
        <v>470</v>
      </c>
      <c r="P144" s="2" t="s">
        <v>1301</v>
      </c>
      <c r="Q144" s="2" t="s">
        <v>20</v>
      </c>
      <c r="R144" s="2" t="s">
        <v>104</v>
      </c>
      <c r="S144" s="98" t="s">
        <v>323</v>
      </c>
      <c r="T144" s="2" t="s">
        <v>323</v>
      </c>
      <c r="U144" s="2" t="s">
        <v>323</v>
      </c>
      <c r="V144" s="2" t="s">
        <v>470</v>
      </c>
      <c r="W144" s="104" t="s">
        <v>20</v>
      </c>
      <c r="X144" s="104" t="s">
        <v>104</v>
      </c>
      <c r="Y144" s="104" t="s">
        <v>1139</v>
      </c>
      <c r="Z144" s="2" t="str">
        <f>_xlfn.XLOOKUP(Platinum_Config[[#This Row],[Source PROD ID]],Prod_fields[ID],Prod_fields[Attribute Name],"0-Not Found",0,1)</f>
        <v>Change - Willingness</v>
      </c>
      <c r="AA144" s="2"/>
      <c r="AB144" s="2" t="str">
        <f>_xlfn.XLOOKUP(Platinum_Config[[#This Row],[FDXSANDBOXA ID]],SBA_fields[ID],SBA_fields[Attribute Name],"0-Not Found",0,1)</f>
        <v>Change - Willingness</v>
      </c>
      <c r="AC144" s="2" t="str">
        <f>_xlfn.XLOOKUP(Platinum_Config[[#This Row],[Target DEV SB ID]],Target_Dev_fields[ID],Target_Dev_fields[Attribute Name],"0-Not Found",0,1)</f>
        <v>Change - Willingness</v>
      </c>
      <c r="AD144" s="2" t="b">
        <f>Platinum_Config[[#This Row],[Prod Source field name]]=Platinum_Config[[#This Row],[New instance Target field name]]</f>
        <v>1</v>
      </c>
      <c r="AE144" s="2" t="b">
        <f>Platinum_Config[[#This Row],[Target Field Name]]=Platinum_Config[[#This Row],[New instance Target field name]]</f>
        <v>1</v>
      </c>
      <c r="AF144" s="2" t="b">
        <f>Platinum_Config[[#This Row],[Sandbox A field name]]=Platinum_Config[[#This Row],[New instance Target field name]]</f>
        <v>1</v>
      </c>
      <c r="AG144" s="2" t="s">
        <v>141</v>
      </c>
      <c r="AH144" s="2" t="s">
        <v>947</v>
      </c>
      <c r="AI144" s="2" t="s">
        <v>117</v>
      </c>
      <c r="AJ144" s="2" t="s">
        <v>470</v>
      </c>
      <c r="AK144" s="5" t="s">
        <v>1302</v>
      </c>
      <c r="AL144" s="5" t="s">
        <v>1303</v>
      </c>
      <c r="AM144" s="5" t="s">
        <v>399</v>
      </c>
      <c r="AN144" s="5"/>
      <c r="AO144" s="5"/>
      <c r="AP144" s="5"/>
      <c r="AQ144" s="5"/>
      <c r="AR144" s="2"/>
      <c r="AS144" s="104"/>
      <c r="AT144" s="104"/>
      <c r="AU144" s="104"/>
      <c r="AV144" s="2"/>
      <c r="AW144" s="2"/>
      <c r="AX144" s="2"/>
      <c r="AY144" s="2"/>
      <c r="AZ144" s="2"/>
      <c r="BA144" s="2"/>
      <c r="BB144" s="2"/>
      <c r="BC144" s="2"/>
      <c r="BD144" s="2"/>
      <c r="BE144" s="2"/>
      <c r="BF144" s="2"/>
      <c r="BG144" s="2"/>
      <c r="BH144" s="2"/>
      <c r="BI144" s="2"/>
      <c r="BJ144" s="2"/>
      <c r="BK144" s="2"/>
      <c r="BL144" s="2"/>
      <c r="BM144" s="2"/>
      <c r="BN144" s="2"/>
    </row>
    <row r="145" spans="1:66" ht="78" hidden="1">
      <c r="A145" s="4" t="s">
        <v>1041</v>
      </c>
      <c r="B145" s="4" t="s">
        <v>46</v>
      </c>
      <c r="C145" s="4" t="s">
        <v>347</v>
      </c>
      <c r="D145" s="4" t="s">
        <v>347</v>
      </c>
      <c r="E145" s="4"/>
      <c r="F145" s="4" t="s">
        <v>116</v>
      </c>
      <c r="G145" s="2" t="s">
        <v>202</v>
      </c>
      <c r="H145" s="2" t="s">
        <v>735</v>
      </c>
      <c r="I145" s="2"/>
      <c r="J145" s="2"/>
      <c r="K145" s="2" t="s">
        <v>228</v>
      </c>
      <c r="L145" s="2" t="str">
        <f>_xlfn.TEXTJOIN("|",FALSE,Platinum_Config[[#This Row],[Target Entity]],Platinum_Config[[#This Row],[Target DEV SB ID]])</f>
        <v>Value Bundle|Wbs130</v>
      </c>
      <c r="M145" s="2" t="s">
        <v>347</v>
      </c>
      <c r="N145" s="2"/>
      <c r="O145" s="2" t="s">
        <v>470</v>
      </c>
      <c r="P145" s="2"/>
      <c r="Q145" s="2" t="s">
        <v>104</v>
      </c>
      <c r="R145" s="2" t="s">
        <v>104</v>
      </c>
      <c r="S145" s="98"/>
      <c r="T145" s="2" t="s">
        <v>348</v>
      </c>
      <c r="U145" s="2" t="s">
        <v>349</v>
      </c>
      <c r="V145" s="2" t="s">
        <v>1877</v>
      </c>
      <c r="W145" s="104" t="s">
        <v>20</v>
      </c>
      <c r="X145" s="104" t="s">
        <v>1648</v>
      </c>
      <c r="Y145" s="104" t="s">
        <v>20</v>
      </c>
      <c r="Z145" s="2" t="str">
        <f>_xlfn.XLOOKUP(Platinum_Config[[#This Row],[Source PROD ID]],Prod_fields[ID],Prod_fields[Attribute Name],"0-Not Found",0,1)</f>
        <v>0-Not Found</v>
      </c>
      <c r="AA145" s="2"/>
      <c r="AB145" s="2" t="str">
        <f>_xlfn.XLOOKUP(Platinum_Config[[#This Row],[FDXSANDBOXA ID]],SBA_fields[ID],SBA_fields[Attribute Name],"0-Not Found",0,1)</f>
        <v>SL3 Program Owner Approval</v>
      </c>
      <c r="AC145" s="2" t="str">
        <f>_xlfn.XLOOKUP(Platinum_Config[[#This Row],[Target DEV SB ID]],Target_Dev_fields[ID],Target_Dev_fields[Attribute Name],"0-Not Found",0,1)</f>
        <v>SL3 Program Owner Approval</v>
      </c>
      <c r="AD145" s="2" t="b">
        <f>Platinum_Config[[#This Row],[Prod Source field name]]=Platinum_Config[[#This Row],[New instance Target field name]]</f>
        <v>0</v>
      </c>
      <c r="AE145" s="2" t="b">
        <f>Platinum_Config[[#This Row],[Target Field Name]]=Platinum_Config[[#This Row],[New instance Target field name]]</f>
        <v>1</v>
      </c>
      <c r="AF145" s="2" t="b">
        <f>Platinum_Config[[#This Row],[Sandbox A field name]]=Platinum_Config[[#This Row],[New instance Target field name]]</f>
        <v>1</v>
      </c>
      <c r="AG145" s="2" t="s">
        <v>141</v>
      </c>
      <c r="AH145" s="2" t="s">
        <v>947</v>
      </c>
      <c r="AI145" s="2" t="s">
        <v>117</v>
      </c>
      <c r="AJ145" s="2" t="s">
        <v>470</v>
      </c>
      <c r="AK145" s="5" t="s">
        <v>1363</v>
      </c>
      <c r="AL145" s="5" t="s">
        <v>1364</v>
      </c>
      <c r="AM145" s="5"/>
      <c r="AN145" s="5"/>
      <c r="AO145" s="5"/>
      <c r="AP145" s="5"/>
      <c r="AQ145" s="5"/>
      <c r="AR145" s="2"/>
      <c r="AS145" s="104"/>
      <c r="AT145" s="104"/>
      <c r="AU145" s="104"/>
      <c r="AV145" s="2"/>
      <c r="AW145" s="2"/>
      <c r="AX145" s="2"/>
      <c r="AY145" s="2"/>
      <c r="AZ145" s="2"/>
      <c r="BA145" s="2"/>
      <c r="BB145" s="2"/>
      <c r="BC145" s="2"/>
      <c r="BD145" s="2"/>
      <c r="BE145" s="2"/>
      <c r="BF145" s="2"/>
      <c r="BG145" s="2"/>
      <c r="BH145" s="2"/>
      <c r="BI145" s="2"/>
      <c r="BJ145" s="2"/>
      <c r="BK145" s="2"/>
      <c r="BL145" s="2"/>
      <c r="BM145" s="2"/>
      <c r="BN145" s="2"/>
    </row>
    <row r="146" spans="1:66" ht="39" hidden="1">
      <c r="A146" s="4" t="s">
        <v>1041</v>
      </c>
      <c r="B146" s="4" t="s">
        <v>46</v>
      </c>
      <c r="C146" s="4" t="s">
        <v>347</v>
      </c>
      <c r="D146" s="4" t="s">
        <v>347</v>
      </c>
      <c r="E146" s="4"/>
      <c r="F146" s="4" t="s">
        <v>116</v>
      </c>
      <c r="G146" s="2" t="s">
        <v>202</v>
      </c>
      <c r="H146" s="2" t="s">
        <v>736</v>
      </c>
      <c r="I146" s="2"/>
      <c r="J146" s="2"/>
      <c r="K146" s="2" t="s">
        <v>228</v>
      </c>
      <c r="L146" s="2" t="str">
        <f>_xlfn.TEXTJOIN("|",FALSE,Platinum_Config[[#This Row],[Target Entity]],Platinum_Config[[#This Row],[Target DEV SB ID]])</f>
        <v>Value Bundle|fdx_sl3_po_apv_notes</v>
      </c>
      <c r="M146" s="2" t="s">
        <v>350</v>
      </c>
      <c r="N146" s="2"/>
      <c r="O146" s="2" t="s">
        <v>470</v>
      </c>
      <c r="P146" s="2"/>
      <c r="Q146" s="2" t="s">
        <v>104</v>
      </c>
      <c r="R146" s="2" t="s">
        <v>104</v>
      </c>
      <c r="S146" s="98"/>
      <c r="T146" s="2" t="s">
        <v>351</v>
      </c>
      <c r="U146" s="2" t="s">
        <v>351</v>
      </c>
      <c r="V146" s="2" t="s">
        <v>470</v>
      </c>
      <c r="W146" s="104" t="s">
        <v>1139</v>
      </c>
      <c r="X146" s="104" t="s">
        <v>1139</v>
      </c>
      <c r="Y146" s="104"/>
      <c r="Z146" s="2" t="str">
        <f>_xlfn.XLOOKUP(Platinum_Config[[#This Row],[Source PROD ID]],Prod_fields[ID],Prod_fields[Attribute Name],"0-Not Found",0,1)</f>
        <v>0-Not Found</v>
      </c>
      <c r="AA146" s="2"/>
      <c r="AB146" s="2" t="str">
        <f>_xlfn.XLOOKUP(Platinum_Config[[#This Row],[FDXSANDBOXA ID]],SBA_fields[ID],SBA_fields[Attribute Name],"0-Not Found",0,1)</f>
        <v>SL3 Program Owner Approval Notes</v>
      </c>
      <c r="AC146" s="2" t="str">
        <f>_xlfn.XLOOKUP(Platinum_Config[[#This Row],[Target DEV SB ID]],Target_Dev_fields[ID],Target_Dev_fields[Attribute Name],"0-Not Found",0,1)</f>
        <v>SL3 Program Owner Approval Notes</v>
      </c>
      <c r="AD146" s="2" t="b">
        <f>Platinum_Config[[#This Row],[Prod Source field name]]=Platinum_Config[[#This Row],[New instance Target field name]]</f>
        <v>0</v>
      </c>
      <c r="AE146" s="2" t="b">
        <f>Platinum_Config[[#This Row],[Target Field Name]]=Platinum_Config[[#This Row],[New instance Target field name]]</f>
        <v>1</v>
      </c>
      <c r="AF146" s="2" t="b">
        <f>Platinum_Config[[#This Row],[Sandbox A field name]]=Platinum_Config[[#This Row],[New instance Target field name]]</f>
        <v>1</v>
      </c>
      <c r="AG146" s="2" t="s">
        <v>103</v>
      </c>
      <c r="AH146" s="2" t="s">
        <v>947</v>
      </c>
      <c r="AI146" s="2"/>
      <c r="AJ146" s="2" t="s">
        <v>470</v>
      </c>
      <c r="AK146" s="5"/>
      <c r="AL146" s="5" t="s">
        <v>1366</v>
      </c>
      <c r="AM146" s="5"/>
      <c r="AN146" s="5"/>
      <c r="AO146" s="5"/>
      <c r="AP146" s="5"/>
      <c r="AQ146" s="5"/>
      <c r="AR146" s="2"/>
      <c r="AS146" s="104"/>
      <c r="AT146" s="104"/>
      <c r="AU146" s="104"/>
      <c r="AV146" s="2"/>
      <c r="AW146" s="2"/>
      <c r="AX146" s="2"/>
      <c r="AY146" s="2"/>
      <c r="AZ146" s="2"/>
      <c r="BA146" s="2"/>
      <c r="BB146" s="2"/>
      <c r="BC146" s="2"/>
      <c r="BD146" s="2"/>
      <c r="BE146" s="2"/>
      <c r="BF146" s="2"/>
      <c r="BG146" s="2"/>
      <c r="BH146" s="2"/>
      <c r="BI146" s="2"/>
      <c r="BJ146" s="2"/>
      <c r="BK146" s="2"/>
      <c r="BL146" s="2"/>
      <c r="BM146" s="2"/>
      <c r="BN146" s="2"/>
    </row>
    <row r="147" spans="1:66" ht="117" hidden="1">
      <c r="A147" s="4" t="s">
        <v>1041</v>
      </c>
      <c r="B147" s="4" t="s">
        <v>46</v>
      </c>
      <c r="C147" s="4" t="s">
        <v>352</v>
      </c>
      <c r="D147" s="4" t="s">
        <v>352</v>
      </c>
      <c r="E147" s="4"/>
      <c r="F147" s="4" t="s">
        <v>120</v>
      </c>
      <c r="G147" s="2" t="s">
        <v>202</v>
      </c>
      <c r="H147" s="2" t="s">
        <v>737</v>
      </c>
      <c r="I147" s="2"/>
      <c r="J147" s="2"/>
      <c r="K147" s="2" t="s">
        <v>228</v>
      </c>
      <c r="L147" s="2" t="str">
        <f>_xlfn.TEXTJOIN("|",FALSE,Platinum_Config[[#This Row],[Target Entity]],Platinum_Config[[#This Row],[Target DEV SB ID]])</f>
        <v>Value Bundle|Wbs131</v>
      </c>
      <c r="M147" s="2" t="s">
        <v>352</v>
      </c>
      <c r="N147" s="2"/>
      <c r="O147" s="2" t="s">
        <v>470</v>
      </c>
      <c r="P147" s="2" t="s">
        <v>1122</v>
      </c>
      <c r="Q147" s="2" t="s">
        <v>104</v>
      </c>
      <c r="R147" s="2" t="s">
        <v>104</v>
      </c>
      <c r="S147" s="98"/>
      <c r="T147" s="2" t="s">
        <v>353</v>
      </c>
      <c r="U147" s="2" t="s">
        <v>354</v>
      </c>
      <c r="V147" s="2" t="s">
        <v>1822</v>
      </c>
      <c r="W147" s="104" t="s">
        <v>20</v>
      </c>
      <c r="X147" s="104" t="s">
        <v>1648</v>
      </c>
      <c r="Y147" s="104" t="s">
        <v>20</v>
      </c>
      <c r="Z147" s="2" t="str">
        <f>_xlfn.XLOOKUP(Platinum_Config[[#This Row],[Source PROD ID]],Prod_fields[ID],Prod_fields[Attribute Name],"0-Not Found",0,1)</f>
        <v>0-Not Found</v>
      </c>
      <c r="AA147" s="2"/>
      <c r="AB147" s="2" t="str">
        <f>_xlfn.XLOOKUP(Platinum_Config[[#This Row],[FDXSANDBOXA ID]],SBA_fields[ID],SBA_fields[Attribute Name],"0-Not Found",0,1)</f>
        <v>SL3 D&amp;T Captain Approval</v>
      </c>
      <c r="AC147" s="2" t="str">
        <f>_xlfn.XLOOKUP(Platinum_Config[[#This Row],[Target DEV SB ID]],Target_Dev_fields[ID],Target_Dev_fields[Attribute Name],"0-Not Found",0,1)</f>
        <v>SL3 D&amp;T Captain Approval</v>
      </c>
      <c r="AD147" s="2" t="b">
        <f>Platinum_Config[[#This Row],[Prod Source field name]]=Platinum_Config[[#This Row],[New instance Target field name]]</f>
        <v>0</v>
      </c>
      <c r="AE147" s="2" t="b">
        <f>Platinum_Config[[#This Row],[Target Field Name]]=Platinum_Config[[#This Row],[New instance Target field name]]</f>
        <v>1</v>
      </c>
      <c r="AF147" s="2" t="b">
        <f>Platinum_Config[[#This Row],[Sandbox A field name]]=Platinum_Config[[#This Row],[New instance Target field name]]</f>
        <v>1</v>
      </c>
      <c r="AG147" s="2" t="s">
        <v>141</v>
      </c>
      <c r="AH147" s="2" t="s">
        <v>947</v>
      </c>
      <c r="AI147" s="2" t="s">
        <v>117</v>
      </c>
      <c r="AJ147" s="2" t="s">
        <v>470</v>
      </c>
      <c r="AK147" s="5" t="s">
        <v>1363</v>
      </c>
      <c r="AL147" s="5" t="s">
        <v>1368</v>
      </c>
      <c r="AM147" s="5"/>
      <c r="AN147" s="5"/>
      <c r="AO147" s="5"/>
      <c r="AP147" s="5"/>
      <c r="AQ147" s="5"/>
      <c r="AR147" s="2"/>
      <c r="AS147" s="104"/>
      <c r="AT147" s="104"/>
      <c r="AU147" s="104"/>
      <c r="AV147" s="2"/>
      <c r="AW147" s="2"/>
      <c r="AX147" s="2"/>
      <c r="AY147" s="2"/>
      <c r="AZ147" s="2"/>
      <c r="BA147" s="2"/>
      <c r="BB147" s="2"/>
      <c r="BC147" s="2"/>
      <c r="BD147" s="2"/>
      <c r="BE147" s="2"/>
      <c r="BF147" s="2"/>
      <c r="BG147" s="2"/>
      <c r="BH147" s="2"/>
      <c r="BI147" s="2"/>
      <c r="BJ147" s="2"/>
      <c r="BK147" s="2"/>
      <c r="BL147" s="2"/>
      <c r="BM147" s="2"/>
      <c r="BN147" s="2"/>
    </row>
    <row r="148" spans="1:66" ht="39" hidden="1">
      <c r="A148" s="4" t="s">
        <v>1041</v>
      </c>
      <c r="B148" s="4" t="s">
        <v>46</v>
      </c>
      <c r="C148" s="4" t="s">
        <v>352</v>
      </c>
      <c r="D148" s="4" t="s">
        <v>352</v>
      </c>
      <c r="E148" s="4"/>
      <c r="F148" s="4" t="s">
        <v>120</v>
      </c>
      <c r="G148" s="2" t="s">
        <v>202</v>
      </c>
      <c r="H148" s="2" t="s">
        <v>738</v>
      </c>
      <c r="I148" s="2"/>
      <c r="J148" s="2"/>
      <c r="K148" s="2" t="s">
        <v>228</v>
      </c>
      <c r="L148" s="2" t="str">
        <f>_xlfn.TEXTJOIN("|",FALSE,Platinum_Config[[#This Row],[Target Entity]],Platinum_Config[[#This Row],[Target DEV SB ID]])</f>
        <v>Value Bundle|fdx_sl3_dtc_apv_note</v>
      </c>
      <c r="M148" s="2" t="s">
        <v>355</v>
      </c>
      <c r="N148" s="2"/>
      <c r="O148" s="2" t="s">
        <v>470</v>
      </c>
      <c r="P148" s="2"/>
      <c r="Q148" s="2" t="s">
        <v>104</v>
      </c>
      <c r="R148" s="2" t="s">
        <v>104</v>
      </c>
      <c r="S148" s="98"/>
      <c r="T148" s="2" t="s">
        <v>356</v>
      </c>
      <c r="U148" s="2" t="s">
        <v>356</v>
      </c>
      <c r="V148" s="2" t="s">
        <v>470</v>
      </c>
      <c r="W148" s="104" t="s">
        <v>1139</v>
      </c>
      <c r="X148" s="104" t="s">
        <v>1139</v>
      </c>
      <c r="Y148" s="104"/>
      <c r="Z148" s="2" t="str">
        <f>_xlfn.XLOOKUP(Platinum_Config[[#This Row],[Source PROD ID]],Prod_fields[ID],Prod_fields[Attribute Name],"0-Not Found",0,1)</f>
        <v>0-Not Found</v>
      </c>
      <c r="AA148" s="2"/>
      <c r="AB148" s="2" t="str">
        <f>_xlfn.XLOOKUP(Platinum_Config[[#This Row],[FDXSANDBOXA ID]],SBA_fields[ID],SBA_fields[Attribute Name],"0-Not Found",0,1)</f>
        <v>SL3 D&amp;T Captain Approval Notes</v>
      </c>
      <c r="AC148" s="2" t="str">
        <f>_xlfn.XLOOKUP(Platinum_Config[[#This Row],[Target DEV SB ID]],Target_Dev_fields[ID],Target_Dev_fields[Attribute Name],"0-Not Found",0,1)</f>
        <v>SL3 D&amp;T Captain Approval Notes</v>
      </c>
      <c r="AD148" s="2" t="b">
        <f>Platinum_Config[[#This Row],[Prod Source field name]]=Platinum_Config[[#This Row],[New instance Target field name]]</f>
        <v>0</v>
      </c>
      <c r="AE148" s="2" t="b">
        <f>Platinum_Config[[#This Row],[Target Field Name]]=Platinum_Config[[#This Row],[New instance Target field name]]</f>
        <v>1</v>
      </c>
      <c r="AF148" s="2" t="b">
        <f>Platinum_Config[[#This Row],[Sandbox A field name]]=Platinum_Config[[#This Row],[New instance Target field name]]</f>
        <v>1</v>
      </c>
      <c r="AG148" s="2" t="s">
        <v>103</v>
      </c>
      <c r="AH148" s="2" t="s">
        <v>947</v>
      </c>
      <c r="AI148" s="2"/>
      <c r="AJ148" s="2" t="s">
        <v>470</v>
      </c>
      <c r="AK148" s="5"/>
      <c r="AL148" s="5" t="s">
        <v>1370</v>
      </c>
      <c r="AM148" s="5"/>
      <c r="AN148" s="5"/>
      <c r="AO148" s="5"/>
      <c r="AP148" s="5"/>
      <c r="AQ148" s="5"/>
      <c r="AR148" s="2"/>
      <c r="AS148" s="104"/>
      <c r="AT148" s="104"/>
      <c r="AU148" s="104"/>
      <c r="AV148" s="2"/>
      <c r="AW148" s="2"/>
      <c r="AX148" s="2"/>
      <c r="AY148" s="2"/>
      <c r="AZ148" s="2"/>
      <c r="BA148" s="2"/>
      <c r="BB148" s="2"/>
      <c r="BC148" s="2"/>
      <c r="BD148" s="2"/>
      <c r="BE148" s="2"/>
      <c r="BF148" s="2"/>
      <c r="BG148" s="2"/>
      <c r="BH148" s="2"/>
      <c r="BI148" s="2"/>
      <c r="BJ148" s="2"/>
      <c r="BK148" s="2"/>
      <c r="BL148" s="2"/>
      <c r="BM148" s="2"/>
      <c r="BN148" s="2"/>
    </row>
    <row r="149" spans="1:66" ht="117" hidden="1">
      <c r="A149" s="4" t="s">
        <v>1041</v>
      </c>
      <c r="B149" s="4" t="s">
        <v>46</v>
      </c>
      <c r="C149" s="4" t="s">
        <v>357</v>
      </c>
      <c r="D149" s="4" t="s">
        <v>357</v>
      </c>
      <c r="E149" s="4"/>
      <c r="F149" s="4" t="s">
        <v>121</v>
      </c>
      <c r="G149" s="2" t="s">
        <v>202</v>
      </c>
      <c r="H149" s="2" t="s">
        <v>739</v>
      </c>
      <c r="I149" s="2"/>
      <c r="J149" s="2"/>
      <c r="K149" s="2" t="s">
        <v>228</v>
      </c>
      <c r="L149" s="2" t="str">
        <f>_xlfn.TEXTJOIN("|",FALSE,Platinum_Config[[#This Row],[Target Entity]],Platinum_Config[[#This Row],[Target DEV SB ID]])</f>
        <v>Value Bundle|Wbs132</v>
      </c>
      <c r="M149" s="2" t="s">
        <v>357</v>
      </c>
      <c r="N149" s="2"/>
      <c r="O149" s="2" t="s">
        <v>470</v>
      </c>
      <c r="P149" s="2"/>
      <c r="Q149" s="2" t="s">
        <v>104</v>
      </c>
      <c r="R149" s="2" t="s">
        <v>104</v>
      </c>
      <c r="S149" s="98"/>
      <c r="T149" s="2" t="s">
        <v>358</v>
      </c>
      <c r="U149" s="2" t="s">
        <v>359</v>
      </c>
      <c r="V149" s="2" t="s">
        <v>1822</v>
      </c>
      <c r="W149" s="104" t="s">
        <v>20</v>
      </c>
      <c r="X149" s="104" t="s">
        <v>1648</v>
      </c>
      <c r="Y149" s="104" t="s">
        <v>20</v>
      </c>
      <c r="Z149" s="2" t="str">
        <f>_xlfn.XLOOKUP(Platinum_Config[[#This Row],[Source PROD ID]],Prod_fields[ID],Prod_fields[Attribute Name],"0-Not Found",0,1)</f>
        <v>0-Not Found</v>
      </c>
      <c r="AA149" s="2"/>
      <c r="AB149" s="2" t="str">
        <f>_xlfn.XLOOKUP(Platinum_Config[[#This Row],[FDXSANDBOXA ID]],SBA_fields[ID],SBA_fields[Attribute Name],"0-Not Found",0,1)</f>
        <v>SL3 ESPM Review</v>
      </c>
      <c r="AC149" s="2" t="str">
        <f>_xlfn.XLOOKUP(Platinum_Config[[#This Row],[Target DEV SB ID]],Target_Dev_fields[ID],Target_Dev_fields[Attribute Name],"0-Not Found",0,1)</f>
        <v>SL3 ESPM Review</v>
      </c>
      <c r="AD149" s="2" t="b">
        <f>Platinum_Config[[#This Row],[Prod Source field name]]=Platinum_Config[[#This Row],[New instance Target field name]]</f>
        <v>0</v>
      </c>
      <c r="AE149" s="2" t="b">
        <f>Platinum_Config[[#This Row],[Target Field Name]]=Platinum_Config[[#This Row],[New instance Target field name]]</f>
        <v>1</v>
      </c>
      <c r="AF149" s="2" t="b">
        <f>Platinum_Config[[#This Row],[Sandbox A field name]]=Platinum_Config[[#This Row],[New instance Target field name]]</f>
        <v>1</v>
      </c>
      <c r="AG149" s="2" t="s">
        <v>141</v>
      </c>
      <c r="AH149" s="2" t="s">
        <v>947</v>
      </c>
      <c r="AI149" s="2" t="s">
        <v>117</v>
      </c>
      <c r="AJ149" s="2" t="s">
        <v>470</v>
      </c>
      <c r="AK149" s="5" t="s">
        <v>1363</v>
      </c>
      <c r="AL149" s="5" t="s">
        <v>1372</v>
      </c>
      <c r="AM149" s="5"/>
      <c r="AN149" s="5"/>
      <c r="AO149" s="5"/>
      <c r="AP149" s="5"/>
      <c r="AQ149" s="5"/>
      <c r="AR149" s="2"/>
      <c r="AS149" s="104"/>
      <c r="AT149" s="104"/>
      <c r="AU149" s="104"/>
      <c r="AV149" s="2"/>
      <c r="AW149" s="2"/>
      <c r="AX149" s="2"/>
      <c r="AY149" s="2"/>
      <c r="AZ149" s="2"/>
      <c r="BA149" s="2"/>
      <c r="BB149" s="2"/>
      <c r="BC149" s="2"/>
      <c r="BD149" s="2"/>
      <c r="BE149" s="2"/>
      <c r="BF149" s="2"/>
      <c r="BG149" s="2"/>
      <c r="BH149" s="2"/>
      <c r="BI149" s="2"/>
      <c r="BJ149" s="2"/>
      <c r="BK149" s="2"/>
      <c r="BL149" s="2"/>
      <c r="BM149" s="2"/>
      <c r="BN149" s="2"/>
    </row>
    <row r="150" spans="1:66" ht="39" hidden="1">
      <c r="A150" s="4" t="s">
        <v>1041</v>
      </c>
      <c r="B150" s="4" t="s">
        <v>46</v>
      </c>
      <c r="C150" s="4" t="s">
        <v>357</v>
      </c>
      <c r="D150" s="4" t="s">
        <v>357</v>
      </c>
      <c r="E150" s="4"/>
      <c r="F150" s="4" t="s">
        <v>121</v>
      </c>
      <c r="G150" s="2" t="s">
        <v>202</v>
      </c>
      <c r="H150" s="2" t="s">
        <v>740</v>
      </c>
      <c r="I150" s="2"/>
      <c r="J150" s="2"/>
      <c r="K150" s="2" t="s">
        <v>228</v>
      </c>
      <c r="L150" s="2" t="str">
        <f>_xlfn.TEXTJOIN("|",FALSE,Platinum_Config[[#This Row],[Target Entity]],Platinum_Config[[#This Row],[Target DEV SB ID]])</f>
        <v>Value Bundle|fdx_sl3_espm_rv_note</v>
      </c>
      <c r="M150" s="2" t="s">
        <v>360</v>
      </c>
      <c r="N150" s="2"/>
      <c r="O150" s="2" t="s">
        <v>470</v>
      </c>
      <c r="P150" s="2"/>
      <c r="Q150" s="2" t="s">
        <v>104</v>
      </c>
      <c r="R150" s="2" t="s">
        <v>104</v>
      </c>
      <c r="S150" s="98"/>
      <c r="T150" s="2" t="s">
        <v>361</v>
      </c>
      <c r="U150" s="2" t="s">
        <v>361</v>
      </c>
      <c r="V150" s="2" t="s">
        <v>470</v>
      </c>
      <c r="W150" s="104" t="s">
        <v>1139</v>
      </c>
      <c r="X150" s="104" t="s">
        <v>1139</v>
      </c>
      <c r="Y150" s="104"/>
      <c r="Z150" s="2" t="str">
        <f>_xlfn.XLOOKUP(Platinum_Config[[#This Row],[Source PROD ID]],Prod_fields[ID],Prod_fields[Attribute Name],"0-Not Found",0,1)</f>
        <v>0-Not Found</v>
      </c>
      <c r="AA150" s="2"/>
      <c r="AB150" s="2" t="str">
        <f>_xlfn.XLOOKUP(Platinum_Config[[#This Row],[FDXSANDBOXA ID]],SBA_fields[ID],SBA_fields[Attribute Name],"0-Not Found",0,1)</f>
        <v>SL3 ESPM Review Notes</v>
      </c>
      <c r="AC150" s="2" t="str">
        <f>_xlfn.XLOOKUP(Platinum_Config[[#This Row],[Target DEV SB ID]],Target_Dev_fields[ID],Target_Dev_fields[Attribute Name],"0-Not Found",0,1)</f>
        <v>SL3 ESPM Review Notes</v>
      </c>
      <c r="AD150" s="2" t="b">
        <f>Platinum_Config[[#This Row],[Prod Source field name]]=Platinum_Config[[#This Row],[New instance Target field name]]</f>
        <v>0</v>
      </c>
      <c r="AE150" s="2" t="b">
        <f>Platinum_Config[[#This Row],[Target Field Name]]=Platinum_Config[[#This Row],[New instance Target field name]]</f>
        <v>1</v>
      </c>
      <c r="AF150" s="2" t="b">
        <f>Platinum_Config[[#This Row],[Sandbox A field name]]=Platinum_Config[[#This Row],[New instance Target field name]]</f>
        <v>1</v>
      </c>
      <c r="AG150" s="2" t="s">
        <v>103</v>
      </c>
      <c r="AH150" s="2" t="s">
        <v>947</v>
      </c>
      <c r="AI150" s="2"/>
      <c r="AJ150" s="2" t="s">
        <v>470</v>
      </c>
      <c r="AK150" s="5"/>
      <c r="AL150" s="5" t="s">
        <v>1374</v>
      </c>
      <c r="AM150" s="5"/>
      <c r="AN150" s="5"/>
      <c r="AO150" s="5"/>
      <c r="AP150" s="5"/>
      <c r="AQ150" s="5"/>
      <c r="AR150" s="2"/>
      <c r="AS150" s="104"/>
      <c r="AT150" s="104"/>
      <c r="AU150" s="104"/>
      <c r="AV150" s="2"/>
      <c r="AW150" s="2"/>
      <c r="AX150" s="2"/>
      <c r="AY150" s="2"/>
      <c r="AZ150" s="2"/>
      <c r="BA150" s="2"/>
      <c r="BB150" s="2"/>
      <c r="BC150" s="2"/>
      <c r="BD150" s="2"/>
      <c r="BE150" s="2"/>
      <c r="BF150" s="2"/>
      <c r="BG150" s="2"/>
      <c r="BH150" s="2"/>
      <c r="BI150" s="2"/>
      <c r="BJ150" s="2"/>
      <c r="BK150" s="2"/>
      <c r="BL150" s="2"/>
      <c r="BM150" s="2"/>
      <c r="BN150" s="2"/>
    </row>
    <row r="151" spans="1:66" ht="129.94999999999999" hidden="1">
      <c r="A151" s="4" t="s">
        <v>1041</v>
      </c>
      <c r="B151" s="4" t="s">
        <v>46</v>
      </c>
      <c r="C151" s="4" t="s">
        <v>367</v>
      </c>
      <c r="D151" s="4" t="s">
        <v>367</v>
      </c>
      <c r="E151" s="4"/>
      <c r="F151" s="4" t="s">
        <v>1383</v>
      </c>
      <c r="G151" s="2" t="s">
        <v>202</v>
      </c>
      <c r="H151" s="2" t="s">
        <v>741</v>
      </c>
      <c r="I151" s="2"/>
      <c r="J151" s="2"/>
      <c r="K151" s="2" t="s">
        <v>228</v>
      </c>
      <c r="L151" s="2" t="str">
        <f>_xlfn.TEXTJOIN("|",FALSE,Platinum_Config[[#This Row],[Target Entity]],Platinum_Config[[#This Row],[Target DEV SB ID]])</f>
        <v>Value Bundle|Wbs134</v>
      </c>
      <c r="M151" s="2" t="s">
        <v>367</v>
      </c>
      <c r="N151" s="2"/>
      <c r="O151" s="2" t="s">
        <v>470</v>
      </c>
      <c r="P151" s="2" t="s">
        <v>1377</v>
      </c>
      <c r="Q151" s="2" t="s">
        <v>104</v>
      </c>
      <c r="R151" s="2" t="s">
        <v>104</v>
      </c>
      <c r="S151" s="98"/>
      <c r="T151" s="2" t="s">
        <v>368</v>
      </c>
      <c r="U151" s="2" t="s">
        <v>369</v>
      </c>
      <c r="V151" s="2" t="s">
        <v>1822</v>
      </c>
      <c r="W151" s="104" t="s">
        <v>20</v>
      </c>
      <c r="X151" s="104" t="s">
        <v>1648</v>
      </c>
      <c r="Y151" s="104" t="s">
        <v>20</v>
      </c>
      <c r="Z151" s="2" t="str">
        <f>_xlfn.XLOOKUP(Platinum_Config[[#This Row],[Source PROD ID]],Prod_fields[ID],Prod_fields[Attribute Name],"0-Not Found",0,1)</f>
        <v>0-Not Found</v>
      </c>
      <c r="AA151" s="2"/>
      <c r="AB151" s="2" t="str">
        <f>_xlfn.XLOOKUP(Platinum_Config[[#This Row],[FDXSANDBOXA ID]],SBA_fields[ID],SBA_fields[Attribute Name],"0-Not Found",0,1)</f>
        <v>SL3 TO Approval</v>
      </c>
      <c r="AC151" s="2" t="str">
        <f>_xlfn.XLOOKUP(Platinum_Config[[#This Row],[Target DEV SB ID]],Target_Dev_fields[ID],Target_Dev_fields[Attribute Name],"0-Not Found",0,1)</f>
        <v>SL3 TO Approval</v>
      </c>
      <c r="AD151" s="2" t="b">
        <f>Platinum_Config[[#This Row],[Prod Source field name]]=Platinum_Config[[#This Row],[New instance Target field name]]</f>
        <v>0</v>
      </c>
      <c r="AE151" s="2" t="b">
        <f>Platinum_Config[[#This Row],[Target Field Name]]=Platinum_Config[[#This Row],[New instance Target field name]]</f>
        <v>1</v>
      </c>
      <c r="AF151" s="2" t="b">
        <f>Platinum_Config[[#This Row],[Sandbox A field name]]=Platinum_Config[[#This Row],[New instance Target field name]]</f>
        <v>1</v>
      </c>
      <c r="AG151" s="2" t="s">
        <v>141</v>
      </c>
      <c r="AH151" s="2" t="s">
        <v>947</v>
      </c>
      <c r="AI151" s="2" t="s">
        <v>117</v>
      </c>
      <c r="AJ151" s="2" t="s">
        <v>470</v>
      </c>
      <c r="AK151" s="5" t="s">
        <v>1378</v>
      </c>
      <c r="AL151" s="5" t="s">
        <v>1385</v>
      </c>
      <c r="AM151" s="5"/>
      <c r="AN151" s="5"/>
      <c r="AO151" s="5"/>
      <c r="AP151" s="5"/>
      <c r="AQ151" s="5"/>
      <c r="AR151" s="2"/>
      <c r="AS151" s="104"/>
      <c r="AT151" s="104"/>
      <c r="AU151" s="104"/>
      <c r="AV151" s="2"/>
      <c r="AW151" s="2"/>
      <c r="AX151" s="2"/>
      <c r="AY151" s="2"/>
      <c r="AZ151" s="2"/>
      <c r="BA151" s="2"/>
      <c r="BB151" s="2"/>
      <c r="BC151" s="2"/>
      <c r="BD151" s="2"/>
      <c r="BE151" s="2"/>
      <c r="BF151" s="2"/>
      <c r="BG151" s="2"/>
      <c r="BH151" s="2"/>
      <c r="BI151" s="2"/>
      <c r="BJ151" s="2"/>
      <c r="BK151" s="2"/>
      <c r="BL151" s="2"/>
      <c r="BM151" s="2"/>
      <c r="BN151" s="2"/>
    </row>
    <row r="152" spans="1:66" ht="39" hidden="1">
      <c r="A152" s="4" t="s">
        <v>1041</v>
      </c>
      <c r="B152" s="4" t="s">
        <v>46</v>
      </c>
      <c r="C152" s="4" t="s">
        <v>367</v>
      </c>
      <c r="D152" s="4" t="s">
        <v>367</v>
      </c>
      <c r="E152" s="4"/>
      <c r="F152" s="4" t="s">
        <v>1383</v>
      </c>
      <c r="G152" s="2" t="s">
        <v>202</v>
      </c>
      <c r="H152" s="2" t="s">
        <v>742</v>
      </c>
      <c r="I152" s="2"/>
      <c r="J152" s="2"/>
      <c r="K152" s="2" t="s">
        <v>228</v>
      </c>
      <c r="L152" s="2" t="str">
        <f>_xlfn.TEXTJOIN("|",FALSE,Platinum_Config[[#This Row],[Target Entity]],Platinum_Config[[#This Row],[Target DEV SB ID]])</f>
        <v>Value Bundle|fdx_sl3_to_apv_notes</v>
      </c>
      <c r="M152" s="2" t="s">
        <v>370</v>
      </c>
      <c r="N152" s="2"/>
      <c r="O152" s="2" t="s">
        <v>470</v>
      </c>
      <c r="P152" s="2"/>
      <c r="Q152" s="2" t="s">
        <v>104</v>
      </c>
      <c r="R152" s="2" t="s">
        <v>104</v>
      </c>
      <c r="S152" s="98"/>
      <c r="T152" s="2" t="s">
        <v>371</v>
      </c>
      <c r="U152" s="2" t="s">
        <v>371</v>
      </c>
      <c r="V152" s="2" t="s">
        <v>470</v>
      </c>
      <c r="W152" s="104" t="s">
        <v>1139</v>
      </c>
      <c r="X152" s="104" t="s">
        <v>1139</v>
      </c>
      <c r="Y152" s="104"/>
      <c r="Z152" s="2" t="str">
        <f>_xlfn.XLOOKUP(Platinum_Config[[#This Row],[Source PROD ID]],Prod_fields[ID],Prod_fields[Attribute Name],"0-Not Found",0,1)</f>
        <v>0-Not Found</v>
      </c>
      <c r="AA152" s="2"/>
      <c r="AB152" s="2" t="str">
        <f>_xlfn.XLOOKUP(Platinum_Config[[#This Row],[FDXSANDBOXA ID]],SBA_fields[ID],SBA_fields[Attribute Name],"0-Not Found",0,1)</f>
        <v>SL3 TO Approval Notes</v>
      </c>
      <c r="AC152" s="2" t="str">
        <f>_xlfn.XLOOKUP(Platinum_Config[[#This Row],[Target DEV SB ID]],Target_Dev_fields[ID],Target_Dev_fields[Attribute Name],"0-Not Found",0,1)</f>
        <v>SL3 TO Approval Notes</v>
      </c>
      <c r="AD152" s="2" t="b">
        <f>Platinum_Config[[#This Row],[Prod Source field name]]=Platinum_Config[[#This Row],[New instance Target field name]]</f>
        <v>0</v>
      </c>
      <c r="AE152" s="2" t="b">
        <f>Platinum_Config[[#This Row],[Target Field Name]]=Platinum_Config[[#This Row],[New instance Target field name]]</f>
        <v>1</v>
      </c>
      <c r="AF152" s="2" t="b">
        <f>Platinum_Config[[#This Row],[Sandbox A field name]]=Platinum_Config[[#This Row],[New instance Target field name]]</f>
        <v>1</v>
      </c>
      <c r="AG152" s="2" t="s">
        <v>103</v>
      </c>
      <c r="AH152" s="2" t="s">
        <v>947</v>
      </c>
      <c r="AI152" s="2"/>
      <c r="AJ152" s="2" t="s">
        <v>470</v>
      </c>
      <c r="AK152" s="5"/>
      <c r="AL152" s="5" t="s">
        <v>1387</v>
      </c>
      <c r="AM152" s="5"/>
      <c r="AN152" s="5"/>
      <c r="AO152" s="5"/>
      <c r="AP152" s="5"/>
      <c r="AQ152" s="5"/>
      <c r="AR152" s="2"/>
      <c r="AS152" s="104"/>
      <c r="AT152" s="104"/>
      <c r="AU152" s="104"/>
      <c r="AV152" s="2"/>
      <c r="AW152" s="2"/>
      <c r="AX152" s="2"/>
      <c r="AY152" s="2"/>
      <c r="AZ152" s="2"/>
      <c r="BA152" s="2"/>
      <c r="BB152" s="2"/>
      <c r="BC152" s="2"/>
      <c r="BD152" s="2"/>
      <c r="BE152" s="2"/>
      <c r="BF152" s="2"/>
      <c r="BG152" s="2"/>
      <c r="BH152" s="2"/>
      <c r="BI152" s="2"/>
      <c r="BJ152" s="2"/>
      <c r="BK152" s="2"/>
      <c r="BL152" s="2"/>
      <c r="BM152" s="2"/>
      <c r="BN152" s="2"/>
    </row>
    <row r="153" spans="1:66" ht="129.94999999999999" hidden="1">
      <c r="A153" s="4" t="s">
        <v>1041</v>
      </c>
      <c r="B153" s="4"/>
      <c r="C153" s="4"/>
      <c r="D153" s="4"/>
      <c r="E153" s="4"/>
      <c r="F153" s="4"/>
      <c r="G153" s="2" t="s">
        <v>202</v>
      </c>
      <c r="H153" s="2" t="s">
        <v>743</v>
      </c>
      <c r="I153" s="2"/>
      <c r="J153" s="2"/>
      <c r="K153" s="2" t="s">
        <v>1608</v>
      </c>
      <c r="L153" s="2" t="str">
        <f>_xlfn.TEXTJOIN("|",FALSE,Platinum_Config[[#This Row],[Target Entity]],Platinum_Config[[#This Row],[Target DEV SB ID]])</f>
        <v>TBD - Value Bundle or Epic or Task|Wbs171</v>
      </c>
      <c r="M153" s="2" t="s">
        <v>744</v>
      </c>
      <c r="N153" s="2" t="s">
        <v>1658</v>
      </c>
      <c r="O153" s="2" t="s">
        <v>1812</v>
      </c>
      <c r="P153" s="2" t="s">
        <v>1038</v>
      </c>
      <c r="Q153" s="2" t="s">
        <v>104</v>
      </c>
      <c r="R153" s="2" t="s">
        <v>104</v>
      </c>
      <c r="S153" s="98"/>
      <c r="T153" s="2"/>
      <c r="U153" s="2" t="s">
        <v>1391</v>
      </c>
      <c r="V153" s="2" t="s">
        <v>1822</v>
      </c>
      <c r="W153" s="104" t="s">
        <v>20</v>
      </c>
      <c r="X153" s="104" t="s">
        <v>1648</v>
      </c>
      <c r="Y153" s="104" t="s">
        <v>20</v>
      </c>
      <c r="Z153" s="2" t="str">
        <f>_xlfn.XLOOKUP(Platinum_Config[[#This Row],[Source PROD ID]],Prod_fields[ID],Prod_fields[Attribute Name],"0-Not Found",0,1)</f>
        <v>0-Not Found</v>
      </c>
      <c r="AA153" s="2"/>
      <c r="AB153" s="2" t="str">
        <f>_xlfn.XLOOKUP(Platinum_Config[[#This Row],[FDXSANDBOXA ID]],SBA_fields[ID],SBA_fields[Attribute Name],"0-Not Found",0,1)</f>
        <v>0-Not Found</v>
      </c>
      <c r="AC153" s="2" t="str">
        <f>_xlfn.XLOOKUP(Platinum_Config[[#This Row],[Target DEV SB ID]],Target_Dev_fields[ID],Target_Dev_fields[Attribute Name],"0-Not Found",0,1)</f>
        <v>SL3 D&amp;T Finance Approval</v>
      </c>
      <c r="AD153" s="2" t="b">
        <f>Platinum_Config[[#This Row],[Prod Source field name]]=Platinum_Config[[#This Row],[New instance Target field name]]</f>
        <v>0</v>
      </c>
      <c r="AE153" s="2" t="b">
        <f>Platinum_Config[[#This Row],[Target Field Name]]=Platinum_Config[[#This Row],[New instance Target field name]]</f>
        <v>1</v>
      </c>
      <c r="AF153" s="2" t="b">
        <f>Platinum_Config[[#This Row],[Sandbox A field name]]=Platinum_Config[[#This Row],[New instance Target field name]]</f>
        <v>0</v>
      </c>
      <c r="AG153" s="2" t="s">
        <v>141</v>
      </c>
      <c r="AH153" s="2" t="s">
        <v>947</v>
      </c>
      <c r="AI153" s="2" t="s">
        <v>117</v>
      </c>
      <c r="AJ153" s="2" t="s">
        <v>470</v>
      </c>
      <c r="AK153" s="5" t="s">
        <v>1378</v>
      </c>
      <c r="AL153" s="5" t="s">
        <v>1379</v>
      </c>
      <c r="AM153" s="5"/>
      <c r="AN153" s="5"/>
      <c r="AO153" s="5"/>
      <c r="AP153" s="5"/>
      <c r="AQ153" s="5"/>
      <c r="AR153" s="2"/>
      <c r="AS153" s="104"/>
      <c r="AT153" s="104"/>
      <c r="AU153" s="104"/>
      <c r="AV153" s="2"/>
      <c r="AW153" s="2"/>
      <c r="AX153" s="2"/>
      <c r="AY153" s="2"/>
      <c r="AZ153" s="2"/>
      <c r="BA153" s="2"/>
      <c r="BB153" s="2"/>
      <c r="BC153" s="2"/>
      <c r="BD153" s="2"/>
      <c r="BE153" s="2"/>
      <c r="BF153" s="2"/>
      <c r="BG153" s="2"/>
      <c r="BH153" s="2"/>
      <c r="BI153" s="2"/>
      <c r="BJ153" s="2"/>
      <c r="BK153" s="2"/>
      <c r="BL153" s="2"/>
      <c r="BM153" s="2"/>
      <c r="BN153" s="2"/>
    </row>
    <row r="154" spans="1:66" ht="65.099999999999994" hidden="1">
      <c r="A154" s="4" t="s">
        <v>1041</v>
      </c>
      <c r="B154" s="4"/>
      <c r="C154" s="4"/>
      <c r="D154" s="4"/>
      <c r="E154" s="4"/>
      <c r="F154" s="4"/>
      <c r="G154" s="2" t="s">
        <v>202</v>
      </c>
      <c r="H154" s="2" t="s">
        <v>745</v>
      </c>
      <c r="I154" s="2"/>
      <c r="J154" s="2"/>
      <c r="K154" s="2" t="s">
        <v>1608</v>
      </c>
      <c r="L154" s="2" t="str">
        <f>_xlfn.TEXTJOIN("|",FALSE,Platinum_Config[[#This Row],[Target Entity]],Platinum_Config[[#This Row],[Target DEV SB ID]])</f>
        <v>TBD - Value Bundle or Epic or Task|fdx_sl3_dtf_apv_note</v>
      </c>
      <c r="M154" s="2" t="s">
        <v>746</v>
      </c>
      <c r="N154" s="2"/>
      <c r="O154" s="2" t="s">
        <v>470</v>
      </c>
      <c r="P154" s="2" t="s">
        <v>1038</v>
      </c>
      <c r="Q154" s="2" t="s">
        <v>104</v>
      </c>
      <c r="R154" s="2" t="s">
        <v>104</v>
      </c>
      <c r="S154" s="98"/>
      <c r="T154" s="2"/>
      <c r="U154" s="2" t="s">
        <v>1392</v>
      </c>
      <c r="V154" s="2" t="s">
        <v>470</v>
      </c>
      <c r="W154" s="104" t="s">
        <v>1139</v>
      </c>
      <c r="X154" s="104" t="s">
        <v>1139</v>
      </c>
      <c r="Y154" s="104"/>
      <c r="Z154" s="2" t="str">
        <f>_xlfn.XLOOKUP(Platinum_Config[[#This Row],[Source PROD ID]],Prod_fields[ID],Prod_fields[Attribute Name],"0-Not Found",0,1)</f>
        <v>0-Not Found</v>
      </c>
      <c r="AA154" s="2"/>
      <c r="AB154" s="2" t="str">
        <f>_xlfn.XLOOKUP(Platinum_Config[[#This Row],[FDXSANDBOXA ID]],SBA_fields[ID],SBA_fields[Attribute Name],"0-Not Found",0,1)</f>
        <v>0-Not Found</v>
      </c>
      <c r="AC154" s="2" t="str">
        <f>_xlfn.XLOOKUP(Platinum_Config[[#This Row],[Target DEV SB ID]],Target_Dev_fields[ID],Target_Dev_fields[Attribute Name],"0-Not Found",0,1)</f>
        <v>SL3 D&amp;T Finance Approval Notes</v>
      </c>
      <c r="AD154" s="2" t="b">
        <f>Platinum_Config[[#This Row],[Prod Source field name]]=Platinum_Config[[#This Row],[New instance Target field name]]</f>
        <v>0</v>
      </c>
      <c r="AE154" s="2" t="b">
        <f>Platinum_Config[[#This Row],[Target Field Name]]=Platinum_Config[[#This Row],[New instance Target field name]]</f>
        <v>0</v>
      </c>
      <c r="AF154" s="2" t="b">
        <f>Platinum_Config[[#This Row],[Sandbox A field name]]=Platinum_Config[[#This Row],[New instance Target field name]]</f>
        <v>0</v>
      </c>
      <c r="AG154" s="2" t="s">
        <v>103</v>
      </c>
      <c r="AH154" s="2" t="s">
        <v>947</v>
      </c>
      <c r="AI154" s="2"/>
      <c r="AJ154" s="2" t="s">
        <v>470</v>
      </c>
      <c r="AK154" s="5"/>
      <c r="AL154" s="5" t="s">
        <v>1393</v>
      </c>
      <c r="AM154" s="5"/>
      <c r="AN154" s="5"/>
      <c r="AO154" s="5"/>
      <c r="AP154" s="5"/>
      <c r="AQ154" s="5"/>
      <c r="AR154" s="2"/>
      <c r="AS154" s="104"/>
      <c r="AT154" s="104"/>
      <c r="AU154" s="104"/>
      <c r="AV154" s="2"/>
      <c r="AW154" s="2"/>
      <c r="AX154" s="2"/>
      <c r="AY154" s="2"/>
      <c r="AZ154" s="2"/>
      <c r="BA154" s="2"/>
      <c r="BB154" s="2"/>
      <c r="BC154" s="2"/>
      <c r="BD154" s="2"/>
      <c r="BE154" s="2"/>
      <c r="BF154" s="2"/>
      <c r="BG154" s="2"/>
      <c r="BH154" s="2"/>
      <c r="BI154" s="2"/>
      <c r="BJ154" s="2"/>
      <c r="BK154" s="2"/>
      <c r="BL154" s="2"/>
      <c r="BM154" s="2"/>
      <c r="BN154" s="2"/>
    </row>
    <row r="155" spans="1:66" ht="129.94999999999999" hidden="1">
      <c r="A155" s="4" t="s">
        <v>1041</v>
      </c>
      <c r="B155" s="4"/>
      <c r="C155" s="4"/>
      <c r="D155" s="4"/>
      <c r="E155" s="4"/>
      <c r="F155" s="4"/>
      <c r="G155" s="2" t="s">
        <v>202</v>
      </c>
      <c r="H155" s="2" t="s">
        <v>747</v>
      </c>
      <c r="I155" s="2"/>
      <c r="J155" s="2"/>
      <c r="K155" s="2" t="s">
        <v>1608</v>
      </c>
      <c r="L155" s="2" t="str">
        <f>_xlfn.TEXTJOIN("|",FALSE,Platinum_Config[[#This Row],[Target Entity]],Platinum_Config[[#This Row],[Target DEV SB ID]])</f>
        <v>TBD - Value Bundle or Epic or Task|Wbs172</v>
      </c>
      <c r="M155" s="2" t="s">
        <v>748</v>
      </c>
      <c r="N155" s="2"/>
      <c r="O155" s="2" t="s">
        <v>470</v>
      </c>
      <c r="P155" s="2" t="s">
        <v>1038</v>
      </c>
      <c r="Q155" s="2" t="s">
        <v>104</v>
      </c>
      <c r="R155" s="2" t="s">
        <v>104</v>
      </c>
      <c r="S155" s="98"/>
      <c r="T155" s="2"/>
      <c r="U155" s="2" t="s">
        <v>1394</v>
      </c>
      <c r="V155" s="2" t="s">
        <v>1822</v>
      </c>
      <c r="W155" s="104" t="s">
        <v>20</v>
      </c>
      <c r="X155" s="104" t="s">
        <v>1648</v>
      </c>
      <c r="Y155" s="104" t="s">
        <v>20</v>
      </c>
      <c r="Z155" s="2" t="str">
        <f>_xlfn.XLOOKUP(Platinum_Config[[#This Row],[Source PROD ID]],Prod_fields[ID],Prod_fields[Attribute Name],"0-Not Found",0,1)</f>
        <v>0-Not Found</v>
      </c>
      <c r="AA155" s="2"/>
      <c r="AB155" s="2" t="str">
        <f>_xlfn.XLOOKUP(Platinum_Config[[#This Row],[FDXSANDBOXA ID]],SBA_fields[ID],SBA_fields[Attribute Name],"0-Not Found",0,1)</f>
        <v>0-Not Found</v>
      </c>
      <c r="AC155" s="2" t="str">
        <f>_xlfn.XLOOKUP(Platinum_Config[[#This Row],[Target DEV SB ID]],Target_Dev_fields[ID],Target_Dev_fields[Attribute Name],"0-Not Found",0,1)</f>
        <v>SL3 DTU Approval</v>
      </c>
      <c r="AD155" s="2" t="b">
        <f>Platinum_Config[[#This Row],[Prod Source field name]]=Platinum_Config[[#This Row],[New instance Target field name]]</f>
        <v>0</v>
      </c>
      <c r="AE155" s="2" t="b">
        <f>Platinum_Config[[#This Row],[Target Field Name]]=Platinum_Config[[#This Row],[New instance Target field name]]</f>
        <v>1</v>
      </c>
      <c r="AF155" s="2" t="b">
        <f>Platinum_Config[[#This Row],[Sandbox A field name]]=Platinum_Config[[#This Row],[New instance Target field name]]</f>
        <v>0</v>
      </c>
      <c r="AG155" s="2" t="s">
        <v>141</v>
      </c>
      <c r="AH155" s="2" t="s">
        <v>947</v>
      </c>
      <c r="AI155" s="2" t="s">
        <v>117</v>
      </c>
      <c r="AJ155" s="2" t="s">
        <v>470</v>
      </c>
      <c r="AK155" s="5" t="s">
        <v>1378</v>
      </c>
      <c r="AL155" s="5" t="s">
        <v>1395</v>
      </c>
      <c r="AM155" s="5"/>
      <c r="AN155" s="5"/>
      <c r="AO155" s="5"/>
      <c r="AP155" s="5"/>
      <c r="AQ155" s="5"/>
      <c r="AR155" s="2"/>
      <c r="AS155" s="104"/>
      <c r="AT155" s="104"/>
      <c r="AU155" s="104"/>
      <c r="AV155" s="2"/>
      <c r="AW155" s="2"/>
      <c r="AX155" s="2"/>
      <c r="AY155" s="2"/>
      <c r="AZ155" s="2"/>
      <c r="BA155" s="2"/>
      <c r="BB155" s="2"/>
      <c r="BC155" s="2"/>
      <c r="BD155" s="2"/>
      <c r="BE155" s="2"/>
      <c r="BF155" s="2"/>
      <c r="BG155" s="2"/>
      <c r="BH155" s="2"/>
      <c r="BI155" s="2"/>
      <c r="BJ155" s="2"/>
      <c r="BK155" s="2"/>
      <c r="BL155" s="2"/>
      <c r="BM155" s="2"/>
      <c r="BN155" s="2"/>
    </row>
    <row r="156" spans="1:66" ht="65.099999999999994" hidden="1">
      <c r="A156" s="4" t="s">
        <v>1041</v>
      </c>
      <c r="B156" s="4"/>
      <c r="C156" s="4"/>
      <c r="D156" s="4"/>
      <c r="E156" s="4"/>
      <c r="F156" s="4"/>
      <c r="G156" s="2" t="s">
        <v>202</v>
      </c>
      <c r="H156" s="2" t="s">
        <v>749</v>
      </c>
      <c r="I156" s="2"/>
      <c r="J156" s="2"/>
      <c r="K156" s="2" t="s">
        <v>1608</v>
      </c>
      <c r="L156" s="2" t="str">
        <f>_xlfn.TEXTJOIN("|",FALSE,Platinum_Config[[#This Row],[Target Entity]],Platinum_Config[[#This Row],[Target DEV SB ID]])</f>
        <v>TBD - Value Bundle or Epic or Task|fdx_sl3_dtu_apv_note</v>
      </c>
      <c r="M156" s="2" t="s">
        <v>750</v>
      </c>
      <c r="N156" s="2"/>
      <c r="O156" s="2" t="s">
        <v>470</v>
      </c>
      <c r="P156" s="2" t="s">
        <v>1038</v>
      </c>
      <c r="Q156" s="2" t="s">
        <v>104</v>
      </c>
      <c r="R156" s="2" t="s">
        <v>104</v>
      </c>
      <c r="S156" s="98"/>
      <c r="T156" s="2"/>
      <c r="U156" s="2" t="s">
        <v>1396</v>
      </c>
      <c r="V156" s="2" t="s">
        <v>470</v>
      </c>
      <c r="W156" s="104" t="s">
        <v>1139</v>
      </c>
      <c r="X156" s="104" t="s">
        <v>1139</v>
      </c>
      <c r="Y156" s="104"/>
      <c r="Z156" s="2" t="str">
        <f>_xlfn.XLOOKUP(Platinum_Config[[#This Row],[Source PROD ID]],Prod_fields[ID],Prod_fields[Attribute Name],"0-Not Found",0,1)</f>
        <v>0-Not Found</v>
      </c>
      <c r="AA156" s="2"/>
      <c r="AB156" s="2" t="str">
        <f>_xlfn.XLOOKUP(Platinum_Config[[#This Row],[FDXSANDBOXA ID]],SBA_fields[ID],SBA_fields[Attribute Name],"0-Not Found",0,1)</f>
        <v>0-Not Found</v>
      </c>
      <c r="AC156" s="2" t="str">
        <f>_xlfn.XLOOKUP(Platinum_Config[[#This Row],[Target DEV SB ID]],Target_Dev_fields[ID],Target_Dev_fields[Attribute Name],"0-Not Found",0,1)</f>
        <v>SL3 DTU Approval Notes</v>
      </c>
      <c r="AD156" s="2" t="b">
        <f>Platinum_Config[[#This Row],[Prod Source field name]]=Platinum_Config[[#This Row],[New instance Target field name]]</f>
        <v>0</v>
      </c>
      <c r="AE156" s="2" t="b">
        <f>Platinum_Config[[#This Row],[Target Field Name]]=Platinum_Config[[#This Row],[New instance Target field name]]</f>
        <v>1</v>
      </c>
      <c r="AF156" s="2" t="b">
        <f>Platinum_Config[[#This Row],[Sandbox A field name]]=Platinum_Config[[#This Row],[New instance Target field name]]</f>
        <v>0</v>
      </c>
      <c r="AG156" s="2" t="s">
        <v>103</v>
      </c>
      <c r="AH156" s="2" t="s">
        <v>947</v>
      </c>
      <c r="AI156" s="2"/>
      <c r="AJ156" s="2" t="s">
        <v>470</v>
      </c>
      <c r="AK156" s="5"/>
      <c r="AL156" s="5" t="s">
        <v>1397</v>
      </c>
      <c r="AM156" s="5"/>
      <c r="AN156" s="5"/>
      <c r="AO156" s="5"/>
      <c r="AP156" s="5"/>
      <c r="AQ156" s="5"/>
      <c r="AR156" s="2"/>
      <c r="AS156" s="104"/>
      <c r="AT156" s="104"/>
      <c r="AU156" s="104"/>
      <c r="AV156" s="2"/>
      <c r="AW156" s="2"/>
      <c r="AX156" s="2"/>
      <c r="AY156" s="2"/>
      <c r="AZ156" s="2"/>
      <c r="BA156" s="2"/>
      <c r="BB156" s="2"/>
      <c r="BC156" s="2"/>
      <c r="BD156" s="2"/>
      <c r="BE156" s="2"/>
      <c r="BF156" s="2"/>
      <c r="BG156" s="2"/>
      <c r="BH156" s="2"/>
      <c r="BI156" s="2"/>
      <c r="BJ156" s="2"/>
      <c r="BK156" s="2"/>
      <c r="BL156" s="2"/>
      <c r="BM156" s="2"/>
      <c r="BN156" s="2"/>
    </row>
    <row r="157" spans="1:66" ht="117" hidden="1">
      <c r="A157" s="4" t="s">
        <v>1041</v>
      </c>
      <c r="B157" s="4"/>
      <c r="C157" s="4"/>
      <c r="D157" s="4"/>
      <c r="E157" s="4"/>
      <c r="F157" s="4"/>
      <c r="G157" s="2" t="s">
        <v>202</v>
      </c>
      <c r="H157" s="2" t="s">
        <v>751</v>
      </c>
      <c r="I157" s="2"/>
      <c r="J157" s="2"/>
      <c r="K157" s="2" t="s">
        <v>1608</v>
      </c>
      <c r="L157" s="2" t="str">
        <f>_xlfn.TEXTJOIN("|",FALSE,Platinum_Config[[#This Row],[Target Entity]],Platinum_Config[[#This Row],[Target DEV SB ID]])</f>
        <v>TBD - Value Bundle or Epic or Task|Wbs170</v>
      </c>
      <c r="M157" s="2" t="s">
        <v>752</v>
      </c>
      <c r="N157" s="2"/>
      <c r="O157" s="2" t="s">
        <v>470</v>
      </c>
      <c r="P157" s="2" t="s">
        <v>1038</v>
      </c>
      <c r="Q157" s="2" t="s">
        <v>104</v>
      </c>
      <c r="R157" s="2" t="s">
        <v>104</v>
      </c>
      <c r="S157" s="98"/>
      <c r="T157" s="2"/>
      <c r="U157" s="2" t="s">
        <v>1398</v>
      </c>
      <c r="V157" s="2" t="s">
        <v>1822</v>
      </c>
      <c r="W157" s="104" t="s">
        <v>20</v>
      </c>
      <c r="X157" s="104" t="s">
        <v>1648</v>
      </c>
      <c r="Y157" s="104" t="s">
        <v>20</v>
      </c>
      <c r="Z157" s="2" t="str">
        <f>_xlfn.XLOOKUP(Platinum_Config[[#This Row],[Source PROD ID]],Prod_fields[ID],Prod_fields[Attribute Name],"0-Not Found",0,1)</f>
        <v>0-Not Found</v>
      </c>
      <c r="AA157" s="2"/>
      <c r="AB157" s="2" t="str">
        <f>_xlfn.XLOOKUP(Platinum_Config[[#This Row],[FDXSANDBOXA ID]],SBA_fields[ID],SBA_fields[Attribute Name],"0-Not Found",0,1)</f>
        <v>0-Not Found</v>
      </c>
      <c r="AC157" s="2" t="str">
        <f>_xlfn.XLOOKUP(Platinum_Config[[#This Row],[Target DEV SB ID]],Target_Dev_fields[ID],Target_Dev_fields[Attribute Name],"0-Not Found",0,1)</f>
        <v>SL3 D&amp;T SMO Review</v>
      </c>
      <c r="AD157" s="2" t="b">
        <f>Platinum_Config[[#This Row],[Prod Source field name]]=Platinum_Config[[#This Row],[New instance Target field name]]</f>
        <v>0</v>
      </c>
      <c r="AE157" s="2" t="b">
        <f>Platinum_Config[[#This Row],[Target Field Name]]=Platinum_Config[[#This Row],[New instance Target field name]]</f>
        <v>1</v>
      </c>
      <c r="AF157" s="2" t="b">
        <f>Platinum_Config[[#This Row],[Sandbox A field name]]=Platinum_Config[[#This Row],[New instance Target field name]]</f>
        <v>0</v>
      </c>
      <c r="AG157" s="2" t="s">
        <v>141</v>
      </c>
      <c r="AH157" s="2" t="s">
        <v>947</v>
      </c>
      <c r="AI157" s="2" t="s">
        <v>117</v>
      </c>
      <c r="AJ157" s="2" t="s">
        <v>470</v>
      </c>
      <c r="AK157" s="5" t="s">
        <v>1363</v>
      </c>
      <c r="AL157" s="5" t="s">
        <v>1399</v>
      </c>
      <c r="AM157" s="5"/>
      <c r="AN157" s="5"/>
      <c r="AO157" s="5"/>
      <c r="AP157" s="5"/>
      <c r="AQ157" s="5"/>
      <c r="AR157" s="2"/>
      <c r="AS157" s="104"/>
      <c r="AT157" s="104"/>
      <c r="AU157" s="104"/>
      <c r="AV157" s="2"/>
      <c r="AW157" s="2"/>
      <c r="AX157" s="2"/>
      <c r="AY157" s="2"/>
      <c r="AZ157" s="2"/>
      <c r="BA157" s="2"/>
      <c r="BB157" s="2"/>
      <c r="BC157" s="2"/>
      <c r="BD157" s="2"/>
      <c r="BE157" s="2"/>
      <c r="BF157" s="2"/>
      <c r="BG157" s="2"/>
      <c r="BH157" s="2"/>
      <c r="BI157" s="2"/>
      <c r="BJ157" s="2"/>
      <c r="BK157" s="2"/>
      <c r="BL157" s="2"/>
      <c r="BM157" s="2"/>
      <c r="BN157" s="2"/>
    </row>
    <row r="158" spans="1:66" ht="65.099999999999994" hidden="1">
      <c r="A158" s="4" t="s">
        <v>1041</v>
      </c>
      <c r="B158" s="4"/>
      <c r="C158" s="4"/>
      <c r="D158" s="4"/>
      <c r="E158" s="4"/>
      <c r="F158" s="4"/>
      <c r="G158" s="2" t="s">
        <v>202</v>
      </c>
      <c r="H158" s="2" t="s">
        <v>753</v>
      </c>
      <c r="I158" s="2"/>
      <c r="J158" s="2"/>
      <c r="K158" s="2" t="s">
        <v>1608</v>
      </c>
      <c r="L158" s="2" t="str">
        <f>_xlfn.TEXTJOIN("|",FALSE,Platinum_Config[[#This Row],[Target Entity]],Platinum_Config[[#This Row],[Target DEV SB ID]])</f>
        <v>TBD - Value Bundle or Epic or Task|fdx_sl3_dtsmo_rv_not</v>
      </c>
      <c r="M158" s="2" t="s">
        <v>754</v>
      </c>
      <c r="N158" s="2"/>
      <c r="O158" s="2" t="s">
        <v>470</v>
      </c>
      <c r="P158" s="2" t="s">
        <v>1038</v>
      </c>
      <c r="Q158" s="2" t="s">
        <v>104</v>
      </c>
      <c r="R158" s="2" t="s">
        <v>104</v>
      </c>
      <c r="S158" s="98"/>
      <c r="T158" s="2"/>
      <c r="U158" s="2" t="s">
        <v>1400</v>
      </c>
      <c r="V158" s="2" t="s">
        <v>470</v>
      </c>
      <c r="W158" s="104" t="s">
        <v>1139</v>
      </c>
      <c r="X158" s="104" t="s">
        <v>1139</v>
      </c>
      <c r="Y158" s="104"/>
      <c r="Z158" s="2" t="str">
        <f>_xlfn.XLOOKUP(Platinum_Config[[#This Row],[Source PROD ID]],Prod_fields[ID],Prod_fields[Attribute Name],"0-Not Found",0,1)</f>
        <v>0-Not Found</v>
      </c>
      <c r="AA158" s="2"/>
      <c r="AB158" s="2" t="str">
        <f>_xlfn.XLOOKUP(Platinum_Config[[#This Row],[FDXSANDBOXA ID]],SBA_fields[ID],SBA_fields[Attribute Name],"0-Not Found",0,1)</f>
        <v>0-Not Found</v>
      </c>
      <c r="AC158" s="2" t="str">
        <f>_xlfn.XLOOKUP(Platinum_Config[[#This Row],[Target DEV SB ID]],Target_Dev_fields[ID],Target_Dev_fields[Attribute Name],"0-Not Found",0,1)</f>
        <v>SL3 D&amp;T SMO Review Notes</v>
      </c>
      <c r="AD158" s="2" t="b">
        <f>Platinum_Config[[#This Row],[Prod Source field name]]=Platinum_Config[[#This Row],[New instance Target field name]]</f>
        <v>0</v>
      </c>
      <c r="AE158" s="2" t="b">
        <f>Platinum_Config[[#This Row],[Target Field Name]]=Platinum_Config[[#This Row],[New instance Target field name]]</f>
        <v>1</v>
      </c>
      <c r="AF158" s="2" t="b">
        <f>Platinum_Config[[#This Row],[Sandbox A field name]]=Platinum_Config[[#This Row],[New instance Target field name]]</f>
        <v>0</v>
      </c>
      <c r="AG158" s="2" t="s">
        <v>103</v>
      </c>
      <c r="AH158" s="2" t="s">
        <v>947</v>
      </c>
      <c r="AI158" s="2"/>
      <c r="AJ158" s="2" t="s">
        <v>470</v>
      </c>
      <c r="AK158" s="5"/>
      <c r="AL158" s="5" t="s">
        <v>1401</v>
      </c>
      <c r="AM158" s="5"/>
      <c r="AN158" s="5"/>
      <c r="AO158" s="5"/>
      <c r="AP158" s="5"/>
      <c r="AQ158" s="5"/>
      <c r="AR158" s="2"/>
      <c r="AS158" s="104"/>
      <c r="AT158" s="104"/>
      <c r="AU158" s="104"/>
      <c r="AV158" s="2"/>
      <c r="AW158" s="2"/>
      <c r="AX158" s="2"/>
      <c r="AY158" s="2"/>
      <c r="AZ158" s="2"/>
      <c r="BA158" s="2"/>
      <c r="BB158" s="2"/>
      <c r="BC158" s="2"/>
      <c r="BD158" s="2"/>
      <c r="BE158" s="2"/>
      <c r="BF158" s="2"/>
      <c r="BG158" s="2"/>
      <c r="BH158" s="2"/>
      <c r="BI158" s="2"/>
      <c r="BJ158" s="2"/>
      <c r="BK158" s="2"/>
      <c r="BL158" s="2"/>
      <c r="BM158" s="2"/>
      <c r="BN158" s="2"/>
    </row>
    <row r="159" spans="1:66" ht="51.95" hidden="1">
      <c r="A159" s="4" t="s">
        <v>1878</v>
      </c>
      <c r="B159" s="4" t="s">
        <v>1879</v>
      </c>
      <c r="C159" s="4" t="s">
        <v>1880</v>
      </c>
      <c r="D159" s="4" t="s">
        <v>590</v>
      </c>
      <c r="E159" s="4" t="s">
        <v>1881</v>
      </c>
      <c r="F159" s="4" t="s">
        <v>606</v>
      </c>
      <c r="G159" s="2" t="s">
        <v>374</v>
      </c>
      <c r="H159" s="2">
        <v>82</v>
      </c>
      <c r="I159" s="2" t="s">
        <v>1628</v>
      </c>
      <c r="J159" s="2"/>
      <c r="K159" s="2" t="s">
        <v>1321</v>
      </c>
      <c r="L159" s="2" t="str">
        <f>_xlfn.TEXTJOIN("|",FALSE,Platinum_Config[[#This Row],[Target Entity]],Platinum_Config[[#This Row],[Target DEV SB ID]])</f>
        <v>Epic|WR43</v>
      </c>
      <c r="M159" s="2" t="s">
        <v>375</v>
      </c>
      <c r="N159" s="2" t="s">
        <v>1629</v>
      </c>
      <c r="O159" s="2"/>
      <c r="P159" s="2" t="s">
        <v>1882</v>
      </c>
      <c r="Q159" s="2" t="s">
        <v>20</v>
      </c>
      <c r="R159" s="2" t="s">
        <v>20</v>
      </c>
      <c r="S159" s="2" t="s">
        <v>376</v>
      </c>
      <c r="T159" s="2" t="s">
        <v>376</v>
      </c>
      <c r="U159" s="2" t="s">
        <v>376</v>
      </c>
      <c r="V159" s="2" t="s">
        <v>1883</v>
      </c>
      <c r="W159" s="104" t="s">
        <v>20</v>
      </c>
      <c r="X159" s="104" t="s">
        <v>1648</v>
      </c>
      <c r="Y159" s="104" t="s">
        <v>20</v>
      </c>
      <c r="Z159" s="2" t="str">
        <f>_xlfn.XLOOKUP(Platinum_Config[[#This Row],[Source PROD ID]],Prod_fields[ID],Prod_fields[Attribute Name],"0-Not Found",0,1)</f>
        <v>Home Portfolio</v>
      </c>
      <c r="AA159" s="2"/>
      <c r="AB159" s="2" t="str">
        <f>_xlfn.XLOOKUP(Platinum_Config[[#This Row],[FDXSANDBOXA ID]],SBA_fields[ID],SBA_fields[Attribute Name],"0-Not Found",0,1)</f>
        <v>Home Portfolio</v>
      </c>
      <c r="AC159" s="2" t="str">
        <f>_xlfn.XLOOKUP(Platinum_Config[[#This Row],[Target DEV SB ID]],Target_Dev_fields[ID],Target_Dev_fields[Attribute Name],"0-Not Found",0,1)</f>
        <v>Home Portfolio</v>
      </c>
      <c r="AD159" s="2" t="b">
        <f>Platinum_Config[[#This Row],[Prod Source field name]]=Platinum_Config[[#This Row],[New instance Target field name]]</f>
        <v>1</v>
      </c>
      <c r="AE159" s="2" t="b">
        <f>Platinum_Config[[#This Row],[Target Field Name]]=Platinum_Config[[#This Row],[New instance Target field name]]</f>
        <v>1</v>
      </c>
      <c r="AF159" s="2" t="b">
        <f>Platinum_Config[[#This Row],[Sandbox A field name]]=Platinum_Config[[#This Row],[New instance Target field name]]</f>
        <v>1</v>
      </c>
      <c r="AG159" s="2" t="s">
        <v>444</v>
      </c>
      <c r="AH159" s="2" t="s">
        <v>947</v>
      </c>
      <c r="AI159" s="2" t="s">
        <v>117</v>
      </c>
      <c r="AJ159" s="2" t="s">
        <v>20</v>
      </c>
      <c r="AK159" s="5" t="str">
        <f>_xlfn.TEXTJOIN(CHAR(10),TRUE,VAL_wr43_home_Portfolio[])</f>
        <v>Commercial
Enterprise Services
Platforms
Supply Chain Operations</v>
      </c>
      <c r="AL159" s="5" t="s">
        <v>1884</v>
      </c>
      <c r="AM159" s="5" t="s">
        <v>949</v>
      </c>
      <c r="AN159" s="5" t="s">
        <v>470</v>
      </c>
      <c r="AO159" s="5" t="s">
        <v>273</v>
      </c>
      <c r="AP159" s="5" t="s">
        <v>273</v>
      </c>
      <c r="AQ159" s="5" t="s">
        <v>470</v>
      </c>
      <c r="AR159" s="5"/>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row>
    <row r="160" spans="1:66" ht="129.94999999999999" hidden="1">
      <c r="A160" s="4" t="s">
        <v>1878</v>
      </c>
      <c r="B160" s="4" t="s">
        <v>1879</v>
      </c>
      <c r="C160" s="4" t="s">
        <v>1880</v>
      </c>
      <c r="D160" s="4" t="s">
        <v>590</v>
      </c>
      <c r="E160" s="4" t="s">
        <v>1881</v>
      </c>
      <c r="F160" s="4" t="s">
        <v>606</v>
      </c>
      <c r="G160" s="2" t="s">
        <v>374</v>
      </c>
      <c r="H160" s="2">
        <v>83</v>
      </c>
      <c r="I160" s="2" t="s">
        <v>1628</v>
      </c>
      <c r="J160" s="2"/>
      <c r="K160" s="2" t="s">
        <v>1321</v>
      </c>
      <c r="L160" s="2" t="str">
        <f>_xlfn.TEXTJOIN("|",FALSE,Platinum_Config[[#This Row],[Target Entity]],Platinum_Config[[#This Row],[Target DEV SB ID]])</f>
        <v>Epic|Str109</v>
      </c>
      <c r="M160" s="2" t="s">
        <v>256</v>
      </c>
      <c r="N160" s="2" t="s">
        <v>1629</v>
      </c>
      <c r="O160" s="2"/>
      <c r="P160" s="2" t="s">
        <v>1885</v>
      </c>
      <c r="Q160" s="2" t="s">
        <v>20</v>
      </c>
      <c r="R160" s="2" t="s">
        <v>20</v>
      </c>
      <c r="S160" s="2" t="s">
        <v>257</v>
      </c>
      <c r="T160" s="2" t="s">
        <v>257</v>
      </c>
      <c r="U160" s="2" t="s">
        <v>257</v>
      </c>
      <c r="V160" s="2" t="s">
        <v>1856</v>
      </c>
      <c r="W160" s="104" t="s">
        <v>20</v>
      </c>
      <c r="X160" s="104" t="s">
        <v>1631</v>
      </c>
      <c r="Y160" s="104"/>
      <c r="Z160" s="2" t="str">
        <f>_xlfn.XLOOKUP(Platinum_Config[[#This Row],[Source PROD ID]],Prod_fields[ID],Prod_fields[Attribute Name],"0-Not Found",0,1)</f>
        <v>Impacts Commercial Portfolio?</v>
      </c>
      <c r="AA160" s="2"/>
      <c r="AB160" s="2" t="str">
        <f>_xlfn.XLOOKUP(Platinum_Config[[#This Row],[FDXSANDBOXA ID]],SBA_fields[ID],SBA_fields[Attribute Name],"0-Not Found",0,1)</f>
        <v>Impacts Commercial Portfolio?</v>
      </c>
      <c r="AC160" s="2" t="str">
        <f>_xlfn.XLOOKUP(Platinum_Config[[#This Row],[Target DEV SB ID]],Target_Dev_fields[ID],Target_Dev_fields[Attribute Name],"0-Not Found",0,1)</f>
        <v>Impacts Commercial Portfolio?</v>
      </c>
      <c r="AD160" s="2" t="b">
        <f>Platinum_Config[[#This Row],[Prod Source field name]]=Platinum_Config[[#This Row],[New instance Target field name]]</f>
        <v>1</v>
      </c>
      <c r="AE160" s="2" t="b">
        <f>Platinum_Config[[#This Row],[Target Field Name]]=Platinum_Config[[#This Row],[New instance Target field name]]</f>
        <v>1</v>
      </c>
      <c r="AF160" s="2" t="b">
        <f>Platinum_Config[[#This Row],[Sandbox A field name]]=Platinum_Config[[#This Row],[New instance Target field name]]</f>
        <v>1</v>
      </c>
      <c r="AG160" s="2" t="s">
        <v>444</v>
      </c>
      <c r="AH160" s="2" t="s">
        <v>947</v>
      </c>
      <c r="AI160" s="2" t="s">
        <v>117</v>
      </c>
      <c r="AJ160" s="2" t="s">
        <v>20</v>
      </c>
      <c r="AK160" s="5" t="str">
        <f>_xlfn.TEXTJOIN(CHAR(10),TRUE,VAL_str109_impacts[])</f>
        <v>Yes
No</v>
      </c>
      <c r="AL160" s="5" t="s">
        <v>1886</v>
      </c>
      <c r="AM160" s="5" t="s">
        <v>949</v>
      </c>
      <c r="AN160" s="5" t="s">
        <v>470</v>
      </c>
      <c r="AO160" s="5" t="s">
        <v>273</v>
      </c>
      <c r="AP160" s="5" t="s">
        <v>273</v>
      </c>
      <c r="AQ160" s="5" t="s">
        <v>470</v>
      </c>
      <c r="AR160" s="5"/>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row>
    <row r="161" spans="1:66" ht="51.95" hidden="1">
      <c r="A161" s="4" t="s">
        <v>1878</v>
      </c>
      <c r="B161" s="4" t="s">
        <v>470</v>
      </c>
      <c r="C161" s="4" t="s">
        <v>1880</v>
      </c>
      <c r="D161" s="4" t="s">
        <v>590</v>
      </c>
      <c r="E161" s="4" t="s">
        <v>1881</v>
      </c>
      <c r="F161" s="4" t="s">
        <v>606</v>
      </c>
      <c r="G161" s="2" t="s">
        <v>374</v>
      </c>
      <c r="H161" s="2">
        <v>84</v>
      </c>
      <c r="I161" s="2" t="s">
        <v>1628</v>
      </c>
      <c r="J161" s="2"/>
      <c r="K161" s="2" t="s">
        <v>1321</v>
      </c>
      <c r="L161" s="2" t="str">
        <f>_xlfn.TEXTJOIN("|",FALSE,Platinum_Config[[#This Row],[Target Entity]],Platinum_Config[[#This Row],[Target DEV SB ID]])</f>
        <v>Epic|Str111</v>
      </c>
      <c r="M161" s="2" t="s">
        <v>258</v>
      </c>
      <c r="N161" s="2" t="s">
        <v>1629</v>
      </c>
      <c r="O161" s="2"/>
      <c r="P161" s="2" t="s">
        <v>470</v>
      </c>
      <c r="Q161" s="2" t="s">
        <v>20</v>
      </c>
      <c r="R161" s="2" t="s">
        <v>20</v>
      </c>
      <c r="S161" s="2" t="s">
        <v>259</v>
      </c>
      <c r="T161" s="2" t="s">
        <v>259</v>
      </c>
      <c r="U161" s="2" t="s">
        <v>259</v>
      </c>
      <c r="V161" s="2" t="s">
        <v>1856</v>
      </c>
      <c r="W161" s="104" t="s">
        <v>20</v>
      </c>
      <c r="X161" s="104" t="s">
        <v>1631</v>
      </c>
      <c r="Y161" s="104"/>
      <c r="Z161" s="2" t="str">
        <f>_xlfn.XLOOKUP(Platinum_Config[[#This Row],[Source PROD ID]],Prod_fields[ID],Prod_fields[Attribute Name],"0-Not Found",0,1)</f>
        <v>Impacts Enterprise Services Portfolio?</v>
      </c>
      <c r="AA161" s="2"/>
      <c r="AB161" s="2" t="str">
        <f>_xlfn.XLOOKUP(Platinum_Config[[#This Row],[FDXSANDBOXA ID]],SBA_fields[ID],SBA_fields[Attribute Name],"0-Not Found",0,1)</f>
        <v>Impacts Enterprise Services Portfolio?</v>
      </c>
      <c r="AC161" s="2" t="str">
        <f>_xlfn.XLOOKUP(Platinum_Config[[#This Row],[Target DEV SB ID]],Target_Dev_fields[ID],Target_Dev_fields[Attribute Name],"0-Not Found",0,1)</f>
        <v>Impacts Enterprise Services Portfolio?</v>
      </c>
      <c r="AD161" s="2" t="b">
        <f>Platinum_Config[[#This Row],[Prod Source field name]]=Platinum_Config[[#This Row],[New instance Target field name]]</f>
        <v>1</v>
      </c>
      <c r="AE161" s="2" t="b">
        <f>Platinum_Config[[#This Row],[Target Field Name]]=Platinum_Config[[#This Row],[New instance Target field name]]</f>
        <v>1</v>
      </c>
      <c r="AF161" s="2" t="b">
        <f>Platinum_Config[[#This Row],[Sandbox A field name]]=Platinum_Config[[#This Row],[New instance Target field name]]</f>
        <v>1</v>
      </c>
      <c r="AG161" s="2" t="s">
        <v>444</v>
      </c>
      <c r="AH161" s="2" t="s">
        <v>947</v>
      </c>
      <c r="AI161" s="2" t="s">
        <v>117</v>
      </c>
      <c r="AJ161" s="2" t="s">
        <v>20</v>
      </c>
      <c r="AK161" s="5" t="str">
        <f>_xlfn.TEXTJOIN(CHAR(10),TRUE,VAL_str111_impacts[])</f>
        <v>Yes
No</v>
      </c>
      <c r="AL161" s="5" t="s">
        <v>470</v>
      </c>
      <c r="AM161" s="5" t="s">
        <v>949</v>
      </c>
      <c r="AN161" s="5" t="s">
        <v>470</v>
      </c>
      <c r="AO161" s="5" t="s">
        <v>470</v>
      </c>
      <c r="AP161" s="5" t="s">
        <v>470</v>
      </c>
      <c r="AQ161" s="5" t="s">
        <v>470</v>
      </c>
      <c r="AR161" s="5"/>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row>
    <row r="162" spans="1:66" ht="51.95" hidden="1">
      <c r="A162" s="4" t="s">
        <v>1878</v>
      </c>
      <c r="B162" s="4" t="s">
        <v>470</v>
      </c>
      <c r="C162" s="4" t="s">
        <v>1880</v>
      </c>
      <c r="D162" s="4" t="s">
        <v>590</v>
      </c>
      <c r="E162" s="4" t="s">
        <v>1881</v>
      </c>
      <c r="F162" s="4" t="s">
        <v>606</v>
      </c>
      <c r="G162" s="2" t="s">
        <v>374</v>
      </c>
      <c r="H162" s="2">
        <v>85</v>
      </c>
      <c r="I162" s="2" t="s">
        <v>1628</v>
      </c>
      <c r="J162" s="2"/>
      <c r="K162" s="2" t="s">
        <v>1321</v>
      </c>
      <c r="L162" s="2" t="str">
        <f>_xlfn.TEXTJOIN("|",FALSE,Platinum_Config[[#This Row],[Target Entity]],Platinum_Config[[#This Row],[Target DEV SB ID]])</f>
        <v>Epic|Str110</v>
      </c>
      <c r="M162" s="2" t="s">
        <v>260</v>
      </c>
      <c r="N162" s="2" t="s">
        <v>1629</v>
      </c>
      <c r="O162" s="2"/>
      <c r="P162" s="2" t="s">
        <v>470</v>
      </c>
      <c r="Q162" s="2" t="s">
        <v>20</v>
      </c>
      <c r="R162" s="2" t="s">
        <v>20</v>
      </c>
      <c r="S162" s="2" t="s">
        <v>261</v>
      </c>
      <c r="T162" s="2" t="s">
        <v>261</v>
      </c>
      <c r="U162" s="2" t="s">
        <v>261</v>
      </c>
      <c r="V162" s="2" t="s">
        <v>1856</v>
      </c>
      <c r="W162" s="104" t="s">
        <v>20</v>
      </c>
      <c r="X162" s="104" t="s">
        <v>1648</v>
      </c>
      <c r="Y162" s="104" t="s">
        <v>20</v>
      </c>
      <c r="Z162" s="2" t="str">
        <f>_xlfn.XLOOKUP(Platinum_Config[[#This Row],[Source PROD ID]],Prod_fields[ID],Prod_fields[Attribute Name],"0-Not Found",0,1)</f>
        <v>Impacts Platform Portfolio?</v>
      </c>
      <c r="AA162" s="2"/>
      <c r="AB162" s="2" t="str">
        <f>_xlfn.XLOOKUP(Platinum_Config[[#This Row],[FDXSANDBOXA ID]],SBA_fields[ID],SBA_fields[Attribute Name],"0-Not Found",0,1)</f>
        <v>Impacts Platform Portfolio?</v>
      </c>
      <c r="AC162" s="2" t="str">
        <f>_xlfn.XLOOKUP(Platinum_Config[[#This Row],[Target DEV SB ID]],Target_Dev_fields[ID],Target_Dev_fields[Attribute Name],"0-Not Found",0,1)</f>
        <v>Impacts Platforms Portfolio?</v>
      </c>
      <c r="AD162" s="2" t="b">
        <f>Platinum_Config[[#This Row],[Prod Source field name]]=Platinum_Config[[#This Row],[New instance Target field name]]</f>
        <v>0</v>
      </c>
      <c r="AE162" s="2" t="b">
        <f>Platinum_Config[[#This Row],[Target Field Name]]=Platinum_Config[[#This Row],[New instance Target field name]]</f>
        <v>1</v>
      </c>
      <c r="AF162" s="2" t="b">
        <f>Platinum_Config[[#This Row],[Sandbox A field name]]=Platinum_Config[[#This Row],[New instance Target field name]]</f>
        <v>0</v>
      </c>
      <c r="AG162" s="2" t="s">
        <v>444</v>
      </c>
      <c r="AH162" s="2" t="s">
        <v>947</v>
      </c>
      <c r="AI162" s="2" t="s">
        <v>117</v>
      </c>
      <c r="AJ162" s="2" t="s">
        <v>20</v>
      </c>
      <c r="AK162" s="5" t="str">
        <f>_xlfn.TEXTJOIN(CHAR(10),TRUE,VAL_str110_impacts[])</f>
        <v>Yes
No</v>
      </c>
      <c r="AL162" s="5" t="s">
        <v>470</v>
      </c>
      <c r="AM162" s="5" t="s">
        <v>949</v>
      </c>
      <c r="AN162" s="5" t="s">
        <v>470</v>
      </c>
      <c r="AO162" s="5" t="s">
        <v>470</v>
      </c>
      <c r="AP162" s="5" t="s">
        <v>470</v>
      </c>
      <c r="AQ162" s="5" t="s">
        <v>470</v>
      </c>
      <c r="AR162" s="5"/>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row>
    <row r="163" spans="1:66" ht="51.95" hidden="1">
      <c r="A163" s="4" t="s">
        <v>1878</v>
      </c>
      <c r="B163" s="4" t="s">
        <v>470</v>
      </c>
      <c r="C163" s="4" t="s">
        <v>1880</v>
      </c>
      <c r="D163" s="4" t="s">
        <v>590</v>
      </c>
      <c r="E163" s="4" t="s">
        <v>1881</v>
      </c>
      <c r="F163" s="4" t="s">
        <v>606</v>
      </c>
      <c r="G163" s="2" t="s">
        <v>374</v>
      </c>
      <c r="H163" s="2">
        <v>86</v>
      </c>
      <c r="I163" s="2" t="s">
        <v>1628</v>
      </c>
      <c r="J163" s="2"/>
      <c r="K163" s="2" t="s">
        <v>1321</v>
      </c>
      <c r="L163" s="2" t="str">
        <f>_xlfn.TEXTJOIN("|",FALSE,Platinum_Config[[#This Row],[Target Entity]],Platinum_Config[[#This Row],[Target DEV SB ID]])</f>
        <v>Epic|Str113</v>
      </c>
      <c r="M163" s="2" t="s">
        <v>262</v>
      </c>
      <c r="N163" s="2" t="s">
        <v>1629</v>
      </c>
      <c r="O163" s="2"/>
      <c r="P163" s="2" t="s">
        <v>470</v>
      </c>
      <c r="Q163" s="2" t="s">
        <v>20</v>
      </c>
      <c r="R163" s="2" t="s">
        <v>20</v>
      </c>
      <c r="S163" s="2" t="s">
        <v>263</v>
      </c>
      <c r="T163" s="2" t="s">
        <v>263</v>
      </c>
      <c r="U163" s="2" t="s">
        <v>263</v>
      </c>
      <c r="V163" s="2" t="s">
        <v>1856</v>
      </c>
      <c r="W163" s="104" t="s">
        <v>20</v>
      </c>
      <c r="X163" s="104" t="s">
        <v>1631</v>
      </c>
      <c r="Y163" s="104"/>
      <c r="Z163" s="2" t="str">
        <f>_xlfn.XLOOKUP(Platinum_Config[[#This Row],[Source PROD ID]],Prod_fields[ID],Prod_fields[Attribute Name],"0-Not Found",0,1)</f>
        <v>Impacts Supply Chain Operations Portfolio?</v>
      </c>
      <c r="AA163" s="2"/>
      <c r="AB163" s="2" t="str">
        <f>_xlfn.XLOOKUP(Platinum_Config[[#This Row],[FDXSANDBOXA ID]],SBA_fields[ID],SBA_fields[Attribute Name],"0-Not Found",0,1)</f>
        <v>Impacts Supply Chain Operations Portfolio?</v>
      </c>
      <c r="AC163" s="2" t="str">
        <f>_xlfn.XLOOKUP(Platinum_Config[[#This Row],[Target DEV SB ID]],Target_Dev_fields[ID],Target_Dev_fields[Attribute Name],"0-Not Found",0,1)</f>
        <v>Impacts Supply Chain Operations Portfolio?</v>
      </c>
      <c r="AD163" s="2" t="b">
        <f>Platinum_Config[[#This Row],[Prod Source field name]]=Platinum_Config[[#This Row],[New instance Target field name]]</f>
        <v>1</v>
      </c>
      <c r="AE163" s="2" t="b">
        <f>Platinum_Config[[#This Row],[Target Field Name]]=Platinum_Config[[#This Row],[New instance Target field name]]</f>
        <v>1</v>
      </c>
      <c r="AF163" s="2" t="b">
        <f>Platinum_Config[[#This Row],[Sandbox A field name]]=Platinum_Config[[#This Row],[New instance Target field name]]</f>
        <v>1</v>
      </c>
      <c r="AG163" s="2" t="s">
        <v>444</v>
      </c>
      <c r="AH163" s="2" t="s">
        <v>947</v>
      </c>
      <c r="AI163" s="2" t="s">
        <v>117</v>
      </c>
      <c r="AJ163" s="2" t="s">
        <v>20</v>
      </c>
      <c r="AK163" s="5" t="str">
        <f>_xlfn.TEXTJOIN(CHAR(10),TRUE,VAL_str113_impacts[])</f>
        <v>Yes
No</v>
      </c>
      <c r="AL163" s="5" t="s">
        <v>470</v>
      </c>
      <c r="AM163" s="5" t="s">
        <v>949</v>
      </c>
      <c r="AN163" s="5" t="s">
        <v>470</v>
      </c>
      <c r="AO163" s="5" t="s">
        <v>470</v>
      </c>
      <c r="AP163" s="5" t="s">
        <v>470</v>
      </c>
      <c r="AQ163" s="5" t="s">
        <v>470</v>
      </c>
      <c r="AR163" s="5"/>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row>
    <row r="164" spans="1:66" ht="90.95" hidden="1">
      <c r="A164" s="4" t="s">
        <v>1878</v>
      </c>
      <c r="B164" s="4" t="s">
        <v>1879</v>
      </c>
      <c r="C164" s="4" t="s">
        <v>1880</v>
      </c>
      <c r="D164" s="4" t="s">
        <v>590</v>
      </c>
      <c r="E164" s="4" t="s">
        <v>1881</v>
      </c>
      <c r="F164" s="4" t="s">
        <v>606</v>
      </c>
      <c r="G164" s="2" t="s">
        <v>374</v>
      </c>
      <c r="H164" s="2">
        <v>87</v>
      </c>
      <c r="I164" s="2" t="s">
        <v>1628</v>
      </c>
      <c r="J164" s="2"/>
      <c r="K164" s="2" t="s">
        <v>1321</v>
      </c>
      <c r="L164" s="2" t="str">
        <f>_xlfn.TEXTJOIN("|",FALSE,Platinum_Config[[#This Row],[Target Entity]],Platinum_Config[[#This Row],[Target DEV SB ID]])</f>
        <v>Epic|AC_START</v>
      </c>
      <c r="M164" s="2" t="s">
        <v>268</v>
      </c>
      <c r="N164" s="2" t="s">
        <v>1629</v>
      </c>
      <c r="O164" s="2"/>
      <c r="P164" s="2" t="s">
        <v>1887</v>
      </c>
      <c r="Q164" s="2" t="s">
        <v>20</v>
      </c>
      <c r="R164" s="2" t="s">
        <v>20</v>
      </c>
      <c r="S164" s="2" t="s">
        <v>269</v>
      </c>
      <c r="T164" s="2" t="s">
        <v>269</v>
      </c>
      <c r="U164" s="2" t="s">
        <v>269</v>
      </c>
      <c r="V164" s="2" t="s">
        <v>1888</v>
      </c>
      <c r="W164" s="104" t="s">
        <v>20</v>
      </c>
      <c r="X164" s="104" t="s">
        <v>1648</v>
      </c>
      <c r="Y164" s="104" t="s">
        <v>104</v>
      </c>
      <c r="Z164" s="2" t="str">
        <f>_xlfn.XLOOKUP(Platinum_Config[[#This Row],[Source PROD ID]],Prod_fields[ID],Prod_fields[Attribute Name],"0-Not Found",0,1)</f>
        <v>Actual/Schedule Start</v>
      </c>
      <c r="AA164" s="2"/>
      <c r="AB164" s="2" t="str">
        <f>_xlfn.XLOOKUP(Platinum_Config[[#This Row],[FDXSANDBOXA ID]],SBA_fields[ID],SBA_fields[Attribute Name],"0-Not Found",0,1)</f>
        <v>Actual/Schedule Start</v>
      </c>
      <c r="AC164" s="2" t="str">
        <f>_xlfn.XLOOKUP(Platinum_Config[[#This Row],[Target DEV SB ID]],Target_Dev_fields[ID],Target_Dev_fields[Attribute Name],"0-Not Found",0,1)</f>
        <v>Actual/Schedule Start</v>
      </c>
      <c r="AD164" s="2" t="b">
        <f>Platinum_Config[[#This Row],[Prod Source field name]]=Platinum_Config[[#This Row],[New instance Target field name]]</f>
        <v>1</v>
      </c>
      <c r="AE164" s="2" t="b">
        <f>Platinum_Config[[#This Row],[Target Field Name]]=Platinum_Config[[#This Row],[New instance Target field name]]</f>
        <v>1</v>
      </c>
      <c r="AF164" s="2" t="b">
        <f>Platinum_Config[[#This Row],[Sandbox A field name]]=Platinum_Config[[#This Row],[New instance Target field name]]</f>
        <v>1</v>
      </c>
      <c r="AG164" s="2" t="s">
        <v>216</v>
      </c>
      <c r="AH164" s="2" t="s">
        <v>1423</v>
      </c>
      <c r="AI164" s="2"/>
      <c r="AJ164" s="2" t="s">
        <v>104</v>
      </c>
      <c r="AK164" s="5"/>
      <c r="AL164" s="5" t="s">
        <v>1196</v>
      </c>
      <c r="AM164" s="5" t="s">
        <v>949</v>
      </c>
      <c r="AN164" s="5" t="s">
        <v>470</v>
      </c>
      <c r="AO164" s="5" t="s">
        <v>470</v>
      </c>
      <c r="AP164" s="5" t="s">
        <v>470</v>
      </c>
      <c r="AQ164" s="5" t="s">
        <v>470</v>
      </c>
      <c r="AR164" s="5"/>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row>
    <row r="165" spans="1:66" ht="51.95" hidden="1">
      <c r="A165" s="4" t="s">
        <v>1878</v>
      </c>
      <c r="B165" s="4" t="s">
        <v>1879</v>
      </c>
      <c r="C165" s="4" t="s">
        <v>1880</v>
      </c>
      <c r="D165" s="4" t="s">
        <v>590</v>
      </c>
      <c r="E165" s="4" t="s">
        <v>1881</v>
      </c>
      <c r="F165" s="4" t="s">
        <v>606</v>
      </c>
      <c r="G165" s="2" t="s">
        <v>374</v>
      </c>
      <c r="H165" s="2">
        <v>88</v>
      </c>
      <c r="I165" s="2" t="s">
        <v>1628</v>
      </c>
      <c r="J165" s="2"/>
      <c r="K165" s="2" t="s">
        <v>1321</v>
      </c>
      <c r="L165" s="2" t="str">
        <f>_xlfn.TEXTJOIN("|",FALSE,Platinum_Config[[#This Row],[Target Entity]],Platinum_Config[[#This Row],[Target DEV SB ID]])</f>
        <v>Epic|AC_FINISH</v>
      </c>
      <c r="M165" s="2" t="s">
        <v>270</v>
      </c>
      <c r="N165" s="2" t="s">
        <v>1629</v>
      </c>
      <c r="O165" s="2"/>
      <c r="P165" s="2" t="s">
        <v>1887</v>
      </c>
      <c r="Q165" s="2" t="s">
        <v>20</v>
      </c>
      <c r="R165" s="2" t="s">
        <v>20</v>
      </c>
      <c r="S165" s="2" t="s">
        <v>271</v>
      </c>
      <c r="T165" s="2" t="s">
        <v>271</v>
      </c>
      <c r="U165" s="2" t="s">
        <v>271</v>
      </c>
      <c r="V165" s="2" t="s">
        <v>1889</v>
      </c>
      <c r="W165" s="104" t="s">
        <v>20</v>
      </c>
      <c r="X165" s="104" t="s">
        <v>1648</v>
      </c>
      <c r="Y165" s="104" t="s">
        <v>104</v>
      </c>
      <c r="Z165" s="2" t="str">
        <f>_xlfn.XLOOKUP(Platinum_Config[[#This Row],[Source PROD ID]],Prod_fields[ID],Prod_fields[Attribute Name],"0-Not Found",0,1)</f>
        <v>Actual/Schedule Finish</v>
      </c>
      <c r="AA165" s="2"/>
      <c r="AB165" s="2" t="str">
        <f>_xlfn.XLOOKUP(Platinum_Config[[#This Row],[FDXSANDBOXA ID]],SBA_fields[ID],SBA_fields[Attribute Name],"0-Not Found",0,1)</f>
        <v>Actual/Schedule Finish</v>
      </c>
      <c r="AC165" s="2" t="str">
        <f>_xlfn.XLOOKUP(Platinum_Config[[#This Row],[Target DEV SB ID]],Target_Dev_fields[ID],Target_Dev_fields[Attribute Name],"0-Not Found",0,1)</f>
        <v>Actual/Schedule Finish</v>
      </c>
      <c r="AD165" s="2" t="b">
        <f>Platinum_Config[[#This Row],[Prod Source field name]]=Platinum_Config[[#This Row],[New instance Target field name]]</f>
        <v>1</v>
      </c>
      <c r="AE165" s="2" t="b">
        <f>Platinum_Config[[#This Row],[Target Field Name]]=Platinum_Config[[#This Row],[New instance Target field name]]</f>
        <v>1</v>
      </c>
      <c r="AF165" s="2" t="b">
        <f>Platinum_Config[[#This Row],[Sandbox A field name]]=Platinum_Config[[#This Row],[New instance Target field name]]</f>
        <v>1</v>
      </c>
      <c r="AG165" s="2" t="s">
        <v>216</v>
      </c>
      <c r="AH165" s="2" t="s">
        <v>1423</v>
      </c>
      <c r="AI165" s="2"/>
      <c r="AJ165" s="2" t="s">
        <v>104</v>
      </c>
      <c r="AK165" s="5"/>
      <c r="AL165" s="5" t="s">
        <v>1199</v>
      </c>
      <c r="AM165" s="5" t="s">
        <v>949</v>
      </c>
      <c r="AN165" s="5" t="s">
        <v>470</v>
      </c>
      <c r="AO165" s="5" t="s">
        <v>470</v>
      </c>
      <c r="AP165" s="5" t="s">
        <v>470</v>
      </c>
      <c r="AQ165" s="5" t="s">
        <v>470</v>
      </c>
      <c r="AR165" s="5"/>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row>
    <row r="166" spans="1:66" ht="143.1" hidden="1">
      <c r="A166" s="4" t="s">
        <v>1878</v>
      </c>
      <c r="B166" s="4" t="s">
        <v>1879</v>
      </c>
      <c r="C166" s="4" t="s">
        <v>1880</v>
      </c>
      <c r="D166" s="4" t="s">
        <v>590</v>
      </c>
      <c r="E166" s="4" t="s">
        <v>1881</v>
      </c>
      <c r="F166" s="4" t="s">
        <v>606</v>
      </c>
      <c r="G166" s="2" t="s">
        <v>374</v>
      </c>
      <c r="H166" s="2">
        <v>89</v>
      </c>
      <c r="I166" s="2" t="s">
        <v>1628</v>
      </c>
      <c r="J166" s="2"/>
      <c r="K166" s="2" t="s">
        <v>1618</v>
      </c>
      <c r="L166" s="2" t="str">
        <f>_xlfn.TEXTJOIN("|",FALSE,Platinum_Config[[#This Row],[Target Entity]],Platinum_Config[[#This Row],[Target DEV SB ID]])</f>
        <v>Demand Bundle|Wbs28</v>
      </c>
      <c r="M166" s="2" t="s">
        <v>241</v>
      </c>
      <c r="N166" s="2" t="s">
        <v>1629</v>
      </c>
      <c r="O166" s="2"/>
      <c r="P166" s="2" t="s">
        <v>1890</v>
      </c>
      <c r="Q166" s="2" t="s">
        <v>20</v>
      </c>
      <c r="R166" s="2" t="s">
        <v>20</v>
      </c>
      <c r="S166" s="2" t="s">
        <v>242</v>
      </c>
      <c r="T166" s="2" t="s">
        <v>242</v>
      </c>
      <c r="U166" s="2" t="s">
        <v>242</v>
      </c>
      <c r="V166" s="2" t="s">
        <v>1891</v>
      </c>
      <c r="W166" s="104" t="s">
        <v>20</v>
      </c>
      <c r="X166" s="104" t="s">
        <v>1613</v>
      </c>
      <c r="Y166" s="104" t="s">
        <v>20</v>
      </c>
      <c r="Z166" s="2" t="str">
        <f>_xlfn.XLOOKUP(Platinum_Config[[#This Row],[Source PROD ID]],Prod_fields[ID],Prod_fields[Attribute Name],"0-Not Found",0,1)</f>
        <v>Stage</v>
      </c>
      <c r="AA166" s="2"/>
      <c r="AB166" s="2" t="str">
        <f>_xlfn.XLOOKUP(Platinum_Config[[#This Row],[FDXSANDBOXA ID]],SBA_fields[ID],SBA_fields[Attribute Name],"0-Not Found",0,1)</f>
        <v>Stage</v>
      </c>
      <c r="AC166" s="2" t="str">
        <f>_xlfn.XLOOKUP(Platinum_Config[[#This Row],[Target DEV SB ID]],Target_Dev_fields[ID],Target_Dev_fields[Attribute Name],"0-Not Found",0,1)</f>
        <v>Stage</v>
      </c>
      <c r="AD166" s="2" t="b">
        <f>Platinum_Config[[#This Row],[Prod Source field name]]=Platinum_Config[[#This Row],[New instance Target field name]]</f>
        <v>1</v>
      </c>
      <c r="AE166" s="2" t="b">
        <f>Platinum_Config[[#This Row],[Target Field Name]]=Platinum_Config[[#This Row],[New instance Target field name]]</f>
        <v>1</v>
      </c>
      <c r="AF166" s="2" t="b">
        <f>Platinum_Config[[#This Row],[Sandbox A field name]]=Platinum_Config[[#This Row],[New instance Target field name]]</f>
        <v>1</v>
      </c>
      <c r="AG166" s="2" t="s">
        <v>444</v>
      </c>
      <c r="AH166" s="2" t="s">
        <v>947</v>
      </c>
      <c r="AI166" s="2" t="s">
        <v>117</v>
      </c>
      <c r="AJ166" s="2" t="s">
        <v>20</v>
      </c>
      <c r="AK166" s="5" t="str">
        <f>_xlfn.TEXTJOIN(CHAR(10),TRUE,VAL_wbs28_stage[])</f>
        <v>C: L1
D: SL2
E: L2
F: SL3
G: L3
H: SL4
I: L4</v>
      </c>
      <c r="AL166" s="5" t="s">
        <v>470</v>
      </c>
      <c r="AM166" s="5" t="s">
        <v>619</v>
      </c>
      <c r="AN166" s="5" t="s">
        <v>470</v>
      </c>
      <c r="AO166" s="5" t="s">
        <v>470</v>
      </c>
      <c r="AP166" s="5" t="s">
        <v>470</v>
      </c>
      <c r="AQ166" s="5" t="s">
        <v>470</v>
      </c>
      <c r="AR166" s="5"/>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row>
    <row r="167" spans="1:66" ht="65.099999999999994" hidden="1">
      <c r="A167" s="4" t="s">
        <v>1878</v>
      </c>
      <c r="B167" s="4" t="s">
        <v>1879</v>
      </c>
      <c r="C167" s="4" t="s">
        <v>1880</v>
      </c>
      <c r="D167" s="4" t="s">
        <v>590</v>
      </c>
      <c r="E167" s="4" t="s">
        <v>1881</v>
      </c>
      <c r="F167" s="4" t="s">
        <v>606</v>
      </c>
      <c r="G167" s="2" t="s">
        <v>374</v>
      </c>
      <c r="H167" s="2">
        <v>90</v>
      </c>
      <c r="I167" s="2" t="s">
        <v>1628</v>
      </c>
      <c r="J167" s="2"/>
      <c r="K167" s="2" t="s">
        <v>1618</v>
      </c>
      <c r="L167" s="2" t="str">
        <f>_xlfn.TEXTJOIN("|",FALSE,Platinum_Config[[#This Row],[Target Entity]],Platinum_Config[[#This Row],[Target DEV SB ID]])</f>
        <v>Demand Bundle|Wbs22</v>
      </c>
      <c r="M167" s="2" t="s">
        <v>217</v>
      </c>
      <c r="N167" s="2" t="s">
        <v>1629</v>
      </c>
      <c r="O167" s="2"/>
      <c r="P167" s="2" t="s">
        <v>1892</v>
      </c>
      <c r="Q167" s="2" t="s">
        <v>20</v>
      </c>
      <c r="R167" s="2" t="s">
        <v>20</v>
      </c>
      <c r="S167" s="108" t="s">
        <v>1617</v>
      </c>
      <c r="T167" s="2" t="s">
        <v>218</v>
      </c>
      <c r="U167" s="2" t="s">
        <v>218</v>
      </c>
      <c r="V167" s="2" t="s">
        <v>1893</v>
      </c>
      <c r="W167" s="104" t="s">
        <v>1641</v>
      </c>
      <c r="X167" s="104" t="s">
        <v>1609</v>
      </c>
      <c r="Y167" s="104" t="s">
        <v>1610</v>
      </c>
      <c r="Z167" s="2" t="str">
        <f>_xlfn.XLOOKUP(Platinum_Config[[#This Row],[Source PROD ID]],Prod_fields[ID],Prod_fields[Attribute Name],"0-Not Found",0,1)</f>
        <v>0-Not Found</v>
      </c>
      <c r="AA167" s="2"/>
      <c r="AB167" s="2" t="str">
        <f>_xlfn.XLOOKUP(Platinum_Config[[#This Row],[FDXSANDBOXA ID]],SBA_fields[ID],SBA_fields[Attribute Name],"0-Not Found",0,1)</f>
        <v>Work Type</v>
      </c>
      <c r="AC167" s="2" t="str">
        <f>_xlfn.XLOOKUP(Platinum_Config[[#This Row],[Target DEV SB ID]],Target_Dev_fields[ID],Target_Dev_fields[Attribute Name],"0-Not Found",0,1)</f>
        <v>Work Type</v>
      </c>
      <c r="AD167" s="2" t="b">
        <f>Platinum_Config[[#This Row],[Prod Source field name]]=Platinum_Config[[#This Row],[New instance Target field name]]</f>
        <v>0</v>
      </c>
      <c r="AE167" s="2" t="b">
        <f>Platinum_Config[[#This Row],[Target Field Name]]=Platinum_Config[[#This Row],[New instance Target field name]]</f>
        <v>1</v>
      </c>
      <c r="AF167" s="2" t="b">
        <f>Platinum_Config[[#This Row],[Sandbox A field name]]=Platinum_Config[[#This Row],[New instance Target field name]]</f>
        <v>1</v>
      </c>
      <c r="AG167" s="2" t="s">
        <v>444</v>
      </c>
      <c r="AH167" s="2" t="s">
        <v>1637</v>
      </c>
      <c r="AI167" s="2" t="s">
        <v>117</v>
      </c>
      <c r="AJ167" s="2" t="s">
        <v>20</v>
      </c>
      <c r="AK167" s="5" t="str">
        <f>_xlfn.TEXTJOIN(CHAR(10),TRUE,VAL_Work_Type[])</f>
        <v>Program Value Bundle
Tech-Enabled Request
Business Demand</v>
      </c>
      <c r="AL167" s="5" t="s">
        <v>1433</v>
      </c>
      <c r="AM167" s="5" t="s">
        <v>949</v>
      </c>
      <c r="AN167" s="5" t="s">
        <v>470</v>
      </c>
      <c r="AO167" s="5" t="s">
        <v>470</v>
      </c>
      <c r="AP167" s="5" t="s">
        <v>470</v>
      </c>
      <c r="AQ167" s="5" t="s">
        <v>470</v>
      </c>
      <c r="AR167" s="5"/>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row>
    <row r="168" spans="1:66" ht="78" hidden="1">
      <c r="A168" s="4" t="s">
        <v>1878</v>
      </c>
      <c r="B168" s="4" t="s">
        <v>1879</v>
      </c>
      <c r="C168" s="4" t="s">
        <v>1880</v>
      </c>
      <c r="D168" s="4" t="s">
        <v>590</v>
      </c>
      <c r="E168" s="4" t="s">
        <v>1881</v>
      </c>
      <c r="F168" s="4" t="s">
        <v>606</v>
      </c>
      <c r="G168" s="2" t="s">
        <v>374</v>
      </c>
      <c r="H168" s="2">
        <v>91</v>
      </c>
      <c r="I168" s="2" t="s">
        <v>1628</v>
      </c>
      <c r="J168" s="2"/>
      <c r="K168" s="2" t="s">
        <v>1618</v>
      </c>
      <c r="L168" s="2" t="str">
        <f>_xlfn.TEXTJOIN("|",FALSE,Platinum_Config[[#This Row],[Target Entity]],Platinum_Config[[#This Row],[Target DEV SB ID]])</f>
        <v>Demand Bundle|WR53</v>
      </c>
      <c r="M168" s="2" t="s">
        <v>814</v>
      </c>
      <c r="N168" s="2" t="s">
        <v>1629</v>
      </c>
      <c r="O168" s="2" t="s">
        <v>1894</v>
      </c>
      <c r="P168" s="2" t="s">
        <v>1895</v>
      </c>
      <c r="Q168" s="2" t="s">
        <v>20</v>
      </c>
      <c r="R168" s="2" t="s">
        <v>20</v>
      </c>
      <c r="S168" s="2" t="s">
        <v>1896</v>
      </c>
      <c r="T168" s="2" t="s">
        <v>1896</v>
      </c>
      <c r="U168" s="2" t="s">
        <v>1896</v>
      </c>
      <c r="V168" s="2" t="s">
        <v>1897</v>
      </c>
      <c r="W168" s="104" t="s">
        <v>20</v>
      </c>
      <c r="X168" s="104" t="s">
        <v>1613</v>
      </c>
      <c r="Y168" s="104" t="s">
        <v>20</v>
      </c>
      <c r="Z168" s="2" t="str">
        <f>_xlfn.XLOOKUP(Platinum_Config[[#This Row],[Source PROD ID]],Prod_fields[ID],Prod_fields[Attribute Name],"0-Not Found",0,1)</f>
        <v>Demand SubType</v>
      </c>
      <c r="AA168" s="2"/>
      <c r="AB168" s="2" t="str">
        <f>_xlfn.XLOOKUP(Platinum_Config[[#This Row],[FDXSANDBOXA ID]],SBA_fields[ID],SBA_fields[Attribute Name],"0-Not Found",0,1)</f>
        <v>Demand SubType</v>
      </c>
      <c r="AC168" s="2" t="str">
        <f>_xlfn.XLOOKUP(Platinum_Config[[#This Row],[Target DEV SB ID]],Target_Dev_fields[ID],Target_Dev_fields[Attribute Name],"0-Not Found",0,1)</f>
        <v>Demand SubType</v>
      </c>
      <c r="AD168" s="2" t="b">
        <f>Platinum_Config[[#This Row],[Prod Source field name]]=Platinum_Config[[#This Row],[New instance Target field name]]</f>
        <v>1</v>
      </c>
      <c r="AE168" s="2" t="b">
        <f>Platinum_Config[[#This Row],[Target Field Name]]=Platinum_Config[[#This Row],[New instance Target field name]]</f>
        <v>1</v>
      </c>
      <c r="AF168" s="2" t="b">
        <f>Platinum_Config[[#This Row],[Sandbox A field name]]=Platinum_Config[[#This Row],[New instance Target field name]]</f>
        <v>1</v>
      </c>
      <c r="AG168" s="2" t="s">
        <v>444</v>
      </c>
      <c r="AH168" s="2" t="s">
        <v>947</v>
      </c>
      <c r="AI168" s="2" t="s">
        <v>117</v>
      </c>
      <c r="AJ168" s="2" t="s">
        <v>20</v>
      </c>
      <c r="AK168" s="5" t="str">
        <f>_xlfn.TEXTJOIN(CHAR(10),TRUE,VAL_wr53[])</f>
        <v>Legal
Regulatory
Infosec (Protect Purple)
None</v>
      </c>
      <c r="AL168" s="5" t="s">
        <v>1433</v>
      </c>
      <c r="AM168" s="5" t="s">
        <v>949</v>
      </c>
      <c r="AN168" s="5" t="s">
        <v>470</v>
      </c>
      <c r="AO168" s="5" t="s">
        <v>470</v>
      </c>
      <c r="AP168" s="5" t="s">
        <v>470</v>
      </c>
      <c r="AQ168" s="5" t="s">
        <v>470</v>
      </c>
      <c r="AR168" s="5"/>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row>
    <row r="169" spans="1:66" ht="129.94999999999999" hidden="1">
      <c r="A169" s="4" t="s">
        <v>1878</v>
      </c>
      <c r="B169" s="4" t="s">
        <v>1879</v>
      </c>
      <c r="C169" s="4" t="s">
        <v>1880</v>
      </c>
      <c r="D169" s="4" t="s">
        <v>590</v>
      </c>
      <c r="E169" s="4" t="s">
        <v>1881</v>
      </c>
      <c r="F169" s="4" t="s">
        <v>606</v>
      </c>
      <c r="G169" s="2" t="s">
        <v>374</v>
      </c>
      <c r="H169" s="2">
        <v>92</v>
      </c>
      <c r="I169" s="2" t="s">
        <v>1628</v>
      </c>
      <c r="J169" s="2"/>
      <c r="K169" s="2" t="s">
        <v>1618</v>
      </c>
      <c r="L169" s="2" t="str">
        <f>_xlfn.TEXTJOIN("|",FALSE,Platinum_Config[[#This Row],[Target Entity]],Platinum_Config[[#This Row],[Target DEV SB ID]])</f>
        <v>Demand Bundle|Wbs20</v>
      </c>
      <c r="M169" s="2" t="s">
        <v>239</v>
      </c>
      <c r="N169" s="2" t="s">
        <v>1629</v>
      </c>
      <c r="O169" s="2"/>
      <c r="P169" s="2" t="s">
        <v>470</v>
      </c>
      <c r="Q169" s="2" t="s">
        <v>20</v>
      </c>
      <c r="R169" s="2" t="s">
        <v>20</v>
      </c>
      <c r="S169" s="2" t="s">
        <v>240</v>
      </c>
      <c r="T169" s="2" t="s">
        <v>240</v>
      </c>
      <c r="U169" s="2" t="s">
        <v>240</v>
      </c>
      <c r="V169" s="2" t="s">
        <v>1897</v>
      </c>
      <c r="W169" s="104" t="s">
        <v>20</v>
      </c>
      <c r="X169" s="104" t="s">
        <v>1613</v>
      </c>
      <c r="Y169" s="104" t="s">
        <v>20</v>
      </c>
      <c r="Z169" s="2" t="str">
        <f>_xlfn.XLOOKUP(Platinum_Config[[#This Row],[Source PROD ID]],Prod_fields[ID],Prod_fields[Attribute Name],"0-Not Found",0,1)</f>
        <v>Work Status</v>
      </c>
      <c r="AA169" s="2"/>
      <c r="AB169" s="2" t="str">
        <f>_xlfn.XLOOKUP(Platinum_Config[[#This Row],[FDXSANDBOXA ID]],SBA_fields[ID],SBA_fields[Attribute Name],"0-Not Found",0,1)</f>
        <v>Work Status</v>
      </c>
      <c r="AC169" s="2" t="str">
        <f>_xlfn.XLOOKUP(Platinum_Config[[#This Row],[Target DEV SB ID]],Target_Dev_fields[ID],Target_Dev_fields[Attribute Name],"0-Not Found",0,1)</f>
        <v>Work Status</v>
      </c>
      <c r="AD169" s="2" t="b">
        <f>Platinum_Config[[#This Row],[Prod Source field name]]=Platinum_Config[[#This Row],[New instance Target field name]]</f>
        <v>1</v>
      </c>
      <c r="AE169" s="2" t="b">
        <f>Platinum_Config[[#This Row],[Target Field Name]]=Platinum_Config[[#This Row],[New instance Target field name]]</f>
        <v>1</v>
      </c>
      <c r="AF169" s="2" t="b">
        <f>Platinum_Config[[#This Row],[Sandbox A field name]]=Platinum_Config[[#This Row],[New instance Target field name]]</f>
        <v>1</v>
      </c>
      <c r="AG169" s="2" t="s">
        <v>444</v>
      </c>
      <c r="AH169" s="2" t="s">
        <v>947</v>
      </c>
      <c r="AI169" s="2" t="s">
        <v>117</v>
      </c>
      <c r="AJ169" s="2" t="s">
        <v>20</v>
      </c>
      <c r="AK169" s="5" t="str">
        <f>_xlfn.TEXTJOIN(CHAR(10),TRUE,VAL_wbs20_WorkStatus[])</f>
        <v>New
Active
On Hold
Completed/Closed
Cancelled
Rejected</v>
      </c>
      <c r="AL169" s="5" t="s">
        <v>1144</v>
      </c>
      <c r="AM169" s="5" t="s">
        <v>949</v>
      </c>
      <c r="AN169" s="5" t="s">
        <v>470</v>
      </c>
      <c r="AO169" s="5" t="s">
        <v>470</v>
      </c>
      <c r="AP169" s="5" t="s">
        <v>470</v>
      </c>
      <c r="AQ169" s="5" t="s">
        <v>470</v>
      </c>
      <c r="AR169" s="5"/>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row>
    <row r="170" spans="1:66" ht="129.94999999999999" hidden="1">
      <c r="A170" s="4" t="s">
        <v>1878</v>
      </c>
      <c r="B170" s="4" t="s">
        <v>1879</v>
      </c>
      <c r="C170" s="4" t="s">
        <v>1880</v>
      </c>
      <c r="D170" s="4" t="s">
        <v>590</v>
      </c>
      <c r="E170" s="4" t="s">
        <v>1881</v>
      </c>
      <c r="F170" s="4" t="s">
        <v>606</v>
      </c>
      <c r="G170" s="2" t="s">
        <v>374</v>
      </c>
      <c r="H170" s="2">
        <v>93</v>
      </c>
      <c r="I170" s="2" t="s">
        <v>1628</v>
      </c>
      <c r="J170" s="2"/>
      <c r="K170" s="2" t="s">
        <v>1321</v>
      </c>
      <c r="L170" s="2" t="str">
        <f>_xlfn.TEXTJOIN("|",FALSE,Platinum_Config[[#This Row],[Target Entity]],Platinum_Config[[#This Row],[Target DEV SB ID]])</f>
        <v>Epic|Wbs20</v>
      </c>
      <c r="M170" s="2" t="s">
        <v>239</v>
      </c>
      <c r="N170" s="2" t="s">
        <v>1629</v>
      </c>
      <c r="O170" s="2"/>
      <c r="P170" s="2" t="s">
        <v>1898</v>
      </c>
      <c r="Q170" s="2" t="s">
        <v>104</v>
      </c>
      <c r="R170" s="2" t="s">
        <v>104</v>
      </c>
      <c r="S170" s="2" t="s">
        <v>240</v>
      </c>
      <c r="T170" s="2" t="s">
        <v>240</v>
      </c>
      <c r="U170" s="2" t="s">
        <v>240</v>
      </c>
      <c r="V170" s="2" t="s">
        <v>1897</v>
      </c>
      <c r="W170" s="104" t="s">
        <v>20</v>
      </c>
      <c r="X170" s="104" t="s">
        <v>1613</v>
      </c>
      <c r="Y170" s="104" t="s">
        <v>20</v>
      </c>
      <c r="Z170" s="2" t="str">
        <f>_xlfn.XLOOKUP(Platinum_Config[[#This Row],[Source PROD ID]],Prod_fields[ID],Prod_fields[Attribute Name],"0-Not Found",0,1)</f>
        <v>Work Status</v>
      </c>
      <c r="AA170" s="2"/>
      <c r="AB170" s="2" t="str">
        <f>_xlfn.XLOOKUP(Platinum_Config[[#This Row],[FDXSANDBOXA ID]],SBA_fields[ID],SBA_fields[Attribute Name],"0-Not Found",0,1)</f>
        <v>Work Status</v>
      </c>
      <c r="AC170" s="2" t="str">
        <f>_xlfn.XLOOKUP(Platinum_Config[[#This Row],[Target DEV SB ID]],Target_Dev_fields[ID],Target_Dev_fields[Attribute Name],"0-Not Found",0,1)</f>
        <v>Work Status</v>
      </c>
      <c r="AD170" s="2" t="b">
        <f>Platinum_Config[[#This Row],[Prod Source field name]]=Platinum_Config[[#This Row],[New instance Target field name]]</f>
        <v>1</v>
      </c>
      <c r="AE170" s="2" t="b">
        <f>Platinum_Config[[#This Row],[Target Field Name]]=Platinum_Config[[#This Row],[New instance Target field name]]</f>
        <v>1</v>
      </c>
      <c r="AF170" s="2" t="b">
        <f>Platinum_Config[[#This Row],[Sandbox A field name]]=Platinum_Config[[#This Row],[New instance Target field name]]</f>
        <v>1</v>
      </c>
      <c r="AG170" s="2" t="s">
        <v>444</v>
      </c>
      <c r="AH170" s="2" t="s">
        <v>947</v>
      </c>
      <c r="AI170" s="2" t="s">
        <v>117</v>
      </c>
      <c r="AJ170" s="2" t="s">
        <v>20</v>
      </c>
      <c r="AK170" s="5" t="str">
        <f>_xlfn.TEXTJOIN(CHAR(10),TRUE,VAL_wbs20_WorkStatus[])</f>
        <v>New
Active
On Hold
Completed/Closed
Cancelled
Rejected</v>
      </c>
      <c r="AL170" s="5" t="s">
        <v>1144</v>
      </c>
      <c r="AM170" s="5" t="s">
        <v>949</v>
      </c>
      <c r="AN170" s="5" t="s">
        <v>470</v>
      </c>
      <c r="AO170" s="5" t="s">
        <v>470</v>
      </c>
      <c r="AP170" s="5" t="s">
        <v>470</v>
      </c>
      <c r="AQ170" s="5" t="s">
        <v>470</v>
      </c>
      <c r="AR170" s="5"/>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row>
    <row r="171" spans="1:66" ht="51.95" hidden="1">
      <c r="A171" s="4" t="s">
        <v>1878</v>
      </c>
      <c r="B171" s="4" t="s">
        <v>1879</v>
      </c>
      <c r="C171" s="4" t="s">
        <v>1880</v>
      </c>
      <c r="D171" s="4" t="s">
        <v>590</v>
      </c>
      <c r="E171" s="4" t="s">
        <v>1881</v>
      </c>
      <c r="F171" s="4" t="s">
        <v>606</v>
      </c>
      <c r="G171" s="2" t="s">
        <v>374</v>
      </c>
      <c r="H171" s="2">
        <v>94</v>
      </c>
      <c r="I171" s="2" t="s">
        <v>1628</v>
      </c>
      <c r="J171" s="2"/>
      <c r="K171" s="2" t="s">
        <v>1618</v>
      </c>
      <c r="L171" s="2" t="str">
        <f>_xlfn.TEXTJOIN("|",FALSE,Platinum_Config[[#This Row],[Target Entity]],Platinum_Config[[#This Row],[Target DEV SB ID]])</f>
        <v>Demand Bundle|PE01</v>
      </c>
      <c r="M171" s="2" t="s">
        <v>237</v>
      </c>
      <c r="N171" s="2" t="s">
        <v>1629</v>
      </c>
      <c r="O171" s="2"/>
      <c r="P171" s="2" t="s">
        <v>470</v>
      </c>
      <c r="Q171" s="2" t="s">
        <v>20</v>
      </c>
      <c r="R171" s="2" t="s">
        <v>20</v>
      </c>
      <c r="S171" s="2" t="s">
        <v>238</v>
      </c>
      <c r="T171" s="2" t="s">
        <v>238</v>
      </c>
      <c r="U171" s="2" t="s">
        <v>238</v>
      </c>
      <c r="V171" s="2" t="s">
        <v>1794</v>
      </c>
      <c r="W171" s="104" t="s">
        <v>20</v>
      </c>
      <c r="X171" s="104" t="s">
        <v>1631</v>
      </c>
      <c r="Y171" s="104"/>
      <c r="Z171" s="2" t="str">
        <f>_xlfn.XLOOKUP(Platinum_Config[[#This Row],[Source PROD ID]],Prod_fields[ID],Prod_fields[Attribute Name],"0-Not Found",0,1)</f>
        <v>Work Description</v>
      </c>
      <c r="AA171" s="2"/>
      <c r="AB171" s="2" t="str">
        <f>_xlfn.XLOOKUP(Platinum_Config[[#This Row],[FDXSANDBOXA ID]],SBA_fields[ID],SBA_fields[Attribute Name],"0-Not Found",0,1)</f>
        <v>Work Description</v>
      </c>
      <c r="AC171" s="2" t="str">
        <f>_xlfn.XLOOKUP(Platinum_Config[[#This Row],[Target DEV SB ID]],Target_Dev_fields[ID],Target_Dev_fields[Attribute Name],"0-Not Found",0,1)</f>
        <v>Description</v>
      </c>
      <c r="AD171" s="2" t="b">
        <f>Platinum_Config[[#This Row],[Prod Source field name]]=Platinum_Config[[#This Row],[New instance Target field name]]</f>
        <v>0</v>
      </c>
      <c r="AE171" s="2" t="b">
        <f>Platinum_Config[[#This Row],[Target Field Name]]=Platinum_Config[[#This Row],[New instance Target field name]]</f>
        <v>1</v>
      </c>
      <c r="AF171" s="2" t="b">
        <f>Platinum_Config[[#This Row],[Sandbox A field name]]=Platinum_Config[[#This Row],[New instance Target field name]]</f>
        <v>0</v>
      </c>
      <c r="AG171" s="2" t="s">
        <v>103</v>
      </c>
      <c r="AH171" s="2" t="s">
        <v>947</v>
      </c>
      <c r="AI171" s="2"/>
      <c r="AJ171" s="2" t="s">
        <v>104</v>
      </c>
      <c r="AK171" s="5"/>
      <c r="AL171" s="5" t="s">
        <v>1138</v>
      </c>
      <c r="AM171" s="5" t="s">
        <v>949</v>
      </c>
      <c r="AN171" s="5" t="s">
        <v>1138</v>
      </c>
      <c r="AO171" s="5" t="s">
        <v>470</v>
      </c>
      <c r="AP171" s="5" t="s">
        <v>470</v>
      </c>
      <c r="AQ171" s="5" t="s">
        <v>470</v>
      </c>
      <c r="AR171" s="5"/>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row>
    <row r="172" spans="1:66" ht="51.95" hidden="1">
      <c r="A172" s="4" t="s">
        <v>1878</v>
      </c>
      <c r="B172" s="4" t="s">
        <v>1879</v>
      </c>
      <c r="C172" s="4" t="s">
        <v>1880</v>
      </c>
      <c r="D172" s="4" t="s">
        <v>590</v>
      </c>
      <c r="E172" s="4" t="s">
        <v>1881</v>
      </c>
      <c r="F172" s="4" t="s">
        <v>606</v>
      </c>
      <c r="G172" s="2" t="s">
        <v>374</v>
      </c>
      <c r="H172" s="2">
        <v>95</v>
      </c>
      <c r="I172" s="2" t="s">
        <v>1628</v>
      </c>
      <c r="J172" s="2"/>
      <c r="K172" s="2" t="s">
        <v>890</v>
      </c>
      <c r="L172" s="2" t="str">
        <f>_xlfn.TEXTJOIN("|",FALSE,Platinum_Config[[#This Row],[Target Entity]],Platinum_Config[[#This Row],[Target DEV SB ID]])</f>
        <v>Epic - Task|Task line in Plan</v>
      </c>
      <c r="M172" s="2" t="s">
        <v>101</v>
      </c>
      <c r="N172" s="2" t="s">
        <v>1629</v>
      </c>
      <c r="O172" s="2" t="s">
        <v>1899</v>
      </c>
      <c r="P172" s="2" t="s">
        <v>1900</v>
      </c>
      <c r="Q172" s="2" t="s">
        <v>104</v>
      </c>
      <c r="R172" s="2" t="s">
        <v>104</v>
      </c>
      <c r="S172" s="2" t="s">
        <v>207</v>
      </c>
      <c r="T172" s="2" t="s">
        <v>1901</v>
      </c>
      <c r="U172" s="2" t="s">
        <v>1901</v>
      </c>
      <c r="V172" s="2" t="s">
        <v>1902</v>
      </c>
      <c r="W172" s="104" t="s">
        <v>20</v>
      </c>
      <c r="X172" s="104" t="s">
        <v>1631</v>
      </c>
      <c r="Y172" s="104"/>
      <c r="Z172" s="2" t="str">
        <f>_xlfn.XLOOKUP(Platinum_Config[[#This Row],[Source PROD ID]],Prod_fields[ID],Prod_fields[Attribute Name],"0-Not Found",0,1)</f>
        <v>Epic Name</v>
      </c>
      <c r="AA172" s="2"/>
      <c r="AB172" s="2" t="str">
        <f>_xlfn.XLOOKUP(Platinum_Config[[#This Row],[FDXSANDBOXA ID]],SBA_fields[ID],SBA_fields[Attribute Name],"0-Not Found",0,1)</f>
        <v>0-Not Found</v>
      </c>
      <c r="AC172" s="2" t="str">
        <f>_xlfn.XLOOKUP(Platinum_Config[[#This Row],[Target DEV SB ID]],Target_Dev_fields[ID],Target_Dev_fields[Attribute Name],"0-Not Found",0,1)</f>
        <v>0-Not Found</v>
      </c>
      <c r="AD172" s="2" t="b">
        <f>Platinum_Config[[#This Row],[Prod Source field name]]=Platinum_Config[[#This Row],[New instance Target field name]]</f>
        <v>0</v>
      </c>
      <c r="AE172" s="2" t="b">
        <f>Platinum_Config[[#This Row],[Target Field Name]]=Platinum_Config[[#This Row],[New instance Target field name]]</f>
        <v>0</v>
      </c>
      <c r="AF172" s="2" t="b">
        <f>Platinum_Config[[#This Row],[Sandbox A field name]]=Platinum_Config[[#This Row],[New instance Target field name]]</f>
        <v>1</v>
      </c>
      <c r="AG172" s="2" t="s">
        <v>103</v>
      </c>
      <c r="AH172" s="2" t="s">
        <v>947</v>
      </c>
      <c r="AI172" s="2"/>
      <c r="AJ172" s="2" t="s">
        <v>104</v>
      </c>
      <c r="AK172" s="5"/>
      <c r="AL172" s="5" t="s">
        <v>1903</v>
      </c>
      <c r="AM172" s="5" t="s">
        <v>949</v>
      </c>
      <c r="AN172" s="5" t="s">
        <v>104</v>
      </c>
      <c r="AO172" s="5" t="s">
        <v>470</v>
      </c>
      <c r="AP172" s="5" t="s">
        <v>470</v>
      </c>
      <c r="AQ172" s="5" t="s">
        <v>470</v>
      </c>
      <c r="AR172" s="5"/>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row>
    <row r="173" spans="1:66" ht="51.95" hidden="1">
      <c r="A173" s="4" t="s">
        <v>1878</v>
      </c>
      <c r="B173" s="4" t="s">
        <v>1879</v>
      </c>
      <c r="C173" s="4" t="s">
        <v>1880</v>
      </c>
      <c r="D173" s="4" t="s">
        <v>590</v>
      </c>
      <c r="E173" s="4" t="s">
        <v>1881</v>
      </c>
      <c r="F173" s="4" t="s">
        <v>606</v>
      </c>
      <c r="G173" s="2" t="s">
        <v>374</v>
      </c>
      <c r="H173" s="2">
        <v>96</v>
      </c>
      <c r="I173" s="2" t="s">
        <v>1628</v>
      </c>
      <c r="J173" s="2"/>
      <c r="K173" s="2" t="s">
        <v>1321</v>
      </c>
      <c r="L173" s="2" t="str">
        <f>_xlfn.TEXTJOIN("|",FALSE,Platinum_Config[[#This Row],[Target Entity]],Platinum_Config[[#This Row],[Target DEV SB ID]])</f>
        <v>Epic|PE01</v>
      </c>
      <c r="M173" s="2" t="s">
        <v>237</v>
      </c>
      <c r="N173" s="2" t="s">
        <v>1629</v>
      </c>
      <c r="O173" s="2" t="s">
        <v>1904</v>
      </c>
      <c r="P173" s="2" t="s">
        <v>1900</v>
      </c>
      <c r="Q173" s="2" t="s">
        <v>104</v>
      </c>
      <c r="R173" s="2" t="s">
        <v>104</v>
      </c>
      <c r="S173" s="2" t="s">
        <v>238</v>
      </c>
      <c r="T173" s="2" t="s">
        <v>238</v>
      </c>
      <c r="U173" s="2" t="s">
        <v>238</v>
      </c>
      <c r="V173" s="2" t="s">
        <v>1902</v>
      </c>
      <c r="W173" s="104" t="s">
        <v>20</v>
      </c>
      <c r="X173" s="104" t="s">
        <v>1631</v>
      </c>
      <c r="Y173" s="104"/>
      <c r="Z173" s="2" t="str">
        <f>_xlfn.XLOOKUP(Platinum_Config[[#This Row],[Source PROD ID]],Prod_fields[ID],Prod_fields[Attribute Name],"0-Not Found",0,1)</f>
        <v>Work Description</v>
      </c>
      <c r="AA173" s="2"/>
      <c r="AB173" s="2" t="str">
        <f>_xlfn.XLOOKUP(Platinum_Config[[#This Row],[FDXSANDBOXA ID]],SBA_fields[ID],SBA_fields[Attribute Name],"0-Not Found",0,1)</f>
        <v>Work Description</v>
      </c>
      <c r="AC173" s="2" t="str">
        <f>_xlfn.XLOOKUP(Platinum_Config[[#This Row],[Target DEV SB ID]],Target_Dev_fields[ID],Target_Dev_fields[Attribute Name],"0-Not Found",0,1)</f>
        <v>Description</v>
      </c>
      <c r="AD173" s="2" t="b">
        <f>Platinum_Config[[#This Row],[Prod Source field name]]=Platinum_Config[[#This Row],[New instance Target field name]]</f>
        <v>0</v>
      </c>
      <c r="AE173" s="2" t="b">
        <f>Platinum_Config[[#This Row],[Target Field Name]]=Platinum_Config[[#This Row],[New instance Target field name]]</f>
        <v>1</v>
      </c>
      <c r="AF173" s="2" t="b">
        <f>Platinum_Config[[#This Row],[Sandbox A field name]]=Platinum_Config[[#This Row],[New instance Target field name]]</f>
        <v>0</v>
      </c>
      <c r="AG173" s="2" t="s">
        <v>103</v>
      </c>
      <c r="AH173" s="2" t="s">
        <v>947</v>
      </c>
      <c r="AI173" s="2"/>
      <c r="AJ173" s="2" t="s">
        <v>104</v>
      </c>
      <c r="AK173" s="5"/>
      <c r="AL173" s="5" t="s">
        <v>1138</v>
      </c>
      <c r="AM173" s="5" t="s">
        <v>949</v>
      </c>
      <c r="AN173" s="5" t="s">
        <v>1138</v>
      </c>
      <c r="AO173" s="5" t="s">
        <v>470</v>
      </c>
      <c r="AP173" s="5" t="s">
        <v>470</v>
      </c>
      <c r="AQ173" s="5" t="s">
        <v>470</v>
      </c>
      <c r="AR173" s="5"/>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row>
    <row r="174" spans="1:66" ht="143.1" hidden="1">
      <c r="A174" s="4" t="s">
        <v>1878</v>
      </c>
      <c r="B174" s="4" t="s">
        <v>1835</v>
      </c>
      <c r="C174" s="4" t="s">
        <v>1836</v>
      </c>
      <c r="D174" s="4" t="s">
        <v>586</v>
      </c>
      <c r="E174" s="4" t="s">
        <v>470</v>
      </c>
      <c r="F174" s="4" t="s">
        <v>123</v>
      </c>
      <c r="G174" s="2" t="s">
        <v>374</v>
      </c>
      <c r="H174" s="2">
        <v>97</v>
      </c>
      <c r="I174" s="2" t="s">
        <v>1628</v>
      </c>
      <c r="J174" s="2"/>
      <c r="K174" s="2" t="s">
        <v>1618</v>
      </c>
      <c r="L174" s="2" t="str">
        <f>_xlfn.TEXTJOIN("|",FALSE,Platinum_Config[[#This Row],[Target Entity]],Platinum_Config[[#This Row],[Target DEV SB ID]])</f>
        <v>Demand Bundle|Str62</v>
      </c>
      <c r="M174" s="2" t="s">
        <v>254</v>
      </c>
      <c r="N174" s="2" t="s">
        <v>1629</v>
      </c>
      <c r="O174" s="2"/>
      <c r="P174" s="2" t="s">
        <v>1837</v>
      </c>
      <c r="Q174" s="2" t="s">
        <v>20</v>
      </c>
      <c r="R174" s="2" t="s">
        <v>20</v>
      </c>
      <c r="S174" s="2" t="s">
        <v>255</v>
      </c>
      <c r="T174" s="2" t="s">
        <v>255</v>
      </c>
      <c r="U174" s="2" t="s">
        <v>255</v>
      </c>
      <c r="V174" s="2" t="s">
        <v>1856</v>
      </c>
      <c r="W174" s="104" t="s">
        <v>20</v>
      </c>
      <c r="X174" s="104" t="s">
        <v>1631</v>
      </c>
      <c r="Y174" s="104"/>
      <c r="Z174" s="2" t="str">
        <f>_xlfn.XLOOKUP(Platinum_Config[[#This Row],[Source PROD ID]],Prod_fields[ID],Prod_fields[Attribute Name],"0-Not Found",0,1)</f>
        <v>T-Shirt Size</v>
      </c>
      <c r="AA174" s="2"/>
      <c r="AB174" s="2" t="str">
        <f>_xlfn.XLOOKUP(Platinum_Config[[#This Row],[FDXSANDBOXA ID]],SBA_fields[ID],SBA_fields[Attribute Name],"0-Not Found",0,1)</f>
        <v>T-Shirt Size</v>
      </c>
      <c r="AC174" s="2" t="str">
        <f>_xlfn.XLOOKUP(Platinum_Config[[#This Row],[Target DEV SB ID]],Target_Dev_fields[ID],Target_Dev_fields[Attribute Name],"0-Not Found",0,1)</f>
        <v>T-Shirt Size</v>
      </c>
      <c r="AD174" s="2" t="b">
        <f>Platinum_Config[[#This Row],[Prod Source field name]]=Platinum_Config[[#This Row],[New instance Target field name]]</f>
        <v>1</v>
      </c>
      <c r="AE174" s="2" t="b">
        <f>Platinum_Config[[#This Row],[Target Field Name]]=Platinum_Config[[#This Row],[New instance Target field name]]</f>
        <v>1</v>
      </c>
      <c r="AF174" s="2" t="b">
        <f>Platinum_Config[[#This Row],[Sandbox A field name]]=Platinum_Config[[#This Row],[New instance Target field name]]</f>
        <v>1</v>
      </c>
      <c r="AG174" s="2" t="s">
        <v>444</v>
      </c>
      <c r="AH174" s="2" t="s">
        <v>947</v>
      </c>
      <c r="AI174" s="2" t="s">
        <v>117</v>
      </c>
      <c r="AJ174" s="2" t="s">
        <v>20</v>
      </c>
      <c r="AK174" s="5" t="str">
        <f>_xlfn.TEXTJOIN(CHAR(10),TRUE,VAL_str62_tsize[])</f>
        <v>1: XS
2: S
3: M
4: L
5: XL</v>
      </c>
      <c r="AL174" s="5" t="s">
        <v>1838</v>
      </c>
      <c r="AM174" s="5" t="s">
        <v>949</v>
      </c>
      <c r="AN174" s="5" t="s">
        <v>470</v>
      </c>
      <c r="AO174" s="5" t="s">
        <v>470</v>
      </c>
      <c r="AP174" s="5" t="s">
        <v>470</v>
      </c>
      <c r="AQ174" s="5" t="s">
        <v>470</v>
      </c>
      <c r="AR174" s="5"/>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row>
    <row r="175" spans="1:66" ht="143.1" hidden="1">
      <c r="A175" s="4" t="s">
        <v>1878</v>
      </c>
      <c r="B175" s="4" t="s">
        <v>1879</v>
      </c>
      <c r="C175" s="4" t="s">
        <v>1880</v>
      </c>
      <c r="D175" s="4" t="s">
        <v>590</v>
      </c>
      <c r="E175" s="4" t="s">
        <v>1881</v>
      </c>
      <c r="F175" s="4" t="s">
        <v>606</v>
      </c>
      <c r="G175" s="2" t="s">
        <v>374</v>
      </c>
      <c r="H175" s="2">
        <v>98</v>
      </c>
      <c r="I175" s="2" t="s">
        <v>1628</v>
      </c>
      <c r="J175" s="2"/>
      <c r="K175" s="2" t="s">
        <v>1321</v>
      </c>
      <c r="L175" s="2" t="str">
        <f>_xlfn.TEXTJOIN("|",FALSE,Platinum_Config[[#This Row],[Target Entity]],Platinum_Config[[#This Row],[Target DEV SB ID]])</f>
        <v>Epic|Str62</v>
      </c>
      <c r="M175" s="2" t="s">
        <v>254</v>
      </c>
      <c r="N175" s="2" t="s">
        <v>1629</v>
      </c>
      <c r="O175" s="2"/>
      <c r="P175" s="2" t="s">
        <v>1905</v>
      </c>
      <c r="Q175" s="2" t="s">
        <v>470</v>
      </c>
      <c r="R175" s="2" t="s">
        <v>470</v>
      </c>
      <c r="S175" s="2" t="s">
        <v>255</v>
      </c>
      <c r="T175" s="2" t="s">
        <v>255</v>
      </c>
      <c r="U175" s="2" t="s">
        <v>255</v>
      </c>
      <c r="V175" s="2" t="s">
        <v>1856</v>
      </c>
      <c r="W175" s="104" t="s">
        <v>20</v>
      </c>
      <c r="X175" s="104" t="s">
        <v>1631</v>
      </c>
      <c r="Y175" s="104"/>
      <c r="Z175" s="2" t="str">
        <f>_xlfn.XLOOKUP(Platinum_Config[[#This Row],[Source PROD ID]],Prod_fields[ID],Prod_fields[Attribute Name],"0-Not Found",0,1)</f>
        <v>T-Shirt Size</v>
      </c>
      <c r="AA175" s="2"/>
      <c r="AB175" s="2" t="str">
        <f>_xlfn.XLOOKUP(Platinum_Config[[#This Row],[FDXSANDBOXA ID]],SBA_fields[ID],SBA_fields[Attribute Name],"0-Not Found",0,1)</f>
        <v>T-Shirt Size</v>
      </c>
      <c r="AC175" s="2" t="str">
        <f>_xlfn.XLOOKUP(Platinum_Config[[#This Row],[Target DEV SB ID]],Target_Dev_fields[ID],Target_Dev_fields[Attribute Name],"0-Not Found",0,1)</f>
        <v>T-Shirt Size</v>
      </c>
      <c r="AD175" s="2" t="b">
        <f>Platinum_Config[[#This Row],[Prod Source field name]]=Platinum_Config[[#This Row],[New instance Target field name]]</f>
        <v>1</v>
      </c>
      <c r="AE175" s="2" t="b">
        <f>Platinum_Config[[#This Row],[Target Field Name]]=Platinum_Config[[#This Row],[New instance Target field name]]</f>
        <v>1</v>
      </c>
      <c r="AF175" s="2" t="b">
        <f>Platinum_Config[[#This Row],[Sandbox A field name]]=Platinum_Config[[#This Row],[New instance Target field name]]</f>
        <v>1</v>
      </c>
      <c r="AG175" s="2" t="s">
        <v>444</v>
      </c>
      <c r="AH175" s="2" t="s">
        <v>947</v>
      </c>
      <c r="AI175" s="2" t="s">
        <v>117</v>
      </c>
      <c r="AJ175" s="2" t="s">
        <v>20</v>
      </c>
      <c r="AK175" s="5" t="str">
        <f>_xlfn.TEXTJOIN(CHAR(10),TRUE,VAL_str62_tsize[])</f>
        <v>1: XS
2: S
3: M
4: L
5: XL</v>
      </c>
      <c r="AL175" s="5" t="s">
        <v>1732</v>
      </c>
      <c r="AM175" s="5" t="s">
        <v>949</v>
      </c>
      <c r="AN175" s="5" t="s">
        <v>1732</v>
      </c>
      <c r="AO175" s="5" t="s">
        <v>470</v>
      </c>
      <c r="AP175" s="5" t="s">
        <v>470</v>
      </c>
      <c r="AQ175" s="5" t="s">
        <v>470</v>
      </c>
      <c r="AR175" s="5"/>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row>
    <row r="176" spans="1:66" ht="51.95" hidden="1">
      <c r="A176" s="4" t="s">
        <v>1878</v>
      </c>
      <c r="B176" s="4" t="s">
        <v>1879</v>
      </c>
      <c r="C176" s="4" t="s">
        <v>1880</v>
      </c>
      <c r="D176" s="4" t="s">
        <v>590</v>
      </c>
      <c r="E176" s="4" t="s">
        <v>1881</v>
      </c>
      <c r="F176" s="4" t="s">
        <v>606</v>
      </c>
      <c r="G176" s="2" t="s">
        <v>374</v>
      </c>
      <c r="H176" s="2">
        <v>99</v>
      </c>
      <c r="I176" s="2" t="s">
        <v>1628</v>
      </c>
      <c r="J176" s="2"/>
      <c r="K176" s="2" t="s">
        <v>1321</v>
      </c>
      <c r="L176" s="2" t="str">
        <f>_xlfn.TEXTJOIN("|",FALSE,Platinum_Config[[#This Row],[Target Entity]],Platinum_Config[[#This Row],[Target DEV SB ID]])</f>
        <v>Epic|fdx_epic_notes</v>
      </c>
      <c r="M176" s="2" t="s">
        <v>407</v>
      </c>
      <c r="N176" s="2" t="s">
        <v>1629</v>
      </c>
      <c r="O176" s="2" t="s">
        <v>1906</v>
      </c>
      <c r="P176" s="2" t="s">
        <v>1907</v>
      </c>
      <c r="Q176" s="2" t="s">
        <v>20</v>
      </c>
      <c r="R176" s="2" t="s">
        <v>20</v>
      </c>
      <c r="S176" s="2" t="s">
        <v>408</v>
      </c>
      <c r="T176" s="2" t="s">
        <v>408</v>
      </c>
      <c r="U176" s="2" t="s">
        <v>408</v>
      </c>
      <c r="V176" s="2" t="s">
        <v>1794</v>
      </c>
      <c r="W176" s="104" t="s">
        <v>20</v>
      </c>
      <c r="X176" s="104" t="s">
        <v>1631</v>
      </c>
      <c r="Y176" s="104"/>
      <c r="Z176" s="2" t="str">
        <f>_xlfn.XLOOKUP(Platinum_Config[[#This Row],[Source PROD ID]],Prod_fields[ID],Prod_fields[Attribute Name],"0-Not Found",0,1)</f>
        <v>Epic Notes and Comments</v>
      </c>
      <c r="AA176" s="2"/>
      <c r="AB176" s="2" t="str">
        <f>_xlfn.XLOOKUP(Platinum_Config[[#This Row],[FDXSANDBOXA ID]],SBA_fields[ID],SBA_fields[Attribute Name],"0-Not Found",0,1)</f>
        <v>Epic Notes and Comments</v>
      </c>
      <c r="AC176" s="2" t="str">
        <f>_xlfn.XLOOKUP(Platinum_Config[[#This Row],[Target DEV SB ID]],Target_Dev_fields[ID],Target_Dev_fields[Attribute Name],"0-Not Found",0,1)</f>
        <v>Epic Notes and Comments</v>
      </c>
      <c r="AD176" s="2" t="b">
        <f>Platinum_Config[[#This Row],[Prod Source field name]]=Platinum_Config[[#This Row],[New instance Target field name]]</f>
        <v>1</v>
      </c>
      <c r="AE176" s="2" t="b">
        <f>Platinum_Config[[#This Row],[Target Field Name]]=Platinum_Config[[#This Row],[New instance Target field name]]</f>
        <v>1</v>
      </c>
      <c r="AF176" s="2" t="b">
        <f>Platinum_Config[[#This Row],[Sandbox A field name]]=Platinum_Config[[#This Row],[New instance Target field name]]</f>
        <v>1</v>
      </c>
      <c r="AG176" s="2" t="s">
        <v>103</v>
      </c>
      <c r="AH176" s="2" t="s">
        <v>947</v>
      </c>
      <c r="AI176" s="2"/>
      <c r="AJ176" s="2" t="s">
        <v>104</v>
      </c>
      <c r="AK176" s="5"/>
      <c r="AL176" s="5" t="s">
        <v>1908</v>
      </c>
      <c r="AM176" s="5" t="s">
        <v>470</v>
      </c>
      <c r="AN176" s="5" t="s">
        <v>470</v>
      </c>
      <c r="AO176" s="5" t="s">
        <v>470</v>
      </c>
      <c r="AP176" s="5" t="s">
        <v>470</v>
      </c>
      <c r="AQ176" s="5" t="s">
        <v>470</v>
      </c>
      <c r="AR176" s="5"/>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row>
    <row r="177" spans="1:66" ht="65.099999999999994" hidden="1">
      <c r="A177" s="4" t="s">
        <v>1878</v>
      </c>
      <c r="B177" s="4" t="s">
        <v>1879</v>
      </c>
      <c r="C177" s="4" t="s">
        <v>1880</v>
      </c>
      <c r="D177" s="4" t="s">
        <v>590</v>
      </c>
      <c r="E177" s="4" t="s">
        <v>1881</v>
      </c>
      <c r="F177" s="4" t="s">
        <v>1442</v>
      </c>
      <c r="G177" s="2" t="s">
        <v>374</v>
      </c>
      <c r="H177" s="2">
        <v>100</v>
      </c>
      <c r="I177" s="2" t="s">
        <v>1628</v>
      </c>
      <c r="J177" s="2"/>
      <c r="K177" s="2" t="s">
        <v>1321</v>
      </c>
      <c r="L177" s="2" t="str">
        <f>_xlfn.TEXTJOIN("|",FALSE,Platinum_Config[[#This Row],[Target Entity]],Platinum_Config[[#This Row],[Target DEV SB ID]])</f>
        <v>Epic|fdx_agility_id</v>
      </c>
      <c r="M177" s="2" t="s">
        <v>381</v>
      </c>
      <c r="N177" s="2" t="s">
        <v>1629</v>
      </c>
      <c r="O177" s="2"/>
      <c r="P177" s="2" t="s">
        <v>1909</v>
      </c>
      <c r="Q177" s="2" t="s">
        <v>20</v>
      </c>
      <c r="R177" s="2" t="s">
        <v>20</v>
      </c>
      <c r="S177" s="2" t="s">
        <v>382</v>
      </c>
      <c r="T177" s="2" t="s">
        <v>382</v>
      </c>
      <c r="U177" s="2" t="s">
        <v>382</v>
      </c>
      <c r="V177" s="2" t="s">
        <v>1910</v>
      </c>
      <c r="W177" s="104" t="s">
        <v>1641</v>
      </c>
      <c r="X177" s="104" t="s">
        <v>1641</v>
      </c>
      <c r="Y177" s="104" t="s">
        <v>1871</v>
      </c>
      <c r="Z177" s="2" t="str">
        <f>_xlfn.XLOOKUP(Platinum_Config[[#This Row],[Source PROD ID]],Prod_fields[ID],Prod_fields[Attribute Name],"0-Not Found",0,1)</f>
        <v>Agility #</v>
      </c>
      <c r="AA177" s="2"/>
      <c r="AB177" s="2" t="str">
        <f>_xlfn.XLOOKUP(Platinum_Config[[#This Row],[FDXSANDBOXA ID]],SBA_fields[ID],SBA_fields[Attribute Name],"0-Not Found",0,1)</f>
        <v>Agility #</v>
      </c>
      <c r="AC177" s="2" t="str">
        <f>_xlfn.XLOOKUP(Platinum_Config[[#This Row],[Target DEV SB ID]],Target_Dev_fields[ID],Target_Dev_fields[Attribute Name],"0-Not Found",0,1)</f>
        <v>Agility #</v>
      </c>
      <c r="AD177" s="2" t="b">
        <f>Platinum_Config[[#This Row],[Prod Source field name]]=Platinum_Config[[#This Row],[New instance Target field name]]</f>
        <v>1</v>
      </c>
      <c r="AE177" s="2" t="b">
        <f>Platinum_Config[[#This Row],[Target Field Name]]=Platinum_Config[[#This Row],[New instance Target field name]]</f>
        <v>1</v>
      </c>
      <c r="AF177" s="2" t="b">
        <f>Platinum_Config[[#This Row],[Sandbox A field name]]=Platinum_Config[[#This Row],[New instance Target field name]]</f>
        <v>1</v>
      </c>
      <c r="AG177" s="2" t="s">
        <v>103</v>
      </c>
      <c r="AH177" s="2" t="s">
        <v>947</v>
      </c>
      <c r="AI177" s="2"/>
      <c r="AJ177" s="2" t="s">
        <v>104</v>
      </c>
      <c r="AK177" s="5"/>
      <c r="AL177" s="5" t="s">
        <v>1445</v>
      </c>
      <c r="AM177" s="5" t="s">
        <v>619</v>
      </c>
      <c r="AN177" s="5" t="s">
        <v>1445</v>
      </c>
      <c r="AO177" s="5" t="s">
        <v>470</v>
      </c>
      <c r="AP177" s="5" t="s">
        <v>470</v>
      </c>
      <c r="AQ177" s="5" t="s">
        <v>470</v>
      </c>
      <c r="AR177" s="5"/>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row>
    <row r="178" spans="1:66" ht="65.099999999999994" hidden="1">
      <c r="A178" s="4" t="s">
        <v>1878</v>
      </c>
      <c r="B178" s="4" t="s">
        <v>1879</v>
      </c>
      <c r="C178" s="4" t="s">
        <v>1880</v>
      </c>
      <c r="D178" s="4" t="s">
        <v>590</v>
      </c>
      <c r="E178" s="4" t="s">
        <v>1881</v>
      </c>
      <c r="F178" s="4" t="s">
        <v>1442</v>
      </c>
      <c r="G178" s="2" t="s">
        <v>374</v>
      </c>
      <c r="H178" s="2">
        <v>101</v>
      </c>
      <c r="I178" s="2" t="s">
        <v>1628</v>
      </c>
      <c r="J178" s="2"/>
      <c r="K178" s="2" t="s">
        <v>1321</v>
      </c>
      <c r="L178" s="2" t="str">
        <f>_xlfn.TEXTJOIN("|",FALSE,Platinum_Config[[#This Row],[Target Entity]],Platinum_Config[[#This Row],[Target DEV SB ID]])</f>
        <v>Epic|fdx_agilityurl_URL</v>
      </c>
      <c r="M178" s="2" t="s">
        <v>383</v>
      </c>
      <c r="N178" s="2" t="s">
        <v>1629</v>
      </c>
      <c r="O178" s="2"/>
      <c r="P178" s="2" t="s">
        <v>1909</v>
      </c>
      <c r="Q178" s="2" t="s">
        <v>20</v>
      </c>
      <c r="R178" s="2" t="s">
        <v>20</v>
      </c>
      <c r="S178" s="2" t="s">
        <v>384</v>
      </c>
      <c r="T178" s="2" t="s">
        <v>384</v>
      </c>
      <c r="U178" s="2" t="s">
        <v>384</v>
      </c>
      <c r="V178" s="2" t="s">
        <v>1911</v>
      </c>
      <c r="W178" s="104" t="s">
        <v>1641</v>
      </c>
      <c r="X178" s="104" t="s">
        <v>1641</v>
      </c>
      <c r="Y178" s="104" t="s">
        <v>1871</v>
      </c>
      <c r="Z178" s="2" t="str">
        <f>_xlfn.XLOOKUP(Platinum_Config[[#This Row],[Source PROD ID]],Prod_fields[ID],Prod_fields[Attribute Name],"0-Not Found",0,1)</f>
        <v>Agility URL</v>
      </c>
      <c r="AA178" s="2"/>
      <c r="AB178" s="2" t="str">
        <f>_xlfn.XLOOKUP(Platinum_Config[[#This Row],[FDXSANDBOXA ID]],SBA_fields[ID],SBA_fields[Attribute Name],"0-Not Found",0,1)</f>
        <v>Agility URL</v>
      </c>
      <c r="AC178" s="2" t="str">
        <f>_xlfn.XLOOKUP(Platinum_Config[[#This Row],[Target DEV SB ID]],Target_Dev_fields[ID],Target_Dev_fields[Attribute Name],"0-Not Found",0,1)</f>
        <v>Agility URL</v>
      </c>
      <c r="AD178" s="2" t="b">
        <f>Platinum_Config[[#This Row],[Prod Source field name]]=Platinum_Config[[#This Row],[New instance Target field name]]</f>
        <v>1</v>
      </c>
      <c r="AE178" s="2" t="b">
        <f>Platinum_Config[[#This Row],[Target Field Name]]=Platinum_Config[[#This Row],[New instance Target field name]]</f>
        <v>1</v>
      </c>
      <c r="AF178" s="2" t="b">
        <f>Platinum_Config[[#This Row],[Sandbox A field name]]=Platinum_Config[[#This Row],[New instance Target field name]]</f>
        <v>1</v>
      </c>
      <c r="AG178" s="2" t="s">
        <v>103</v>
      </c>
      <c r="AH178" s="2" t="s">
        <v>1912</v>
      </c>
      <c r="AI178" s="2" t="s">
        <v>619</v>
      </c>
      <c r="AJ178" s="2" t="s">
        <v>104</v>
      </c>
      <c r="AK178" s="5"/>
      <c r="AL178" s="5" t="s">
        <v>470</v>
      </c>
      <c r="AM178" s="5" t="s">
        <v>619</v>
      </c>
      <c r="AN178" s="5" t="s">
        <v>470</v>
      </c>
      <c r="AO178" s="5" t="s">
        <v>470</v>
      </c>
      <c r="AP178" s="5" t="s">
        <v>470</v>
      </c>
      <c r="AQ178" s="5" t="s">
        <v>470</v>
      </c>
      <c r="AR178" s="5"/>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row>
    <row r="179" spans="1:66" ht="65.099999999999994" hidden="1">
      <c r="A179" s="4" t="s">
        <v>1878</v>
      </c>
      <c r="B179" s="4" t="s">
        <v>1879</v>
      </c>
      <c r="C179" s="4" t="s">
        <v>1880</v>
      </c>
      <c r="D179" s="4" t="s">
        <v>590</v>
      </c>
      <c r="E179" s="4" t="s">
        <v>1881</v>
      </c>
      <c r="F179" s="4" t="s">
        <v>1442</v>
      </c>
      <c r="G179" s="2" t="s">
        <v>374</v>
      </c>
      <c r="H179" s="2">
        <v>102</v>
      </c>
      <c r="I179" s="2" t="s">
        <v>1628</v>
      </c>
      <c r="J179" s="2"/>
      <c r="K179" s="2" t="s">
        <v>1321</v>
      </c>
      <c r="L179" s="2" t="str">
        <f>_xlfn.TEXTJOIN("|",FALSE,Platinum_Config[[#This Row],[Target Entity]],Platinum_Config[[#This Row],[Target DEV SB ID]])</f>
        <v>Epic|1284</v>
      </c>
      <c r="M179" s="2" t="s">
        <v>385</v>
      </c>
      <c r="N179" s="2" t="s">
        <v>1629</v>
      </c>
      <c r="O179" s="2"/>
      <c r="P179" s="2" t="s">
        <v>1909</v>
      </c>
      <c r="Q179" s="2" t="s">
        <v>20</v>
      </c>
      <c r="R179" s="2" t="s">
        <v>20</v>
      </c>
      <c r="S179" s="2" t="s">
        <v>1450</v>
      </c>
      <c r="T179" s="2" t="s">
        <v>1450</v>
      </c>
      <c r="U179" s="2" t="s">
        <v>1450</v>
      </c>
      <c r="V179" s="2" t="s">
        <v>1911</v>
      </c>
      <c r="W179" s="104" t="s">
        <v>1641</v>
      </c>
      <c r="X179" s="104" t="s">
        <v>1641</v>
      </c>
      <c r="Y179" s="104" t="s">
        <v>1871</v>
      </c>
      <c r="Z179" s="2" t="str">
        <f>_xlfn.XLOOKUP(Platinum_Config[[#This Row],[Source PROD ID]],Prod_fields[ID],Prod_fields[Attribute Name],"0-Not Found",0,1)</f>
        <v>Agility % Complete (Size)</v>
      </c>
      <c r="AA179" s="2"/>
      <c r="AB179" s="2" t="str">
        <f>_xlfn.XLOOKUP(Platinum_Config[[#This Row],[FDXSANDBOXA ID]],SBA_fields[ID],SBA_fields[Attribute Name],"0-Not Found",0,1)</f>
        <v>Agility % Complete (Size)</v>
      </c>
      <c r="AC179" s="2" t="str">
        <f>_xlfn.XLOOKUP(Platinum_Config[[#This Row],[Target DEV SB ID]],Target_Dev_fields[ID],Target_Dev_fields[Attribute Name],"0-Not Found",0,1)</f>
        <v>Agility % Complete (Size)</v>
      </c>
      <c r="AD179" s="2" t="b">
        <f>Platinum_Config[[#This Row],[Prod Source field name]]=Platinum_Config[[#This Row],[New instance Target field name]]</f>
        <v>1</v>
      </c>
      <c r="AE179" s="2" t="b">
        <f>Platinum_Config[[#This Row],[Target Field Name]]=Platinum_Config[[#This Row],[New instance Target field name]]</f>
        <v>1</v>
      </c>
      <c r="AF179" s="2" t="b">
        <f>Platinum_Config[[#This Row],[Sandbox A field name]]=Platinum_Config[[#This Row],[New instance Target field name]]</f>
        <v>1</v>
      </c>
      <c r="AG179" s="2" t="s">
        <v>134</v>
      </c>
      <c r="AH179" s="2" t="s">
        <v>1451</v>
      </c>
      <c r="AI179" s="2" t="s">
        <v>619</v>
      </c>
      <c r="AJ179" s="2" t="s">
        <v>104</v>
      </c>
      <c r="AK179" s="5"/>
      <c r="AL179" s="5" t="s">
        <v>470</v>
      </c>
      <c r="AM179" s="5" t="s">
        <v>619</v>
      </c>
      <c r="AN179" s="5" t="s">
        <v>470</v>
      </c>
      <c r="AO179" s="5" t="s">
        <v>470</v>
      </c>
      <c r="AP179" s="5" t="s">
        <v>470</v>
      </c>
      <c r="AQ179" s="5" t="s">
        <v>470</v>
      </c>
      <c r="AR179" s="5"/>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row>
    <row r="180" spans="1:66" ht="51.95" hidden="1">
      <c r="A180" s="4" t="s">
        <v>1878</v>
      </c>
      <c r="B180" s="4" t="s">
        <v>1879</v>
      </c>
      <c r="C180" s="4" t="s">
        <v>1880</v>
      </c>
      <c r="D180" s="4" t="s">
        <v>590</v>
      </c>
      <c r="E180" s="4" t="s">
        <v>1881</v>
      </c>
      <c r="F180" s="4" t="s">
        <v>1442</v>
      </c>
      <c r="G180" s="2" t="s">
        <v>374</v>
      </c>
      <c r="H180" s="2">
        <v>103</v>
      </c>
      <c r="I180" s="2" t="s">
        <v>1628</v>
      </c>
      <c r="J180" s="2"/>
      <c r="K180" s="2" t="s">
        <v>1321</v>
      </c>
      <c r="L180" s="2" t="str">
        <f>_xlfn.TEXTJOIN("|",FALSE,Platinum_Config[[#This Row],[Target Entity]],Platinum_Config[[#This Row],[Target DEV SB ID]])</f>
        <v>Epic|</v>
      </c>
      <c r="M180" s="2" t="s">
        <v>815</v>
      </c>
      <c r="N180" s="2"/>
      <c r="O180" s="2"/>
      <c r="P180" s="2" t="s">
        <v>1913</v>
      </c>
      <c r="Q180" s="2" t="s">
        <v>20</v>
      </c>
      <c r="R180" s="2" t="s">
        <v>20</v>
      </c>
      <c r="S180" s="2" t="s">
        <v>156</v>
      </c>
      <c r="T180" s="2" t="s">
        <v>156</v>
      </c>
      <c r="U180" s="2"/>
      <c r="V180" s="2" t="s">
        <v>1914</v>
      </c>
      <c r="W180" s="104" t="s">
        <v>104</v>
      </c>
      <c r="X180" s="104" t="s">
        <v>1609</v>
      </c>
      <c r="Y180" s="104" t="s">
        <v>104</v>
      </c>
      <c r="Z180" s="2" t="str">
        <f>_xlfn.XLOOKUP(Platinum_Config[[#This Row],[Source PROD ID]],Prod_fields[ID],Prod_fields[Attribute Name],"0-Not Found",0,1)</f>
        <v>0-Not Found</v>
      </c>
      <c r="AA180" s="2"/>
      <c r="AB180" s="2" t="str">
        <f>_xlfn.XLOOKUP(Platinum_Config[[#This Row],[FDXSANDBOXA ID]],SBA_fields[ID],SBA_fields[Attribute Name],"0-Not Found",0,1)</f>
        <v>0-Not Found</v>
      </c>
      <c r="AC180" s="2" t="str">
        <f>_xlfn.XLOOKUP(Platinum_Config[[#This Row],[Target DEV SB ID]],Target_Dev_fields[ID],Target_Dev_fields[Attribute Name],"0-Not Found",0,1)</f>
        <v>0-Not Found</v>
      </c>
      <c r="AD180" s="2" t="b">
        <f>Platinum_Config[[#This Row],[Prod Source field name]]=Platinum_Config[[#This Row],[New instance Target field name]]</f>
        <v>1</v>
      </c>
      <c r="AE180" s="2" t="b">
        <f>Platinum_Config[[#This Row],[Target Field Name]]=Platinum_Config[[#This Row],[New instance Target field name]]</f>
        <v>0</v>
      </c>
      <c r="AF180" s="2" t="b">
        <f>Platinum_Config[[#This Row],[Sandbox A field name]]=Platinum_Config[[#This Row],[New instance Target field name]]</f>
        <v>1</v>
      </c>
      <c r="AG180" s="2" t="s">
        <v>1915</v>
      </c>
      <c r="AH180" s="2" t="s">
        <v>1916</v>
      </c>
      <c r="AI180" s="2" t="s">
        <v>1917</v>
      </c>
      <c r="AJ180" s="2" t="s">
        <v>104</v>
      </c>
      <c r="AK180" s="5"/>
      <c r="AL180" s="5" t="s">
        <v>1918</v>
      </c>
      <c r="AM180" s="5" t="s">
        <v>619</v>
      </c>
      <c r="AN180" s="5" t="s">
        <v>470</v>
      </c>
      <c r="AO180" s="5" t="s">
        <v>470</v>
      </c>
      <c r="AP180" s="5" t="s">
        <v>470</v>
      </c>
      <c r="AQ180" s="5" t="s">
        <v>470</v>
      </c>
      <c r="AR180" s="5"/>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row>
    <row r="181" spans="1:66" ht="409.5" hidden="1">
      <c r="A181" s="4" t="s">
        <v>1878</v>
      </c>
      <c r="B181" s="4" t="s">
        <v>1879</v>
      </c>
      <c r="C181" s="4" t="s">
        <v>1880</v>
      </c>
      <c r="D181" s="4" t="s">
        <v>590</v>
      </c>
      <c r="E181" s="4" t="s">
        <v>1881</v>
      </c>
      <c r="F181" s="4" t="s">
        <v>606</v>
      </c>
      <c r="G181" s="2" t="s">
        <v>374</v>
      </c>
      <c r="H181" s="2">
        <v>104</v>
      </c>
      <c r="I181" s="2" t="s">
        <v>1628</v>
      </c>
      <c r="J181" s="2"/>
      <c r="K181" s="2" t="s">
        <v>1321</v>
      </c>
      <c r="L181" s="2" t="str">
        <f>_xlfn.TEXTJOIN("|",FALSE,Platinum_Config[[#This Row],[Target Entity]],Platinum_Config[[#This Row],[Target DEV SB ID]])</f>
        <v>Epic|PRODUCT_ALLO</v>
      </c>
      <c r="M181" s="2" t="s">
        <v>816</v>
      </c>
      <c r="N181" s="2" t="s">
        <v>1658</v>
      </c>
      <c r="O181" s="2" t="s">
        <v>1919</v>
      </c>
      <c r="P181" s="2" t="s">
        <v>1920</v>
      </c>
      <c r="Q181" s="2" t="s">
        <v>20</v>
      </c>
      <c r="R181" s="2" t="s">
        <v>20</v>
      </c>
      <c r="S181" s="2" t="s">
        <v>1463</v>
      </c>
      <c r="T181" s="2" t="s">
        <v>1463</v>
      </c>
      <c r="U181" s="2" t="s">
        <v>1463</v>
      </c>
      <c r="V181" s="98" t="s">
        <v>1921</v>
      </c>
      <c r="W181" s="104" t="s">
        <v>104</v>
      </c>
      <c r="X181" s="104" t="s">
        <v>1609</v>
      </c>
      <c r="Y181" s="104" t="s">
        <v>104</v>
      </c>
      <c r="Z181" s="2" t="str">
        <f>_xlfn.XLOOKUP(Platinum_Config[[#This Row],[Source PROD ID]],Prod_fields[ID],Prod_fields[Attribute Name],"0-Not Found",0,1)</f>
        <v>Solution(s)</v>
      </c>
      <c r="AA181" s="2"/>
      <c r="AB181" s="2" t="str">
        <f>_xlfn.XLOOKUP(Platinum_Config[[#This Row],[FDXSANDBOXA ID]],SBA_fields[ID],SBA_fields[Attribute Name],"0-Not Found",0,1)</f>
        <v>Solution(s)</v>
      </c>
      <c r="AC181" s="2" t="str">
        <f>_xlfn.XLOOKUP(Platinum_Config[[#This Row],[Target DEV SB ID]],Target_Dev_fields[ID],Target_Dev_fields[Attribute Name],"0-Not Found",0,1)</f>
        <v>Solution(s)</v>
      </c>
      <c r="AD181" s="2" t="b">
        <f>Platinum_Config[[#This Row],[Prod Source field name]]=Platinum_Config[[#This Row],[New instance Target field name]]</f>
        <v>1</v>
      </c>
      <c r="AE181" s="2" t="b">
        <f>Platinum_Config[[#This Row],[Target Field Name]]=Platinum_Config[[#This Row],[New instance Target field name]]</f>
        <v>1</v>
      </c>
      <c r="AF181" s="2" t="b">
        <f>Platinum_Config[[#This Row],[Sandbox A field name]]=Platinum_Config[[#This Row],[New instance Target field name]]</f>
        <v>1</v>
      </c>
      <c r="AG181" s="2" t="s">
        <v>1922</v>
      </c>
      <c r="AH181" s="2" t="s">
        <v>947</v>
      </c>
      <c r="AI181" s="2"/>
      <c r="AJ181" s="2" t="s">
        <v>104</v>
      </c>
      <c r="AK181"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L181" s="5" t="s">
        <v>1466</v>
      </c>
      <c r="AM181" s="5" t="s">
        <v>949</v>
      </c>
      <c r="AN181" s="5" t="s">
        <v>1466</v>
      </c>
      <c r="AO181" s="5" t="s">
        <v>470</v>
      </c>
      <c r="AP181" s="5" t="s">
        <v>470</v>
      </c>
      <c r="AQ181" s="5" t="s">
        <v>470</v>
      </c>
      <c r="AR181" s="5"/>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row>
    <row r="182" spans="1:66" ht="51.95" hidden="1">
      <c r="A182" s="4" t="s">
        <v>1878</v>
      </c>
      <c r="B182" s="4" t="s">
        <v>1879</v>
      </c>
      <c r="C182" s="4" t="s">
        <v>1880</v>
      </c>
      <c r="D182" s="4" t="s">
        <v>590</v>
      </c>
      <c r="E182" s="4" t="s">
        <v>1881</v>
      </c>
      <c r="F182" s="4" t="s">
        <v>606</v>
      </c>
      <c r="G182" s="2" t="s">
        <v>374</v>
      </c>
      <c r="H182" s="2">
        <v>105</v>
      </c>
      <c r="I182" s="2" t="s">
        <v>1628</v>
      </c>
      <c r="J182" s="2"/>
      <c r="K182" s="2" t="s">
        <v>1321</v>
      </c>
      <c r="L182" s="2" t="str">
        <f>_xlfn.TEXTJOIN("|",FALSE,Platinum_Config[[#This Row],[Target Entity]],Platinum_Config[[#This Row],[Target DEV SB ID]])</f>
        <v>Epic|fdx_in_scope</v>
      </c>
      <c r="M182" s="2" t="s">
        <v>243</v>
      </c>
      <c r="N182" s="2" t="s">
        <v>1629</v>
      </c>
      <c r="O182" s="2"/>
      <c r="P182" s="2" t="s">
        <v>1900</v>
      </c>
      <c r="Q182" s="2" t="s">
        <v>20</v>
      </c>
      <c r="R182" s="2" t="s">
        <v>20</v>
      </c>
      <c r="S182" s="2" t="s">
        <v>244</v>
      </c>
      <c r="T182" s="2" t="s">
        <v>244</v>
      </c>
      <c r="U182" s="2" t="s">
        <v>244</v>
      </c>
      <c r="V182" s="2" t="s">
        <v>1794</v>
      </c>
      <c r="W182" s="104" t="s">
        <v>20</v>
      </c>
      <c r="X182" s="104" t="s">
        <v>1631</v>
      </c>
      <c r="Y182" s="104"/>
      <c r="Z182" s="2" t="str">
        <f>_xlfn.XLOOKUP(Platinum_Config[[#This Row],[Source PROD ID]],Prod_fields[ID],Prod_fields[Attribute Name],"0-Not Found",0,1)</f>
        <v>In Scope</v>
      </c>
      <c r="AA182" s="2"/>
      <c r="AB182" s="2" t="str">
        <f>_xlfn.XLOOKUP(Platinum_Config[[#This Row],[FDXSANDBOXA ID]],SBA_fields[ID],SBA_fields[Attribute Name],"0-Not Found",0,1)</f>
        <v>In Scope</v>
      </c>
      <c r="AC182" s="2" t="str">
        <f>_xlfn.XLOOKUP(Platinum_Config[[#This Row],[Target DEV SB ID]],Target_Dev_fields[ID],Target_Dev_fields[Attribute Name],"0-Not Found",0,1)</f>
        <v>In Scope</v>
      </c>
      <c r="AD182" s="2" t="b">
        <f>Platinum_Config[[#This Row],[Prod Source field name]]=Platinum_Config[[#This Row],[New instance Target field name]]</f>
        <v>1</v>
      </c>
      <c r="AE182" s="2" t="b">
        <f>Platinum_Config[[#This Row],[Target Field Name]]=Platinum_Config[[#This Row],[New instance Target field name]]</f>
        <v>1</v>
      </c>
      <c r="AF182" s="2" t="b">
        <f>Platinum_Config[[#This Row],[Sandbox A field name]]=Platinum_Config[[#This Row],[New instance Target field name]]</f>
        <v>1</v>
      </c>
      <c r="AG182" s="2" t="s">
        <v>103</v>
      </c>
      <c r="AH182" s="2" t="s">
        <v>947</v>
      </c>
      <c r="AI182" s="2"/>
      <c r="AJ182" s="2" t="s">
        <v>104</v>
      </c>
      <c r="AK182" s="5"/>
      <c r="AL182" s="5" t="s">
        <v>1472</v>
      </c>
      <c r="AM182" s="5" t="s">
        <v>949</v>
      </c>
      <c r="AN182" s="5" t="s">
        <v>1472</v>
      </c>
      <c r="AO182" s="5" t="s">
        <v>470</v>
      </c>
      <c r="AP182" s="5" t="s">
        <v>470</v>
      </c>
      <c r="AQ182" s="5" t="s">
        <v>470</v>
      </c>
      <c r="AR182" s="5"/>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row>
    <row r="183" spans="1:66" ht="51.95" hidden="1">
      <c r="A183" s="4" t="s">
        <v>1878</v>
      </c>
      <c r="B183" s="4" t="s">
        <v>1879</v>
      </c>
      <c r="C183" s="4" t="s">
        <v>1880</v>
      </c>
      <c r="D183" s="4" t="s">
        <v>590</v>
      </c>
      <c r="E183" s="4" t="s">
        <v>1881</v>
      </c>
      <c r="F183" s="4" t="s">
        <v>606</v>
      </c>
      <c r="G183" s="2" t="s">
        <v>374</v>
      </c>
      <c r="H183" s="2">
        <v>106</v>
      </c>
      <c r="I183" s="2" t="s">
        <v>1628</v>
      </c>
      <c r="J183" s="2"/>
      <c r="K183" s="2" t="s">
        <v>1321</v>
      </c>
      <c r="L183" s="2" t="str">
        <f>_xlfn.TEXTJOIN("|",FALSE,Platinum_Config[[#This Row],[Target Entity]],Platinum_Config[[#This Row],[Target DEV SB ID]])</f>
        <v>Epic|fdx_out_of_scope</v>
      </c>
      <c r="M183" s="2" t="s">
        <v>245</v>
      </c>
      <c r="N183" s="2" t="s">
        <v>1629</v>
      </c>
      <c r="O183" s="2"/>
      <c r="P183" s="2" t="s">
        <v>1900</v>
      </c>
      <c r="Q183" s="2" t="s">
        <v>20</v>
      </c>
      <c r="R183" s="2" t="s">
        <v>20</v>
      </c>
      <c r="S183" s="2" t="s">
        <v>246</v>
      </c>
      <c r="T183" s="2" t="s">
        <v>246</v>
      </c>
      <c r="U183" s="2" t="s">
        <v>246</v>
      </c>
      <c r="V183" s="2" t="s">
        <v>1794</v>
      </c>
      <c r="W183" s="104" t="s">
        <v>20</v>
      </c>
      <c r="X183" s="104" t="s">
        <v>1631</v>
      </c>
      <c r="Y183" s="104"/>
      <c r="Z183" s="2" t="str">
        <f>_xlfn.XLOOKUP(Platinum_Config[[#This Row],[Source PROD ID]],Prod_fields[ID],Prod_fields[Attribute Name],"0-Not Found",0,1)</f>
        <v>Out of Scope</v>
      </c>
      <c r="AA183" s="2"/>
      <c r="AB183" s="2" t="str">
        <f>_xlfn.XLOOKUP(Platinum_Config[[#This Row],[FDXSANDBOXA ID]],SBA_fields[ID],SBA_fields[Attribute Name],"0-Not Found",0,1)</f>
        <v>Out of Scope</v>
      </c>
      <c r="AC183" s="2" t="str">
        <f>_xlfn.XLOOKUP(Platinum_Config[[#This Row],[Target DEV SB ID]],Target_Dev_fields[ID],Target_Dev_fields[Attribute Name],"0-Not Found",0,1)</f>
        <v>Out of Scope</v>
      </c>
      <c r="AD183" s="2" t="b">
        <f>Platinum_Config[[#This Row],[Prod Source field name]]=Platinum_Config[[#This Row],[New instance Target field name]]</f>
        <v>1</v>
      </c>
      <c r="AE183" s="2" t="b">
        <f>Platinum_Config[[#This Row],[Target Field Name]]=Platinum_Config[[#This Row],[New instance Target field name]]</f>
        <v>1</v>
      </c>
      <c r="AF183" s="2" t="b">
        <f>Platinum_Config[[#This Row],[Sandbox A field name]]=Platinum_Config[[#This Row],[New instance Target field name]]</f>
        <v>1</v>
      </c>
      <c r="AG183" s="2" t="s">
        <v>103</v>
      </c>
      <c r="AH183" s="2" t="s">
        <v>947</v>
      </c>
      <c r="AI183" s="2"/>
      <c r="AJ183" s="2" t="s">
        <v>104</v>
      </c>
      <c r="AK183" s="5"/>
      <c r="AL183" s="5" t="s">
        <v>1475</v>
      </c>
      <c r="AM183" s="5" t="s">
        <v>949</v>
      </c>
      <c r="AN183" s="5" t="s">
        <v>1475</v>
      </c>
      <c r="AO183" s="5" t="s">
        <v>470</v>
      </c>
      <c r="AP183" s="5" t="s">
        <v>470</v>
      </c>
      <c r="AQ183" s="5" t="s">
        <v>470</v>
      </c>
      <c r="AR183" s="5"/>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row>
    <row r="184" spans="1:66" ht="117" hidden="1">
      <c r="A184" s="4" t="s">
        <v>1878</v>
      </c>
      <c r="B184" s="4" t="s">
        <v>1879</v>
      </c>
      <c r="C184" s="4" t="s">
        <v>1880</v>
      </c>
      <c r="D184" s="4" t="s">
        <v>590</v>
      </c>
      <c r="E184" s="4" t="s">
        <v>1881</v>
      </c>
      <c r="F184" s="4" t="s">
        <v>606</v>
      </c>
      <c r="G184" s="2" t="s">
        <v>374</v>
      </c>
      <c r="H184" s="2">
        <v>107</v>
      </c>
      <c r="I184" s="2" t="s">
        <v>1628</v>
      </c>
      <c r="J184" s="2"/>
      <c r="K184" s="2" t="s">
        <v>1618</v>
      </c>
      <c r="L184" s="2" t="str">
        <f>_xlfn.TEXTJOIN("|",FALSE,Platinum_Config[[#This Row],[Target Entity]],Platinum_Config[[#This Row],[Target DEV SB ID]])</f>
        <v>Demand Bundle|Wbs94</v>
      </c>
      <c r="M184" s="2" t="s">
        <v>252</v>
      </c>
      <c r="N184" s="2" t="s">
        <v>1629</v>
      </c>
      <c r="O184" s="2"/>
      <c r="P184" s="2" t="s">
        <v>1923</v>
      </c>
      <c r="Q184" s="2" t="s">
        <v>20</v>
      </c>
      <c r="R184" s="2" t="s">
        <v>20</v>
      </c>
      <c r="S184" s="2" t="s">
        <v>253</v>
      </c>
      <c r="T184" s="2" t="s">
        <v>253</v>
      </c>
      <c r="U184" s="2" t="s">
        <v>253</v>
      </c>
      <c r="V184" s="2" t="s">
        <v>1924</v>
      </c>
      <c r="W184" s="104" t="s">
        <v>20</v>
      </c>
      <c r="X184" s="104" t="s">
        <v>1631</v>
      </c>
      <c r="Y184" s="104"/>
      <c r="Z184" s="2" t="str">
        <f>_xlfn.XLOOKUP(Platinum_Config[[#This Row],[Source PROD ID]],Prod_fields[ID],Prod_fields[Attribute Name],"0-Not Found",0,1)</f>
        <v>Region(s) Impacted</v>
      </c>
      <c r="AA184" s="2"/>
      <c r="AB184" s="2" t="str">
        <f>_xlfn.XLOOKUP(Platinum_Config[[#This Row],[FDXSANDBOXA ID]],SBA_fields[ID],SBA_fields[Attribute Name],"0-Not Found",0,1)</f>
        <v>Region(s) Impacted</v>
      </c>
      <c r="AC184" s="2" t="str">
        <f>_xlfn.XLOOKUP(Platinum_Config[[#This Row],[Target DEV SB ID]],Target_Dev_fields[ID],Target_Dev_fields[Attribute Name],"0-Not Found",0,1)</f>
        <v>Region(s) Impacted</v>
      </c>
      <c r="AD184" s="2" t="b">
        <f>Platinum_Config[[#This Row],[Prod Source field name]]=Platinum_Config[[#This Row],[New instance Target field name]]</f>
        <v>1</v>
      </c>
      <c r="AE184" s="2" t="b">
        <f>Platinum_Config[[#This Row],[Target Field Name]]=Platinum_Config[[#This Row],[New instance Target field name]]</f>
        <v>1</v>
      </c>
      <c r="AF184" s="2" t="b">
        <f>Platinum_Config[[#This Row],[Sandbox A field name]]=Platinum_Config[[#This Row],[New instance Target field name]]</f>
        <v>1</v>
      </c>
      <c r="AG184" s="2" t="s">
        <v>444</v>
      </c>
      <c r="AH184" s="2" t="s">
        <v>1925</v>
      </c>
      <c r="AI184" s="2" t="s">
        <v>119</v>
      </c>
      <c r="AJ184" s="2" t="s">
        <v>20</v>
      </c>
      <c r="AK184" s="5" t="str">
        <f>_xlfn.TEXTJOIN(CHAR(10),TRUE,VAL_wbs94_regions[])</f>
        <v>USA
Europe
Asia/Middle East/India/Africa (AMEA)
Canada
Latin America
International HQ</v>
      </c>
      <c r="AL184" s="5" t="s">
        <v>470</v>
      </c>
      <c r="AM184" s="5" t="s">
        <v>399</v>
      </c>
      <c r="AN184" s="5" t="s">
        <v>470</v>
      </c>
      <c r="AO184" s="5" t="s">
        <v>470</v>
      </c>
      <c r="AP184" s="5" t="s">
        <v>470</v>
      </c>
      <c r="AQ184" s="5" t="s">
        <v>470</v>
      </c>
      <c r="AR184" s="5"/>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row>
    <row r="185" spans="1:66" ht="99" hidden="1" customHeight="1">
      <c r="A185" s="4" t="s">
        <v>1878</v>
      </c>
      <c r="B185" s="4" t="s">
        <v>1879</v>
      </c>
      <c r="C185" s="4" t="s">
        <v>1880</v>
      </c>
      <c r="D185" s="4" t="s">
        <v>590</v>
      </c>
      <c r="E185" s="4" t="s">
        <v>1881</v>
      </c>
      <c r="F185" s="4" t="s">
        <v>606</v>
      </c>
      <c r="G185" s="2" t="s">
        <v>374</v>
      </c>
      <c r="H185" s="2">
        <v>107.1</v>
      </c>
      <c r="I185" s="2" t="s">
        <v>1628</v>
      </c>
      <c r="J185" s="2"/>
      <c r="K185" s="2" t="s">
        <v>1618</v>
      </c>
      <c r="L185" s="2" t="str">
        <f>_xlfn.TEXTJOIN("|",FALSE,Platinum_Config[[#This Row],[Target Entity]],Platinum_Config[[#This Row],[Target DEV SB ID]])</f>
        <v>Demand Bundle|fdx_eai_work</v>
      </c>
      <c r="M185" s="2" t="s">
        <v>264</v>
      </c>
      <c r="N185" s="2" t="s">
        <v>1629</v>
      </c>
      <c r="O185" s="2" t="s">
        <v>1926</v>
      </c>
      <c r="P185" s="109" t="s">
        <v>1927</v>
      </c>
      <c r="Q185" s="2" t="s">
        <v>20</v>
      </c>
      <c r="R185" s="2" t="s">
        <v>20</v>
      </c>
      <c r="S185" s="2" t="s">
        <v>265</v>
      </c>
      <c r="T185" s="2" t="s">
        <v>265</v>
      </c>
      <c r="U185" s="2" t="s">
        <v>265</v>
      </c>
      <c r="V185" s="2" t="s">
        <v>1794</v>
      </c>
      <c r="W185" s="104" t="s">
        <v>20</v>
      </c>
      <c r="X185" s="104" t="s">
        <v>1631</v>
      </c>
      <c r="Y185" s="104"/>
      <c r="Z185" s="2" t="str">
        <f>_xlfn.XLOOKUP(Platinum_Config[[#This Row],[Source PROD ID]],Prod_fields[ID],Prod_fields[Attribute Name],"0-Not Found",0,1)</f>
        <v>EAI #</v>
      </c>
      <c r="AA185" s="2"/>
      <c r="AB185" s="2" t="str">
        <f>_xlfn.XLOOKUP(Platinum_Config[[#This Row],[FDXSANDBOXA ID]],SBA_fields[ID],SBA_fields[Attribute Name],"0-Not Found",0,1)</f>
        <v>EAI #</v>
      </c>
      <c r="AC185" s="2" t="str">
        <f>_xlfn.XLOOKUP(Platinum_Config[[#This Row],[Target DEV SB ID]],Target_Dev_fields[ID],Target_Dev_fields[Attribute Name],"0-Not Found",0,1)</f>
        <v>EAI #</v>
      </c>
      <c r="AD185" s="2" t="b">
        <f>Platinum_Config[[#This Row],[Prod Source field name]]=Platinum_Config[[#This Row],[New instance Target field name]]</f>
        <v>1</v>
      </c>
      <c r="AE185" s="2" t="b">
        <f>Platinum_Config[[#This Row],[Target Field Name]]=Platinum_Config[[#This Row],[New instance Target field name]]</f>
        <v>1</v>
      </c>
      <c r="AF185" s="2" t="b">
        <f>Platinum_Config[[#This Row],[Sandbox A field name]]=Platinum_Config[[#This Row],[New instance Target field name]]</f>
        <v>1</v>
      </c>
      <c r="AG185" s="2"/>
      <c r="AH185" s="2"/>
      <c r="AI185" s="2"/>
      <c r="AJ185" s="2"/>
      <c r="AK185" s="5"/>
      <c r="AL185" s="5" t="s">
        <v>1061</v>
      </c>
      <c r="AM185" s="5" t="s">
        <v>1928</v>
      </c>
      <c r="AN185" s="5"/>
      <c r="AO185" s="5"/>
      <c r="AP185" s="5"/>
      <c r="AQ185" s="5"/>
      <c r="AR185" s="2"/>
      <c r="AS185" s="104"/>
      <c r="AT185" s="104"/>
      <c r="AU185" s="104"/>
      <c r="AV185" s="2"/>
      <c r="AW185" s="2"/>
      <c r="AX185" s="2"/>
      <c r="AY185" s="2"/>
      <c r="AZ185" s="2"/>
      <c r="BA185" s="2"/>
      <c r="BB185" s="2"/>
      <c r="BC185" s="2"/>
      <c r="BD185" s="2"/>
      <c r="BE185" s="2"/>
      <c r="BF185" s="2"/>
      <c r="BG185" s="2"/>
      <c r="BH185" s="2"/>
      <c r="BI185" s="2"/>
      <c r="BJ185" s="2"/>
      <c r="BK185" s="2"/>
      <c r="BL185" s="2"/>
      <c r="BM185" s="2"/>
      <c r="BN185" s="2"/>
    </row>
    <row r="186" spans="1:66" ht="65.099999999999994" hidden="1">
      <c r="A186" s="4" t="s">
        <v>1878</v>
      </c>
      <c r="B186" s="4" t="s">
        <v>1879</v>
      </c>
      <c r="C186" s="4" t="s">
        <v>1880</v>
      </c>
      <c r="D186" s="4" t="s">
        <v>590</v>
      </c>
      <c r="E186" s="4" t="s">
        <v>1881</v>
      </c>
      <c r="F186" s="4" t="s">
        <v>606</v>
      </c>
      <c r="G186" s="2" t="s">
        <v>374</v>
      </c>
      <c r="H186" s="2">
        <v>108</v>
      </c>
      <c r="I186" s="2" t="s">
        <v>1628</v>
      </c>
      <c r="J186" s="2"/>
      <c r="K186" s="2" t="s">
        <v>1618</v>
      </c>
      <c r="L186" s="2" t="str">
        <f>_xlfn.TEXTJOIN("|",FALSE,Platinum_Config[[#This Row],[Target Entity]],Platinum_Config[[#This Row],[Target DEV SB ID]])</f>
        <v>Demand Bundle|fdx_work_ppm_num</v>
      </c>
      <c r="M186" s="2" t="s">
        <v>397</v>
      </c>
      <c r="N186" s="2" t="s">
        <v>1629</v>
      </c>
      <c r="O186" s="2"/>
      <c r="P186" s="2" t="s">
        <v>1929</v>
      </c>
      <c r="Q186" s="2" t="s">
        <v>20</v>
      </c>
      <c r="R186" s="2" t="s">
        <v>20</v>
      </c>
      <c r="S186" s="2" t="s">
        <v>398</v>
      </c>
      <c r="T186" s="2" t="s">
        <v>398</v>
      </c>
      <c r="U186" s="2" t="s">
        <v>398</v>
      </c>
      <c r="V186" s="2" t="s">
        <v>1794</v>
      </c>
      <c r="W186" s="104" t="s">
        <v>20</v>
      </c>
      <c r="X186" s="104" t="s">
        <v>1631</v>
      </c>
      <c r="Y186" s="104"/>
      <c r="Z186" s="2" t="str">
        <f>_xlfn.XLOOKUP(Platinum_Config[[#This Row],[Source PROD ID]],Prod_fields[ID],Prod_fields[Attribute Name],"0-Not Found",0,1)</f>
        <v>PPM Project Number</v>
      </c>
      <c r="AA186" s="2"/>
      <c r="AB186" s="2" t="str">
        <f>_xlfn.XLOOKUP(Platinum_Config[[#This Row],[FDXSANDBOXA ID]],SBA_fields[ID],SBA_fields[Attribute Name],"0-Not Found",0,1)</f>
        <v>PPM Project Number</v>
      </c>
      <c r="AC186" s="2" t="str">
        <f>_xlfn.XLOOKUP(Platinum_Config[[#This Row],[Target DEV SB ID]],Target_Dev_fields[ID],Target_Dev_fields[Attribute Name],"0-Not Found",0,1)</f>
        <v>PPM Project Number</v>
      </c>
      <c r="AD186" s="2" t="b">
        <f>Platinum_Config[[#This Row],[Prod Source field name]]=Platinum_Config[[#This Row],[New instance Target field name]]</f>
        <v>1</v>
      </c>
      <c r="AE186" s="2" t="b">
        <f>Platinum_Config[[#This Row],[Target Field Name]]=Platinum_Config[[#This Row],[New instance Target field name]]</f>
        <v>1</v>
      </c>
      <c r="AF186" s="2" t="b">
        <f>Platinum_Config[[#This Row],[Sandbox A field name]]=Platinum_Config[[#This Row],[New instance Target field name]]</f>
        <v>1</v>
      </c>
      <c r="AG186" s="2" t="s">
        <v>103</v>
      </c>
      <c r="AH186" s="2" t="s">
        <v>947</v>
      </c>
      <c r="AI186" s="2"/>
      <c r="AJ186" s="2" t="s">
        <v>104</v>
      </c>
      <c r="AK186" s="5"/>
      <c r="AL186" s="5" t="s">
        <v>1479</v>
      </c>
      <c r="AM186" s="5" t="s">
        <v>1928</v>
      </c>
      <c r="AN186" s="5" t="s">
        <v>1479</v>
      </c>
      <c r="AO186" s="5" t="s">
        <v>470</v>
      </c>
      <c r="AP186" s="5" t="s">
        <v>470</v>
      </c>
      <c r="AQ186" s="5" t="s">
        <v>470</v>
      </c>
      <c r="AR186" s="5"/>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row>
    <row r="187" spans="1:66" ht="143.1" hidden="1">
      <c r="A187" s="4" t="s">
        <v>1878</v>
      </c>
      <c r="B187" s="4" t="s">
        <v>1879</v>
      </c>
      <c r="C187" s="4" t="s">
        <v>1880</v>
      </c>
      <c r="D187" s="4" t="s">
        <v>590</v>
      </c>
      <c r="E187" s="4" t="s">
        <v>1881</v>
      </c>
      <c r="F187" s="4" t="s">
        <v>606</v>
      </c>
      <c r="G187" s="2" t="s">
        <v>374</v>
      </c>
      <c r="H187" s="2">
        <v>109</v>
      </c>
      <c r="I187" s="2" t="s">
        <v>1628</v>
      </c>
      <c r="J187" s="2"/>
      <c r="K187" s="2" t="s">
        <v>1618</v>
      </c>
      <c r="L187" s="2" t="str">
        <f>_xlfn.TEXTJOIN("|",FALSE,Platinum_Config[[#This Row],[Target Entity]],Platinum_Config[[#This Row],[Target DEV SB ID]])</f>
        <v>Demand Bundle|fdx_ability_to_work</v>
      </c>
      <c r="M187" s="2" t="s">
        <v>400</v>
      </c>
      <c r="N187" s="2" t="s">
        <v>1629</v>
      </c>
      <c r="O187" s="2"/>
      <c r="P187" s="2" t="s">
        <v>1930</v>
      </c>
      <c r="Q187" s="2" t="s">
        <v>20</v>
      </c>
      <c r="R187" s="2" t="s">
        <v>20</v>
      </c>
      <c r="S187" s="2" t="s">
        <v>401</v>
      </c>
      <c r="T187" s="2" t="s">
        <v>401</v>
      </c>
      <c r="U187" s="2" t="s">
        <v>401</v>
      </c>
      <c r="V187" s="2" t="s">
        <v>1794</v>
      </c>
      <c r="W187" s="104" t="s">
        <v>20</v>
      </c>
      <c r="X187" s="104" t="s">
        <v>1631</v>
      </c>
      <c r="Y187" s="104"/>
      <c r="Z187" s="2" t="str">
        <f>_xlfn.XLOOKUP(Platinum_Config[[#This Row],[Source PROD ID]],Prod_fields[ID],Prod_fields[Attribute Name],"0-Not Found",0,1)</f>
        <v>Ability To Statements</v>
      </c>
      <c r="AA187" s="2"/>
      <c r="AB187" s="2" t="str">
        <f>_xlfn.XLOOKUP(Platinum_Config[[#This Row],[FDXSANDBOXA ID]],SBA_fields[ID],SBA_fields[Attribute Name],"0-Not Found",0,1)</f>
        <v>Business Ability To Statements</v>
      </c>
      <c r="AC187" s="2" t="str">
        <f>_xlfn.XLOOKUP(Platinum_Config[[#This Row],[Target DEV SB ID]],Target_Dev_fields[ID],Target_Dev_fields[Attribute Name],"0-Not Found",0,1)</f>
        <v>Business Ability To Statements</v>
      </c>
      <c r="AD187" s="2" t="b">
        <f>Platinum_Config[[#This Row],[Prod Source field name]]=Platinum_Config[[#This Row],[New instance Target field name]]</f>
        <v>0</v>
      </c>
      <c r="AE187" s="2" t="b">
        <f>Platinum_Config[[#This Row],[Target Field Name]]=Platinum_Config[[#This Row],[New instance Target field name]]</f>
        <v>0</v>
      </c>
      <c r="AF187" s="2" t="b">
        <f>Platinum_Config[[#This Row],[Sandbox A field name]]=Platinum_Config[[#This Row],[New instance Target field name]]</f>
        <v>1</v>
      </c>
      <c r="AG187" s="2" t="s">
        <v>103</v>
      </c>
      <c r="AH187" s="2" t="s">
        <v>947</v>
      </c>
      <c r="AI187" s="2"/>
      <c r="AJ187" s="2" t="s">
        <v>104</v>
      </c>
      <c r="AK187" s="5"/>
      <c r="AL187" s="5" t="s">
        <v>1931</v>
      </c>
      <c r="AM187" s="5" t="s">
        <v>949</v>
      </c>
      <c r="AN187" s="5" t="s">
        <v>1484</v>
      </c>
      <c r="AO187" s="5" t="s">
        <v>470</v>
      </c>
      <c r="AP187" s="5" t="s">
        <v>470</v>
      </c>
      <c r="AQ187" s="5" t="s">
        <v>470</v>
      </c>
      <c r="AR187" s="5"/>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row>
    <row r="188" spans="1:66" ht="51.95" hidden="1">
      <c r="A188" s="4" t="s">
        <v>1878</v>
      </c>
      <c r="B188" s="4" t="s">
        <v>1879</v>
      </c>
      <c r="C188" s="4" t="s">
        <v>1880</v>
      </c>
      <c r="D188" s="4" t="s">
        <v>590</v>
      </c>
      <c r="E188" s="4" t="s">
        <v>1881</v>
      </c>
      <c r="F188" s="4" t="s">
        <v>606</v>
      </c>
      <c r="G188" s="2" t="s">
        <v>374</v>
      </c>
      <c r="H188" s="2">
        <v>110</v>
      </c>
      <c r="I188" s="2" t="s">
        <v>1628</v>
      </c>
      <c r="J188" s="2"/>
      <c r="K188" s="2" t="s">
        <v>1618</v>
      </c>
      <c r="L188" s="2" t="str">
        <f>_xlfn.TEXTJOIN("|",FALSE,Platinum_Config[[#This Row],[Target Entity]],Platinum_Config[[#This Row],[Target DEV SB ID]])</f>
        <v>Demand Bundle|fdx_epic_archdoc_URL</v>
      </c>
      <c r="M188" s="2" t="s">
        <v>266</v>
      </c>
      <c r="N188" s="2" t="s">
        <v>1629</v>
      </c>
      <c r="O188" s="2"/>
      <c r="P188" s="2" t="s">
        <v>1932</v>
      </c>
      <c r="Q188" s="2" t="s">
        <v>20</v>
      </c>
      <c r="R188" s="2" t="s">
        <v>1059</v>
      </c>
      <c r="S188" s="2" t="s">
        <v>267</v>
      </c>
      <c r="T188" s="2" t="s">
        <v>267</v>
      </c>
      <c r="U188" s="2" t="s">
        <v>267</v>
      </c>
      <c r="V188" s="2" t="s">
        <v>1794</v>
      </c>
      <c r="W188" s="104" t="s">
        <v>20</v>
      </c>
      <c r="X188" s="104" t="s">
        <v>1631</v>
      </c>
      <c r="Y188" s="104"/>
      <c r="Z188" s="2" t="str">
        <f>_xlfn.XLOOKUP(Platinum_Config[[#This Row],[Source PROD ID]],Prod_fields[ID],Prod_fields[Attribute Name],"0-Not Found",0,1)</f>
        <v>Epic Architectural Documentation</v>
      </c>
      <c r="AA188" s="2"/>
      <c r="AB188" s="2" t="str">
        <f>_xlfn.XLOOKUP(Platinum_Config[[#This Row],[FDXSANDBOXA ID]],SBA_fields[ID],SBA_fields[Attribute Name],"0-Not Found",0,1)</f>
        <v>Epic Architectural Documentation</v>
      </c>
      <c r="AC188" s="2" t="str">
        <f>_xlfn.XLOOKUP(Platinum_Config[[#This Row],[Target DEV SB ID]],Target_Dev_fields[ID],Target_Dev_fields[Attribute Name],"0-Not Found",0,1)</f>
        <v>Architectural Documentation</v>
      </c>
      <c r="AD188" s="2" t="b">
        <f>Platinum_Config[[#This Row],[Prod Source field name]]=Platinum_Config[[#This Row],[New instance Target field name]]</f>
        <v>0</v>
      </c>
      <c r="AE188" s="2" t="b">
        <f>Platinum_Config[[#This Row],[Target Field Name]]=Platinum_Config[[#This Row],[New instance Target field name]]</f>
        <v>1</v>
      </c>
      <c r="AF188" s="2" t="b">
        <f>Platinum_Config[[#This Row],[Sandbox A field name]]=Platinum_Config[[#This Row],[New instance Target field name]]</f>
        <v>0</v>
      </c>
      <c r="AG188" s="2" t="s">
        <v>103</v>
      </c>
      <c r="AH188" s="2" t="s">
        <v>1186</v>
      </c>
      <c r="AI188" s="2"/>
      <c r="AJ188" s="2" t="s">
        <v>104</v>
      </c>
      <c r="AK188" s="5"/>
      <c r="AL188" s="5" t="s">
        <v>470</v>
      </c>
      <c r="AM188" s="5" t="s">
        <v>949</v>
      </c>
      <c r="AN188" s="5" t="s">
        <v>470</v>
      </c>
      <c r="AO188" s="5" t="s">
        <v>470</v>
      </c>
      <c r="AP188" s="5" t="s">
        <v>470</v>
      </c>
      <c r="AQ188" s="5" t="s">
        <v>470</v>
      </c>
      <c r="AR188" s="5"/>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row>
    <row r="189" spans="1:66" ht="51.95" hidden="1">
      <c r="A189" s="4" t="s">
        <v>1878</v>
      </c>
      <c r="B189" s="4" t="s">
        <v>1879</v>
      </c>
      <c r="C189" s="4" t="s">
        <v>1880</v>
      </c>
      <c r="D189" s="4" t="s">
        <v>590</v>
      </c>
      <c r="E189" s="4" t="s">
        <v>1881</v>
      </c>
      <c r="F189" s="4" t="s">
        <v>606</v>
      </c>
      <c r="G189" s="2" t="s">
        <v>374</v>
      </c>
      <c r="H189" s="2">
        <v>111</v>
      </c>
      <c r="I189" s="2" t="s">
        <v>1628</v>
      </c>
      <c r="J189" s="2"/>
      <c r="K189" s="2" t="s">
        <v>1321</v>
      </c>
      <c r="L189" s="2" t="str">
        <f>_xlfn.TEXTJOIN("|",FALSE,Platinum_Config[[#This Row],[Target Entity]],Platinum_Config[[#This Row],[Target DEV SB ID]])</f>
        <v>Epic|fdx_epic_archdoc_URL</v>
      </c>
      <c r="M189" s="2" t="s">
        <v>266</v>
      </c>
      <c r="N189" s="2" t="s">
        <v>1629</v>
      </c>
      <c r="O189" s="2"/>
      <c r="P189" s="2" t="s">
        <v>1933</v>
      </c>
      <c r="Q189" s="2" t="s">
        <v>20</v>
      </c>
      <c r="R189" s="2" t="s">
        <v>1059</v>
      </c>
      <c r="S189" s="2" t="s">
        <v>267</v>
      </c>
      <c r="T189" s="2" t="s">
        <v>267</v>
      </c>
      <c r="U189" s="2" t="s">
        <v>267</v>
      </c>
      <c r="V189" s="2" t="s">
        <v>1794</v>
      </c>
      <c r="W189" s="104" t="s">
        <v>20</v>
      </c>
      <c r="X189" s="104" t="s">
        <v>1631</v>
      </c>
      <c r="Y189" s="104"/>
      <c r="Z189" s="2" t="str">
        <f>_xlfn.XLOOKUP(Platinum_Config[[#This Row],[Source PROD ID]],Prod_fields[ID],Prod_fields[Attribute Name],"0-Not Found",0,1)</f>
        <v>Epic Architectural Documentation</v>
      </c>
      <c r="AA189" s="2"/>
      <c r="AB189" s="2" t="str">
        <f>_xlfn.XLOOKUP(Platinum_Config[[#This Row],[FDXSANDBOXA ID]],SBA_fields[ID],SBA_fields[Attribute Name],"0-Not Found",0,1)</f>
        <v>Epic Architectural Documentation</v>
      </c>
      <c r="AC189" s="2" t="str">
        <f>_xlfn.XLOOKUP(Platinum_Config[[#This Row],[Target DEV SB ID]],Target_Dev_fields[ID],Target_Dev_fields[Attribute Name],"0-Not Found",0,1)</f>
        <v>Architectural Documentation</v>
      </c>
      <c r="AD189" s="2" t="b">
        <f>Platinum_Config[[#This Row],[Prod Source field name]]=Platinum_Config[[#This Row],[New instance Target field name]]</f>
        <v>0</v>
      </c>
      <c r="AE189" s="2" t="b">
        <f>Platinum_Config[[#This Row],[Target Field Name]]=Platinum_Config[[#This Row],[New instance Target field name]]</f>
        <v>1</v>
      </c>
      <c r="AF189" s="2" t="b">
        <f>Platinum_Config[[#This Row],[Sandbox A field name]]=Platinum_Config[[#This Row],[New instance Target field name]]</f>
        <v>0</v>
      </c>
      <c r="AG189" s="2" t="s">
        <v>103</v>
      </c>
      <c r="AH189" s="2" t="s">
        <v>1186</v>
      </c>
      <c r="AI189" s="2"/>
      <c r="AJ189" s="2" t="s">
        <v>104</v>
      </c>
      <c r="AK189" s="5"/>
      <c r="AL189" s="5" t="s">
        <v>470</v>
      </c>
      <c r="AM189" s="5" t="s">
        <v>949</v>
      </c>
      <c r="AN189" s="5" t="s">
        <v>470</v>
      </c>
      <c r="AO189" s="5" t="s">
        <v>470</v>
      </c>
      <c r="AP189" s="5" t="s">
        <v>470</v>
      </c>
      <c r="AQ189" s="5" t="s">
        <v>470</v>
      </c>
      <c r="AR189" s="5"/>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row>
    <row r="190" spans="1:66" ht="51.95" hidden="1">
      <c r="A190" s="4" t="s">
        <v>1878</v>
      </c>
      <c r="B190" s="4" t="s">
        <v>1879</v>
      </c>
      <c r="C190" s="4" t="s">
        <v>1880</v>
      </c>
      <c r="D190" s="4" t="s">
        <v>590</v>
      </c>
      <c r="E190" s="4" t="s">
        <v>1881</v>
      </c>
      <c r="F190" s="4" t="s">
        <v>606</v>
      </c>
      <c r="G190" s="2" t="s">
        <v>374</v>
      </c>
      <c r="H190" s="2">
        <v>112</v>
      </c>
      <c r="I190" s="2" t="s">
        <v>1628</v>
      </c>
      <c r="J190" s="2"/>
      <c r="K190" s="2" t="s">
        <v>1618</v>
      </c>
      <c r="L190" s="2" t="str">
        <f>_xlfn.TEXTJOIN("|",FALSE,Platinum_Config[[#This Row],[Target Entity]],Platinum_Config[[#This Row],[Target DEV SB ID]])</f>
        <v>Demand Bundle|fdx_it_ent_arch</v>
      </c>
      <c r="M190" s="2" t="s">
        <v>403</v>
      </c>
      <c r="N190" s="2" t="s">
        <v>1629</v>
      </c>
      <c r="O190" s="2"/>
      <c r="P190" s="2" t="s">
        <v>1934</v>
      </c>
      <c r="Q190" s="2" t="s">
        <v>20</v>
      </c>
      <c r="R190" s="2" t="s">
        <v>20</v>
      </c>
      <c r="S190" s="2" t="s">
        <v>404</v>
      </c>
      <c r="T190" s="2" t="s">
        <v>404</v>
      </c>
      <c r="U190" s="2" t="s">
        <v>404</v>
      </c>
      <c r="V190" s="2" t="s">
        <v>1794</v>
      </c>
      <c r="W190" s="104" t="s">
        <v>20</v>
      </c>
      <c r="X190" s="104" t="s">
        <v>1631</v>
      </c>
      <c r="Y190" s="104"/>
      <c r="Z190" s="2" t="str">
        <f>_xlfn.XLOOKUP(Platinum_Config[[#This Row],[Source PROD ID]],Prod_fields[ID],Prod_fields[Attribute Name],"0-Not Found",0,1)</f>
        <v>IT Architect</v>
      </c>
      <c r="AA190" s="2"/>
      <c r="AB190" s="2" t="str">
        <f>_xlfn.XLOOKUP(Platinum_Config[[#This Row],[FDXSANDBOXA ID]],SBA_fields[ID],SBA_fields[Attribute Name],"0-Not Found",0,1)</f>
        <v>IT Architect</v>
      </c>
      <c r="AC190" s="2" t="str">
        <f>_xlfn.XLOOKUP(Platinum_Config[[#This Row],[Target DEV SB ID]],Target_Dev_fields[ID],Target_Dev_fields[Attribute Name],"0-Not Found",0,1)</f>
        <v>IT Architect</v>
      </c>
      <c r="AD190" s="2" t="b">
        <f>Platinum_Config[[#This Row],[Prod Source field name]]=Platinum_Config[[#This Row],[New instance Target field name]]</f>
        <v>1</v>
      </c>
      <c r="AE190" s="2" t="b">
        <f>Platinum_Config[[#This Row],[Target Field Name]]=Platinum_Config[[#This Row],[New instance Target field name]]</f>
        <v>1</v>
      </c>
      <c r="AF190" s="2" t="b">
        <f>Platinum_Config[[#This Row],[Sandbox A field name]]=Platinum_Config[[#This Row],[New instance Target field name]]</f>
        <v>1</v>
      </c>
      <c r="AG190" s="2" t="s">
        <v>103</v>
      </c>
      <c r="AH190" s="2" t="s">
        <v>947</v>
      </c>
      <c r="AI190" s="2"/>
      <c r="AJ190" s="2" t="s">
        <v>104</v>
      </c>
      <c r="AK190" s="5"/>
      <c r="AL190" s="5" t="s">
        <v>470</v>
      </c>
      <c r="AM190" s="5" t="s">
        <v>949</v>
      </c>
      <c r="AN190" s="5" t="s">
        <v>1491</v>
      </c>
      <c r="AO190" s="5" t="s">
        <v>470</v>
      </c>
      <c r="AP190" s="5" t="s">
        <v>470</v>
      </c>
      <c r="AQ190" s="5" t="s">
        <v>470</v>
      </c>
      <c r="AR190" s="5"/>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row>
    <row r="191" spans="1:66" ht="51.95" hidden="1">
      <c r="A191" s="4" t="s">
        <v>1878</v>
      </c>
      <c r="B191" s="4" t="s">
        <v>1879</v>
      </c>
      <c r="C191" s="4" t="s">
        <v>1880</v>
      </c>
      <c r="D191" s="4" t="s">
        <v>590</v>
      </c>
      <c r="E191" s="4" t="s">
        <v>1881</v>
      </c>
      <c r="F191" s="4" t="s">
        <v>606</v>
      </c>
      <c r="G191" s="2" t="s">
        <v>374</v>
      </c>
      <c r="H191" s="2">
        <v>113</v>
      </c>
      <c r="I191" s="2" t="s">
        <v>1628</v>
      </c>
      <c r="J191" s="2"/>
      <c r="K191" s="2" t="s">
        <v>1618</v>
      </c>
      <c r="L191" s="2" t="str">
        <f>_xlfn.TEXTJOIN("|",FALSE,Platinum_Config[[#This Row],[Target Entity]],Platinum_Config[[#This Row],[Target DEV SB ID]])</f>
        <v>Demand Bundle|fdx_bus_ent_arch</v>
      </c>
      <c r="M191" s="2" t="s">
        <v>405</v>
      </c>
      <c r="N191" s="2" t="s">
        <v>1629</v>
      </c>
      <c r="O191" s="2"/>
      <c r="P191" s="2" t="s">
        <v>1934</v>
      </c>
      <c r="Q191" s="2" t="s">
        <v>20</v>
      </c>
      <c r="R191" s="2" t="s">
        <v>20</v>
      </c>
      <c r="S191" s="2" t="s">
        <v>406</v>
      </c>
      <c r="T191" s="2" t="s">
        <v>406</v>
      </c>
      <c r="U191" s="2" t="s">
        <v>406</v>
      </c>
      <c r="V191" s="2" t="s">
        <v>1794</v>
      </c>
      <c r="W191" s="104" t="s">
        <v>20</v>
      </c>
      <c r="X191" s="104" t="s">
        <v>1631</v>
      </c>
      <c r="Y191" s="104"/>
      <c r="Z191" s="2" t="str">
        <f>_xlfn.XLOOKUP(Platinum_Config[[#This Row],[Source PROD ID]],Prod_fields[ID],Prod_fields[Attribute Name],"0-Not Found",0,1)</f>
        <v>Business Architect</v>
      </c>
      <c r="AA191" s="2"/>
      <c r="AB191" s="2" t="str">
        <f>_xlfn.XLOOKUP(Platinum_Config[[#This Row],[FDXSANDBOXA ID]],SBA_fields[ID],SBA_fields[Attribute Name],"0-Not Found",0,1)</f>
        <v>Business Architect</v>
      </c>
      <c r="AC191" s="2" t="str">
        <f>_xlfn.XLOOKUP(Platinum_Config[[#This Row],[Target DEV SB ID]],Target_Dev_fields[ID],Target_Dev_fields[Attribute Name],"0-Not Found",0,1)</f>
        <v>Business Architect</v>
      </c>
      <c r="AD191" s="2" t="b">
        <f>Platinum_Config[[#This Row],[Prod Source field name]]=Platinum_Config[[#This Row],[New instance Target field name]]</f>
        <v>1</v>
      </c>
      <c r="AE191" s="2" t="b">
        <f>Platinum_Config[[#This Row],[Target Field Name]]=Platinum_Config[[#This Row],[New instance Target field name]]</f>
        <v>1</v>
      </c>
      <c r="AF191" s="2" t="b">
        <f>Platinum_Config[[#This Row],[Sandbox A field name]]=Platinum_Config[[#This Row],[New instance Target field name]]</f>
        <v>1</v>
      </c>
      <c r="AG191" s="2" t="s">
        <v>103</v>
      </c>
      <c r="AH191" s="2" t="s">
        <v>947</v>
      </c>
      <c r="AI191" s="2"/>
      <c r="AJ191" s="2" t="s">
        <v>104</v>
      </c>
      <c r="AK191" s="5"/>
      <c r="AL191" s="5" t="s">
        <v>470</v>
      </c>
      <c r="AM191" s="5" t="s">
        <v>949</v>
      </c>
      <c r="AN191" s="5" t="s">
        <v>1494</v>
      </c>
      <c r="AO191" s="5" t="s">
        <v>470</v>
      </c>
      <c r="AP191" s="5" t="s">
        <v>470</v>
      </c>
      <c r="AQ191" s="5" t="s">
        <v>470</v>
      </c>
      <c r="AR191" s="5"/>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row>
    <row r="192" spans="1:66" ht="51.95" hidden="1">
      <c r="A192" s="4" t="s">
        <v>1878</v>
      </c>
      <c r="B192" s="4" t="s">
        <v>1879</v>
      </c>
      <c r="C192" s="4" t="s">
        <v>1880</v>
      </c>
      <c r="D192" s="4" t="s">
        <v>590</v>
      </c>
      <c r="E192" s="4" t="s">
        <v>1881</v>
      </c>
      <c r="F192" s="4" t="s">
        <v>606</v>
      </c>
      <c r="G192" s="2" t="s">
        <v>374</v>
      </c>
      <c r="H192" s="2">
        <v>114</v>
      </c>
      <c r="I192" s="2" t="s">
        <v>1628</v>
      </c>
      <c r="J192" s="2"/>
      <c r="K192" s="2" t="s">
        <v>1618</v>
      </c>
      <c r="L192" s="2" t="str">
        <f>_xlfn.TEXTJOIN("|",FALSE,Platinum_Config[[#This Row],[Target Entity]],Platinum_Config[[#This Row],[Target DEV SB ID]])</f>
        <v>Demand Bundle|fdx_biz_out_work</v>
      </c>
      <c r="M192" s="2" t="s">
        <v>127</v>
      </c>
      <c r="N192" s="2" t="s">
        <v>1629</v>
      </c>
      <c r="O192" s="2"/>
      <c r="P192" s="2" t="s">
        <v>470</v>
      </c>
      <c r="Q192" s="2" t="s">
        <v>20</v>
      </c>
      <c r="R192" s="2" t="s">
        <v>20</v>
      </c>
      <c r="S192" s="2" t="s">
        <v>247</v>
      </c>
      <c r="T192" s="2" t="s">
        <v>247</v>
      </c>
      <c r="U192" s="2" t="s">
        <v>247</v>
      </c>
      <c r="V192" s="2" t="s">
        <v>1794</v>
      </c>
      <c r="W192" s="104" t="s">
        <v>20</v>
      </c>
      <c r="X192" s="104" t="s">
        <v>1631</v>
      </c>
      <c r="Y192" s="104"/>
      <c r="Z192" s="2" t="str">
        <f>_xlfn.XLOOKUP(Platinum_Config[[#This Row],[Source PROD ID]],Prod_fields[ID],Prod_fields[Attribute Name],"0-Not Found",0,1)</f>
        <v>Expected Business Outcome</v>
      </c>
      <c r="AA192" s="2"/>
      <c r="AB192" s="2" t="str">
        <f>_xlfn.XLOOKUP(Platinum_Config[[#This Row],[FDXSANDBOXA ID]],SBA_fields[ID],SBA_fields[Attribute Name],"0-Not Found",0,1)</f>
        <v>Expected Business Outcome</v>
      </c>
      <c r="AC192" s="2" t="str">
        <f>_xlfn.XLOOKUP(Platinum_Config[[#This Row],[Target DEV SB ID]],Target_Dev_fields[ID],Target_Dev_fields[Attribute Name],"0-Not Found",0,1)</f>
        <v>Expected Business Outcome</v>
      </c>
      <c r="AD192" s="2" t="b">
        <f>Platinum_Config[[#This Row],[Prod Source field name]]=Platinum_Config[[#This Row],[New instance Target field name]]</f>
        <v>1</v>
      </c>
      <c r="AE192" s="2" t="b">
        <f>Platinum_Config[[#This Row],[Target Field Name]]=Platinum_Config[[#This Row],[New instance Target field name]]</f>
        <v>1</v>
      </c>
      <c r="AF192" s="2" t="b">
        <f>Platinum_Config[[#This Row],[Sandbox A field name]]=Platinum_Config[[#This Row],[New instance Target field name]]</f>
        <v>1</v>
      </c>
      <c r="AG192" s="2" t="s">
        <v>103</v>
      </c>
      <c r="AH192" s="2" t="s">
        <v>947</v>
      </c>
      <c r="AI192" s="2"/>
      <c r="AJ192" s="2" t="s">
        <v>104</v>
      </c>
      <c r="AK192" s="5"/>
      <c r="AL192" s="5" t="s">
        <v>1935</v>
      </c>
      <c r="AM192" s="5" t="s">
        <v>949</v>
      </c>
      <c r="AN192" s="5" t="s">
        <v>1157</v>
      </c>
      <c r="AO192" s="5" t="s">
        <v>470</v>
      </c>
      <c r="AP192" s="5" t="s">
        <v>470</v>
      </c>
      <c r="AQ192" s="5" t="s">
        <v>470</v>
      </c>
      <c r="AR192" s="5"/>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row>
    <row r="193" spans="1:66" ht="195" hidden="1">
      <c r="A193" s="4" t="s">
        <v>1878</v>
      </c>
      <c r="B193" s="4" t="s">
        <v>1879</v>
      </c>
      <c r="C193" s="4" t="s">
        <v>1880</v>
      </c>
      <c r="D193" s="4" t="s">
        <v>590</v>
      </c>
      <c r="E193" s="4" t="s">
        <v>1881</v>
      </c>
      <c r="F193" s="4" t="s">
        <v>606</v>
      </c>
      <c r="G193" s="2" t="s">
        <v>374</v>
      </c>
      <c r="H193" s="2">
        <v>115</v>
      </c>
      <c r="I193" s="2" t="s">
        <v>1628</v>
      </c>
      <c r="J193" s="2"/>
      <c r="K193" s="2" t="s">
        <v>1618</v>
      </c>
      <c r="L193" s="2" t="str">
        <f>_xlfn.TEXTJOIN("|",FALSE,Platinum_Config[[#This Row],[Target Entity]],Platinum_Config[[#This Row],[Target DEV SB ID]])</f>
        <v>Demand Bundle|Wbs709</v>
      </c>
      <c r="M193" s="2" t="s">
        <v>327</v>
      </c>
      <c r="N193" s="2" t="s">
        <v>1629</v>
      </c>
      <c r="O193" s="2"/>
      <c r="P193" s="2" t="s">
        <v>1936</v>
      </c>
      <c r="Q193" s="2" t="s">
        <v>20</v>
      </c>
      <c r="R193" s="2" t="s">
        <v>20</v>
      </c>
      <c r="S193" s="2" t="s">
        <v>328</v>
      </c>
      <c r="T193" s="2" t="s">
        <v>328</v>
      </c>
      <c r="U193" s="2" t="s">
        <v>328</v>
      </c>
      <c r="V193" s="2" t="s">
        <v>1839</v>
      </c>
      <c r="W193" s="104" t="s">
        <v>20</v>
      </c>
      <c r="X193" s="104" t="s">
        <v>1631</v>
      </c>
      <c r="Y193" s="104"/>
      <c r="Z193" s="2" t="str">
        <f>_xlfn.XLOOKUP(Platinum_Config[[#This Row],[Source PROD ID]],Prod_fields[ID],Prod_fields[Attribute Name],"0-Not Found",0,1)</f>
        <v>Health Status</v>
      </c>
      <c r="AA193" s="2"/>
      <c r="AB193" s="2" t="str">
        <f>_xlfn.XLOOKUP(Platinum_Config[[#This Row],[FDXSANDBOXA ID]],SBA_fields[ID],SBA_fields[Attribute Name],"0-Not Found",0,1)</f>
        <v>Health Status</v>
      </c>
      <c r="AC193" s="2" t="str">
        <f>_xlfn.XLOOKUP(Platinum_Config[[#This Row],[Target DEV SB ID]],Target_Dev_fields[ID],Target_Dev_fields[Attribute Name],"0-Not Found",0,1)</f>
        <v>Health Status</v>
      </c>
      <c r="AD193" s="2" t="b">
        <f>Platinum_Config[[#This Row],[Prod Source field name]]=Platinum_Config[[#This Row],[New instance Target field name]]</f>
        <v>1</v>
      </c>
      <c r="AE193" s="2" t="b">
        <f>Platinum_Config[[#This Row],[Target Field Name]]=Platinum_Config[[#This Row],[New instance Target field name]]</f>
        <v>1</v>
      </c>
      <c r="AF193" s="2" t="b">
        <f>Platinum_Config[[#This Row],[Sandbox A field name]]=Platinum_Config[[#This Row],[New instance Target field name]]</f>
        <v>1</v>
      </c>
      <c r="AG193" s="2" t="s">
        <v>444</v>
      </c>
      <c r="AH193" s="2" t="s">
        <v>947</v>
      </c>
      <c r="AI193" s="2"/>
      <c r="AJ193" s="2" t="s">
        <v>104</v>
      </c>
      <c r="AK193" s="5" t="str">
        <f>_xlfn.TEXTJOIN(CHAR(10),TRUE,VAL_wbs709_healthStatus[])</f>
        <v>On Track
Some Issues
Attention Needed</v>
      </c>
      <c r="AL193" s="5" t="s">
        <v>1937</v>
      </c>
      <c r="AM193" s="5" t="s">
        <v>949</v>
      </c>
      <c r="AN193" s="5" t="s">
        <v>1323</v>
      </c>
      <c r="AO193" s="5" t="s">
        <v>470</v>
      </c>
      <c r="AP193" s="5" t="s">
        <v>470</v>
      </c>
      <c r="AQ193" s="5" t="s">
        <v>470</v>
      </c>
      <c r="AR193" s="5"/>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row>
    <row r="194" spans="1:66" ht="117" hidden="1">
      <c r="A194" s="4" t="s">
        <v>1878</v>
      </c>
      <c r="B194" s="4" t="s">
        <v>1879</v>
      </c>
      <c r="C194" s="4" t="s">
        <v>1880</v>
      </c>
      <c r="D194" s="4" t="s">
        <v>590</v>
      </c>
      <c r="E194" s="4" t="s">
        <v>1881</v>
      </c>
      <c r="F194" s="4" t="s">
        <v>606</v>
      </c>
      <c r="G194" s="2" t="s">
        <v>374</v>
      </c>
      <c r="H194" s="2">
        <v>116</v>
      </c>
      <c r="I194" s="2" t="s">
        <v>1628</v>
      </c>
      <c r="J194" s="2"/>
      <c r="K194" s="2" t="s">
        <v>1618</v>
      </c>
      <c r="L194" s="2" t="str">
        <f>_xlfn.TEXTJOIN("|",FALSE,Platinum_Config[[#This Row],[Target Entity]],Platinum_Config[[#This Row],[Target DEV SB ID]])</f>
        <v>Demand Bundle|fdx_status_work</v>
      </c>
      <c r="M194" s="2" t="s">
        <v>330</v>
      </c>
      <c r="N194" s="2" t="s">
        <v>1629</v>
      </c>
      <c r="O194" s="2"/>
      <c r="P194" s="2" t="s">
        <v>1938</v>
      </c>
      <c r="Q194" s="2" t="s">
        <v>20</v>
      </c>
      <c r="R194" s="2" t="s">
        <v>20</v>
      </c>
      <c r="S194" s="2" t="s">
        <v>331</v>
      </c>
      <c r="T194" s="2" t="s">
        <v>331</v>
      </c>
      <c r="U194" s="2" t="s">
        <v>331</v>
      </c>
      <c r="V194" s="2" t="s">
        <v>1794</v>
      </c>
      <c r="W194" s="104" t="s">
        <v>20</v>
      </c>
      <c r="X194" s="104" t="s">
        <v>1631</v>
      </c>
      <c r="Y194" s="104"/>
      <c r="Z194" s="2" t="str">
        <f>_xlfn.XLOOKUP(Platinum_Config[[#This Row],[Source PROD ID]],Prod_fields[ID],Prod_fields[Attribute Name],"0-Not Found",0,1)</f>
        <v>Status Rationale</v>
      </c>
      <c r="AA194" s="2"/>
      <c r="AB194" s="2" t="str">
        <f>_xlfn.XLOOKUP(Platinum_Config[[#This Row],[FDXSANDBOXA ID]],SBA_fields[ID],SBA_fields[Attribute Name],"0-Not Found",0,1)</f>
        <v>Status Rationale</v>
      </c>
      <c r="AC194" s="2" t="str">
        <f>_xlfn.XLOOKUP(Platinum_Config[[#This Row],[Target DEV SB ID]],Target_Dev_fields[ID],Target_Dev_fields[Attribute Name],"0-Not Found",0,1)</f>
        <v>Status Rationale</v>
      </c>
      <c r="AD194" s="2" t="b">
        <f>Platinum_Config[[#This Row],[Prod Source field name]]=Platinum_Config[[#This Row],[New instance Target field name]]</f>
        <v>1</v>
      </c>
      <c r="AE194" s="2" t="b">
        <f>Platinum_Config[[#This Row],[Target Field Name]]=Platinum_Config[[#This Row],[New instance Target field name]]</f>
        <v>1</v>
      </c>
      <c r="AF194" s="2" t="b">
        <f>Platinum_Config[[#This Row],[Sandbox A field name]]=Platinum_Config[[#This Row],[New instance Target field name]]</f>
        <v>1</v>
      </c>
      <c r="AG194" s="2" t="s">
        <v>103</v>
      </c>
      <c r="AH194" s="2" t="s">
        <v>947</v>
      </c>
      <c r="AI194" s="2"/>
      <c r="AJ194" s="2" t="s">
        <v>104</v>
      </c>
      <c r="AK194" s="5"/>
      <c r="AL194" s="5" t="s">
        <v>1939</v>
      </c>
      <c r="AM194" s="5" t="s">
        <v>949</v>
      </c>
      <c r="AN194" s="5" t="s">
        <v>1324</v>
      </c>
      <c r="AO194" s="5" t="s">
        <v>470</v>
      </c>
      <c r="AP194" s="5" t="s">
        <v>470</v>
      </c>
      <c r="AQ194" s="5" t="s">
        <v>470</v>
      </c>
      <c r="AR194" s="5"/>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row>
    <row r="195" spans="1:66" ht="51.95" hidden="1">
      <c r="A195" s="4" t="s">
        <v>1878</v>
      </c>
      <c r="B195" s="4" t="s">
        <v>1879</v>
      </c>
      <c r="C195" s="4" t="s">
        <v>1880</v>
      </c>
      <c r="D195" s="4" t="s">
        <v>590</v>
      </c>
      <c r="E195" s="4" t="s">
        <v>1881</v>
      </c>
      <c r="F195" s="4" t="s">
        <v>606</v>
      </c>
      <c r="G195" s="2" t="s">
        <v>374</v>
      </c>
      <c r="H195" s="2">
        <v>117</v>
      </c>
      <c r="I195" s="2" t="s">
        <v>1628</v>
      </c>
      <c r="J195" s="2"/>
      <c r="K195" s="2" t="s">
        <v>1321</v>
      </c>
      <c r="L195" s="2" t="str">
        <f>_xlfn.TEXTJOIN("|",FALSE,Platinum_Config[[#This Row],[Target Entity]],Platinum_Config[[#This Row],[Target DEV SB ID]])</f>
        <v>Epic|fdx_epic_notes</v>
      </c>
      <c r="M195" s="2" t="s">
        <v>407</v>
      </c>
      <c r="N195" s="2" t="s">
        <v>1629</v>
      </c>
      <c r="O195" s="2"/>
      <c r="P195" s="2" t="s">
        <v>1907</v>
      </c>
      <c r="Q195" s="2" t="s">
        <v>20</v>
      </c>
      <c r="R195" s="2" t="s">
        <v>20</v>
      </c>
      <c r="S195" s="2" t="s">
        <v>408</v>
      </c>
      <c r="T195" s="2" t="s">
        <v>408</v>
      </c>
      <c r="U195" s="2" t="s">
        <v>408</v>
      </c>
      <c r="V195" s="2" t="s">
        <v>1794</v>
      </c>
      <c r="W195" s="104" t="s">
        <v>20</v>
      </c>
      <c r="X195" s="104" t="s">
        <v>1631</v>
      </c>
      <c r="Y195" s="104"/>
      <c r="Z195" s="2" t="str">
        <f>_xlfn.XLOOKUP(Platinum_Config[[#This Row],[Source PROD ID]],Prod_fields[ID],Prod_fields[Attribute Name],"0-Not Found",0,1)</f>
        <v>Epic Notes and Comments</v>
      </c>
      <c r="AA195" s="2"/>
      <c r="AB195" s="2" t="str">
        <f>_xlfn.XLOOKUP(Platinum_Config[[#This Row],[FDXSANDBOXA ID]],SBA_fields[ID],SBA_fields[Attribute Name],"0-Not Found",0,1)</f>
        <v>Epic Notes and Comments</v>
      </c>
      <c r="AC195" s="2" t="str">
        <f>_xlfn.XLOOKUP(Platinum_Config[[#This Row],[Target DEV SB ID]],Target_Dev_fields[ID],Target_Dev_fields[Attribute Name],"0-Not Found",0,1)</f>
        <v>Epic Notes and Comments</v>
      </c>
      <c r="AD195" s="2" t="b">
        <f>Platinum_Config[[#This Row],[Prod Source field name]]=Platinum_Config[[#This Row],[New instance Target field name]]</f>
        <v>1</v>
      </c>
      <c r="AE195" s="2" t="b">
        <f>Platinum_Config[[#This Row],[Target Field Name]]=Platinum_Config[[#This Row],[New instance Target field name]]</f>
        <v>1</v>
      </c>
      <c r="AF195" s="2" t="b">
        <f>Platinum_Config[[#This Row],[Sandbox A field name]]=Platinum_Config[[#This Row],[New instance Target field name]]</f>
        <v>1</v>
      </c>
      <c r="AG195" s="2" t="s">
        <v>103</v>
      </c>
      <c r="AH195" s="2" t="s">
        <v>947</v>
      </c>
      <c r="AI195" s="2"/>
      <c r="AJ195" s="2" t="s">
        <v>104</v>
      </c>
      <c r="AK195" s="5"/>
      <c r="AL195" s="5" t="s">
        <v>1908</v>
      </c>
      <c r="AM195" s="5" t="s">
        <v>470</v>
      </c>
      <c r="AN195" s="5" t="s">
        <v>470</v>
      </c>
      <c r="AO195" s="5" t="s">
        <v>470</v>
      </c>
      <c r="AP195" s="5" t="s">
        <v>470</v>
      </c>
      <c r="AQ195" s="5" t="s">
        <v>470</v>
      </c>
      <c r="AR195" s="5"/>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row>
    <row r="196" spans="1:66" ht="51.95" hidden="1">
      <c r="A196" s="4" t="s">
        <v>1878</v>
      </c>
      <c r="B196" s="4" t="s">
        <v>1879</v>
      </c>
      <c r="C196" s="4" t="s">
        <v>1880</v>
      </c>
      <c r="D196" s="4" t="s">
        <v>590</v>
      </c>
      <c r="E196" s="4" t="s">
        <v>1881</v>
      </c>
      <c r="F196" s="4" t="s">
        <v>606</v>
      </c>
      <c r="G196" s="2" t="s">
        <v>374</v>
      </c>
      <c r="H196" s="2">
        <v>118</v>
      </c>
      <c r="I196" s="2" t="s">
        <v>1628</v>
      </c>
      <c r="J196" s="2"/>
      <c r="K196" s="2" t="s">
        <v>1321</v>
      </c>
      <c r="L196" s="2" t="str">
        <f>_xlfn.TEXTJOIN("|",FALSE,Platinum_Config[[#This Row],[Target Entity]],Platinum_Config[[#This Row],[Target DEV SB ID]])</f>
        <v>Epic|fdx_epic_cap_no</v>
      </c>
      <c r="M196" s="2" t="s">
        <v>409</v>
      </c>
      <c r="N196" s="2" t="s">
        <v>1629</v>
      </c>
      <c r="O196" s="2"/>
      <c r="P196" s="2" t="s">
        <v>1940</v>
      </c>
      <c r="Q196" s="2" t="s">
        <v>104</v>
      </c>
      <c r="R196" s="2" t="s">
        <v>104</v>
      </c>
      <c r="S196" s="2" t="s">
        <v>1611</v>
      </c>
      <c r="T196" s="2" t="s">
        <v>470</v>
      </c>
      <c r="U196" s="2" t="s">
        <v>410</v>
      </c>
      <c r="V196" s="2" t="s">
        <v>1941</v>
      </c>
      <c r="W196" s="104" t="s">
        <v>1139</v>
      </c>
      <c r="X196" s="104" t="s">
        <v>1139</v>
      </c>
      <c r="Y196" s="104"/>
      <c r="Z196" s="2" t="str">
        <f>_xlfn.XLOOKUP(Platinum_Config[[#This Row],[Source PROD ID]],Prod_fields[ID],Prod_fields[Attribute Name],"0-Not Found",0,1)</f>
        <v>0-Not Found</v>
      </c>
      <c r="AA196" s="2"/>
      <c r="AB196" s="2" t="str">
        <f>_xlfn.XLOOKUP(Platinum_Config[[#This Row],[FDXSANDBOXA ID]],SBA_fields[ID],SBA_fields[Attribute Name],"0-Not Found",0,1)</f>
        <v>0-Not Found</v>
      </c>
      <c r="AC196" s="2" t="str">
        <f>_xlfn.XLOOKUP(Platinum_Config[[#This Row],[Target DEV SB ID]],Target_Dev_fields[ID],Target_Dev_fields[Attribute Name],"0-Not Found",0,1)</f>
        <v>Capital Number</v>
      </c>
      <c r="AD196" s="2" t="b">
        <f>Platinum_Config[[#This Row],[Prod Source field name]]=Platinum_Config[[#This Row],[New instance Target field name]]</f>
        <v>0</v>
      </c>
      <c r="AE196" s="2" t="b">
        <f>Platinum_Config[[#This Row],[Target Field Name]]=Platinum_Config[[#This Row],[New instance Target field name]]</f>
        <v>1</v>
      </c>
      <c r="AF196" s="2" t="b">
        <f>Platinum_Config[[#This Row],[Sandbox A field name]]=Platinum_Config[[#This Row],[New instance Target field name]]</f>
        <v>0</v>
      </c>
      <c r="AG196" s="2" t="s">
        <v>103</v>
      </c>
      <c r="AH196" s="2" t="s">
        <v>947</v>
      </c>
      <c r="AI196" s="2"/>
      <c r="AJ196" s="2" t="s">
        <v>104</v>
      </c>
      <c r="AK196" s="5"/>
      <c r="AL196" s="5" t="s">
        <v>1508</v>
      </c>
      <c r="AM196" s="5" t="s">
        <v>399</v>
      </c>
      <c r="AN196" s="5" t="s">
        <v>470</v>
      </c>
      <c r="AO196" s="5" t="s">
        <v>470</v>
      </c>
      <c r="AP196" s="5" t="s">
        <v>470</v>
      </c>
      <c r="AQ196" s="5" t="s">
        <v>470</v>
      </c>
      <c r="AR196" s="5"/>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row>
    <row r="197" spans="1:66" ht="51.95" hidden="1">
      <c r="A197" s="4" t="s">
        <v>1878</v>
      </c>
      <c r="B197" s="4" t="s">
        <v>1879</v>
      </c>
      <c r="C197" s="4" t="s">
        <v>1880</v>
      </c>
      <c r="D197" s="4" t="s">
        <v>590</v>
      </c>
      <c r="E197" s="4" t="s">
        <v>1881</v>
      </c>
      <c r="F197" s="4" t="s">
        <v>606</v>
      </c>
      <c r="G197" s="2" t="s">
        <v>374</v>
      </c>
      <c r="H197" s="2">
        <v>119</v>
      </c>
      <c r="I197" s="2" t="s">
        <v>1628</v>
      </c>
      <c r="J197" s="2"/>
      <c r="K197" s="2" t="s">
        <v>1618</v>
      </c>
      <c r="L197" s="2" t="str">
        <f>_xlfn.TEXTJOIN("|",FALSE,Platinum_Config[[#This Row],[Target Entity]],Platinum_Config[[#This Row],[Target DEV SB ID]])</f>
        <v>Demand Bundle|fdx_first_id</v>
      </c>
      <c r="M197" s="2" t="s">
        <v>411</v>
      </c>
      <c r="N197" s="2" t="s">
        <v>1629</v>
      </c>
      <c r="O197" s="2"/>
      <c r="P197" s="2" t="s">
        <v>1942</v>
      </c>
      <c r="Q197" s="2" t="s">
        <v>20</v>
      </c>
      <c r="R197" s="2" t="s">
        <v>20</v>
      </c>
      <c r="S197" s="2" t="s">
        <v>412</v>
      </c>
      <c r="T197" s="2" t="s">
        <v>412</v>
      </c>
      <c r="U197" s="2" t="s">
        <v>412</v>
      </c>
      <c r="V197" s="2" t="s">
        <v>1794</v>
      </c>
      <c r="W197" s="104" t="s">
        <v>20</v>
      </c>
      <c r="X197" s="104" t="s">
        <v>1631</v>
      </c>
      <c r="Y197" s="104"/>
      <c r="Z197" s="2" t="str">
        <f>_xlfn.XLOOKUP(Platinum_Config[[#This Row],[Source PROD ID]],Prod_fields[ID],Prod_fields[Attribute Name],"0-Not Found",0,1)</f>
        <v>OnSpring ID</v>
      </c>
      <c r="AA197" s="2"/>
      <c r="AB197" s="2" t="str">
        <f>_xlfn.XLOOKUP(Platinum_Config[[#This Row],[FDXSANDBOXA ID]],SBA_fields[ID],SBA_fields[Attribute Name],"0-Not Found",0,1)</f>
        <v>OnSpring ID</v>
      </c>
      <c r="AC197" s="2" t="str">
        <f>_xlfn.XLOOKUP(Platinum_Config[[#This Row],[Target DEV SB ID]],Target_Dev_fields[ID],Target_Dev_fields[Attribute Name],"0-Not Found",0,1)</f>
        <v>OnSpring ID</v>
      </c>
      <c r="AD197" s="2" t="b">
        <f>Platinum_Config[[#This Row],[Prod Source field name]]=Platinum_Config[[#This Row],[New instance Target field name]]</f>
        <v>1</v>
      </c>
      <c r="AE197" s="2" t="b">
        <f>Platinum_Config[[#This Row],[Target Field Name]]=Platinum_Config[[#This Row],[New instance Target field name]]</f>
        <v>1</v>
      </c>
      <c r="AF197" s="2" t="b">
        <f>Platinum_Config[[#This Row],[Sandbox A field name]]=Platinum_Config[[#This Row],[New instance Target field name]]</f>
        <v>1</v>
      </c>
      <c r="AG197" s="2" t="s">
        <v>103</v>
      </c>
      <c r="AH197" s="2" t="s">
        <v>947</v>
      </c>
      <c r="AI197" s="2"/>
      <c r="AJ197" s="2" t="s">
        <v>104</v>
      </c>
      <c r="AK197" s="5"/>
      <c r="AL197" s="5" t="s">
        <v>1512</v>
      </c>
      <c r="AM197" s="5" t="s">
        <v>399</v>
      </c>
      <c r="AN197" s="5" t="s">
        <v>470</v>
      </c>
      <c r="AO197" s="5" t="s">
        <v>470</v>
      </c>
      <c r="AP197" s="5" t="s">
        <v>470</v>
      </c>
      <c r="AQ197" s="5" t="s">
        <v>470</v>
      </c>
      <c r="AR197" s="5"/>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row>
    <row r="198" spans="1:66" ht="51.95" hidden="1">
      <c r="A198" s="4" t="s">
        <v>1878</v>
      </c>
      <c r="B198" s="4" t="s">
        <v>1879</v>
      </c>
      <c r="C198" s="4" t="s">
        <v>1880</v>
      </c>
      <c r="D198" s="4" t="s">
        <v>590</v>
      </c>
      <c r="E198" s="4" t="s">
        <v>1881</v>
      </c>
      <c r="F198" s="4" t="s">
        <v>606</v>
      </c>
      <c r="G198" s="2" t="s">
        <v>374</v>
      </c>
      <c r="H198" s="2">
        <v>120</v>
      </c>
      <c r="I198" s="2" t="s">
        <v>1628</v>
      </c>
      <c r="J198" s="2"/>
      <c r="K198" s="2" t="s">
        <v>1321</v>
      </c>
      <c r="L198" s="2" t="str">
        <f>_xlfn.TEXTJOIN("|",FALSE,Platinum_Config[[#This Row],[Target Entity]],Platinum_Config[[#This Row],[Target DEV SB ID]])</f>
        <v>Epic|fdx_first_id</v>
      </c>
      <c r="M198" s="2" t="s">
        <v>411</v>
      </c>
      <c r="N198" s="2" t="s">
        <v>1629</v>
      </c>
      <c r="O198" s="2"/>
      <c r="P198" s="2" t="s">
        <v>1943</v>
      </c>
      <c r="Q198" s="2" t="s">
        <v>104</v>
      </c>
      <c r="R198" s="2" t="s">
        <v>104</v>
      </c>
      <c r="S198" s="2" t="s">
        <v>412</v>
      </c>
      <c r="T198" s="2" t="s">
        <v>412</v>
      </c>
      <c r="U198" s="2" t="s">
        <v>412</v>
      </c>
      <c r="V198" s="2" t="s">
        <v>1794</v>
      </c>
      <c r="W198" s="104" t="s">
        <v>20</v>
      </c>
      <c r="X198" s="104" t="s">
        <v>1631</v>
      </c>
      <c r="Y198" s="104"/>
      <c r="Z198" s="2" t="str">
        <f>_xlfn.XLOOKUP(Platinum_Config[[#This Row],[Source PROD ID]],Prod_fields[ID],Prod_fields[Attribute Name],"0-Not Found",0,1)</f>
        <v>OnSpring ID</v>
      </c>
      <c r="AA198" s="2"/>
      <c r="AB198" s="2" t="str">
        <f>_xlfn.XLOOKUP(Platinum_Config[[#This Row],[FDXSANDBOXA ID]],SBA_fields[ID],SBA_fields[Attribute Name],"0-Not Found",0,1)</f>
        <v>OnSpring ID</v>
      </c>
      <c r="AC198" s="2" t="str">
        <f>_xlfn.XLOOKUP(Platinum_Config[[#This Row],[Target DEV SB ID]],Target_Dev_fields[ID],Target_Dev_fields[Attribute Name],"0-Not Found",0,1)</f>
        <v>OnSpring ID</v>
      </c>
      <c r="AD198" s="2" t="b">
        <f>Platinum_Config[[#This Row],[Prod Source field name]]=Platinum_Config[[#This Row],[New instance Target field name]]</f>
        <v>1</v>
      </c>
      <c r="AE198" s="2" t="b">
        <f>Platinum_Config[[#This Row],[Target Field Name]]=Platinum_Config[[#This Row],[New instance Target field name]]</f>
        <v>1</v>
      </c>
      <c r="AF198" s="2" t="b">
        <f>Platinum_Config[[#This Row],[Sandbox A field name]]=Platinum_Config[[#This Row],[New instance Target field name]]</f>
        <v>1</v>
      </c>
      <c r="AG198" s="2" t="s">
        <v>103</v>
      </c>
      <c r="AH198" s="2" t="s">
        <v>947</v>
      </c>
      <c r="AI198" s="2"/>
      <c r="AJ198" s="2" t="s">
        <v>104</v>
      </c>
      <c r="AK198" s="5"/>
      <c r="AL198" s="5" t="s">
        <v>1512</v>
      </c>
      <c r="AM198" s="5" t="s">
        <v>399</v>
      </c>
      <c r="AN198" s="5" t="s">
        <v>470</v>
      </c>
      <c r="AO198" s="5" t="s">
        <v>470</v>
      </c>
      <c r="AP198" s="5" t="s">
        <v>470</v>
      </c>
      <c r="AQ198" s="5" t="s">
        <v>470</v>
      </c>
      <c r="AR198" s="5"/>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row>
    <row r="199" spans="1:66" ht="51.95" hidden="1">
      <c r="A199" s="4"/>
      <c r="B199" s="4"/>
      <c r="C199" s="4"/>
      <c r="D199" s="4"/>
      <c r="E199" s="4" t="s">
        <v>1881</v>
      </c>
      <c r="F199" s="4" t="s">
        <v>606</v>
      </c>
      <c r="G199" s="2" t="s">
        <v>374</v>
      </c>
      <c r="H199" s="2"/>
      <c r="I199" s="2"/>
      <c r="J199" s="2"/>
      <c r="K199" s="2"/>
      <c r="L199" s="2" t="str">
        <f>_xlfn.TEXTJOIN("|",FALSE,Platinum_Config[[#This Row],[Target Entity]],Platinum_Config[[#This Row],[Target DEV SB ID]])</f>
        <v>|Wbs176</v>
      </c>
      <c r="M199" s="2" t="s">
        <v>812</v>
      </c>
      <c r="N199" s="2"/>
      <c r="O199" s="2"/>
      <c r="P199" s="2"/>
      <c r="Q199" s="2"/>
      <c r="R199" s="2"/>
      <c r="S199" s="2"/>
      <c r="T199" s="2"/>
      <c r="U199" s="2" t="s">
        <v>1944</v>
      </c>
      <c r="V199" s="2"/>
      <c r="W199" s="104"/>
      <c r="X199" s="104"/>
      <c r="Y199" s="104"/>
      <c r="Z199" s="2" t="str">
        <f>_xlfn.XLOOKUP(Platinum_Config[[#This Row],[Source PROD ID]],Prod_fields[ID],Prod_fields[Attribute Name],"0-Not Found",0,1)</f>
        <v>0-Not Found</v>
      </c>
      <c r="AA199" s="2"/>
      <c r="AB199" s="2" t="str">
        <f>_xlfn.XLOOKUP(Platinum_Config[[#This Row],[FDXSANDBOXA ID]],SBA_fields[ID],SBA_fields[Attribute Name],"0-Not Found",0,1)</f>
        <v>0-Not Found</v>
      </c>
      <c r="AC199" s="2" t="str">
        <f>_xlfn.XLOOKUP(Platinum_Config[[#This Row],[Target DEV SB ID]],Target_Dev_fields[ID],Target_Dev_fields[Attribute Name],"0-Not Found",0,1)</f>
        <v>0-Not Found</v>
      </c>
      <c r="AD199" s="2" t="b">
        <f>Platinum_Config[[#This Row],[Prod Source field name]]=Platinum_Config[[#This Row],[New instance Target field name]]</f>
        <v>1</v>
      </c>
      <c r="AE199" s="2" t="b">
        <f>Platinum_Config[[#This Row],[Target Field Name]]=Platinum_Config[[#This Row],[New instance Target field name]]</f>
        <v>0</v>
      </c>
      <c r="AF199" s="2" t="b">
        <f>Platinum_Config[[#This Row],[Sandbox A field name]]=Platinum_Config[[#This Row],[New instance Target field name]]</f>
        <v>1</v>
      </c>
      <c r="AG199" s="2"/>
      <c r="AH199" s="2"/>
      <c r="AI199" s="2"/>
      <c r="AJ199" s="2"/>
      <c r="AK199" s="5"/>
      <c r="AL199" s="5"/>
      <c r="AM199" s="5"/>
      <c r="AN199" s="5"/>
      <c r="AO199" s="5"/>
      <c r="AP199" s="5"/>
      <c r="AQ199" s="5"/>
      <c r="AR199" s="5"/>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row>
    <row r="200" spans="1:66" ht="51.95" hidden="1">
      <c r="A200" s="4"/>
      <c r="B200" s="4"/>
      <c r="C200" s="4"/>
      <c r="D200" s="4"/>
      <c r="E200" s="4" t="s">
        <v>1881</v>
      </c>
      <c r="F200" s="4" t="s">
        <v>606</v>
      </c>
      <c r="G200" s="2" t="s">
        <v>374</v>
      </c>
      <c r="H200" s="2"/>
      <c r="I200" s="2"/>
      <c r="J200" s="2"/>
      <c r="K200" s="2"/>
      <c r="L200" s="2" t="str">
        <f>_xlfn.TEXTJOIN("|",FALSE,Platinum_Config[[#This Row],[Target Entity]],Platinum_Config[[#This Row],[Target DEV SB ID]])</f>
        <v>|Wbs177</v>
      </c>
      <c r="M200" s="2" t="s">
        <v>825</v>
      </c>
      <c r="N200" s="2"/>
      <c r="O200" s="2"/>
      <c r="P200" s="2"/>
      <c r="Q200" s="2"/>
      <c r="R200" s="2"/>
      <c r="S200" s="2"/>
      <c r="T200" s="2"/>
      <c r="U200" s="2" t="s">
        <v>1945</v>
      </c>
      <c r="V200" s="2"/>
      <c r="W200" s="104"/>
      <c r="X200" s="104"/>
      <c r="Y200" s="104"/>
      <c r="Z200" s="2" t="str">
        <f>_xlfn.XLOOKUP(Platinum_Config[[#This Row],[Source PROD ID]],Prod_fields[ID],Prod_fields[Attribute Name],"0-Not Found",0,1)</f>
        <v>0-Not Found</v>
      </c>
      <c r="AA200" s="2"/>
      <c r="AB200" s="2" t="str">
        <f>_xlfn.XLOOKUP(Platinum_Config[[#This Row],[FDXSANDBOXA ID]],SBA_fields[ID],SBA_fields[Attribute Name],"0-Not Found",0,1)</f>
        <v>0-Not Found</v>
      </c>
      <c r="AC200" s="2" t="str">
        <f>_xlfn.XLOOKUP(Platinum_Config[[#This Row],[Target DEV SB ID]],Target_Dev_fields[ID],Target_Dev_fields[Attribute Name],"0-Not Found",0,1)</f>
        <v>0-Not Found</v>
      </c>
      <c r="AD200" s="2" t="b">
        <f>Platinum_Config[[#This Row],[Prod Source field name]]=Platinum_Config[[#This Row],[New instance Target field name]]</f>
        <v>1</v>
      </c>
      <c r="AE200" s="2" t="b">
        <f>Platinum_Config[[#This Row],[Target Field Name]]=Platinum_Config[[#This Row],[New instance Target field name]]</f>
        <v>0</v>
      </c>
      <c r="AF200" s="2" t="b">
        <f>Platinum_Config[[#This Row],[Sandbox A field name]]=Platinum_Config[[#This Row],[New instance Target field name]]</f>
        <v>1</v>
      </c>
      <c r="AG200" s="2"/>
      <c r="AH200" s="2"/>
      <c r="AI200" s="2"/>
      <c r="AJ200" s="2"/>
      <c r="AK200" s="5"/>
      <c r="AL200" s="5"/>
      <c r="AM200" s="5"/>
      <c r="AN200" s="5"/>
      <c r="AO200" s="5"/>
      <c r="AP200" s="5"/>
      <c r="AQ200" s="5"/>
      <c r="AR200" s="5"/>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row>
    <row r="201" spans="1:66" ht="51.95" hidden="1">
      <c r="A201" s="4"/>
      <c r="B201" s="4"/>
      <c r="C201" s="4"/>
      <c r="D201" s="4"/>
      <c r="E201" s="4" t="s">
        <v>1881</v>
      </c>
      <c r="F201" s="4" t="s">
        <v>606</v>
      </c>
      <c r="G201" s="2" t="s">
        <v>374</v>
      </c>
      <c r="H201" s="2"/>
      <c r="I201" s="2"/>
      <c r="J201" s="2"/>
      <c r="K201" s="2"/>
      <c r="L201" s="2" t="str">
        <f>_xlfn.TEXTJOIN("|",FALSE,Platinum_Config[[#This Row],[Target Entity]],Platinum_Config[[#This Row],[Target DEV SB ID]])</f>
        <v>|Obs31</v>
      </c>
      <c r="M201" s="2" t="s">
        <v>826</v>
      </c>
      <c r="N201" s="2"/>
      <c r="O201" s="2"/>
      <c r="P201" s="2"/>
      <c r="Q201" s="2"/>
      <c r="R201" s="2"/>
      <c r="S201" s="2"/>
      <c r="T201" s="2"/>
      <c r="U201" s="2" t="s">
        <v>1946</v>
      </c>
      <c r="V201" s="2"/>
      <c r="W201" s="104"/>
      <c r="X201" s="104"/>
      <c r="Y201" s="104"/>
      <c r="Z201" s="2" t="str">
        <f>_xlfn.XLOOKUP(Platinum_Config[[#This Row],[Source PROD ID]],Prod_fields[ID],Prod_fields[Attribute Name],"0-Not Found",0,1)</f>
        <v>0-Not Found</v>
      </c>
      <c r="AA201" s="2"/>
      <c r="AB201" s="2" t="str">
        <f>_xlfn.XLOOKUP(Platinum_Config[[#This Row],[FDXSANDBOXA ID]],SBA_fields[ID],SBA_fields[Attribute Name],"0-Not Found",0,1)</f>
        <v>0-Not Found</v>
      </c>
      <c r="AC201" s="2" t="str">
        <f>_xlfn.XLOOKUP(Platinum_Config[[#This Row],[Target DEV SB ID]],Target_Dev_fields[ID],Target_Dev_fields[Attribute Name],"0-Not Found",0,1)</f>
        <v>0-Not Found</v>
      </c>
      <c r="AD201" s="2" t="b">
        <f>Platinum_Config[[#This Row],[Prod Source field name]]=Platinum_Config[[#This Row],[New instance Target field name]]</f>
        <v>1</v>
      </c>
      <c r="AE201" s="2" t="b">
        <f>Platinum_Config[[#This Row],[Target Field Name]]=Platinum_Config[[#This Row],[New instance Target field name]]</f>
        <v>0</v>
      </c>
      <c r="AF201" s="2" t="b">
        <f>Platinum_Config[[#This Row],[Sandbox A field name]]=Platinum_Config[[#This Row],[New instance Target field name]]</f>
        <v>1</v>
      </c>
      <c r="AG201" s="2"/>
      <c r="AH201" s="2"/>
      <c r="AI201" s="2"/>
      <c r="AJ201" s="2"/>
      <c r="AK201" s="5"/>
      <c r="AL201" s="5"/>
      <c r="AM201" s="5"/>
      <c r="AN201" s="5"/>
      <c r="AO201" s="5"/>
      <c r="AP201" s="5"/>
      <c r="AQ201" s="5"/>
      <c r="AR201" s="5"/>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row>
    <row r="202" spans="1:66" ht="234" hidden="1">
      <c r="A202" s="4" t="s">
        <v>1878</v>
      </c>
      <c r="B202" s="4" t="s">
        <v>1947</v>
      </c>
      <c r="C202" s="4" t="s">
        <v>1948</v>
      </c>
      <c r="D202" s="4" t="s">
        <v>591</v>
      </c>
      <c r="E202" s="4" t="s">
        <v>1881</v>
      </c>
      <c r="F202" s="4" t="s">
        <v>606</v>
      </c>
      <c r="G202" s="2" t="s">
        <v>374</v>
      </c>
      <c r="H202" s="2">
        <v>121</v>
      </c>
      <c r="I202" s="2" t="s">
        <v>1628</v>
      </c>
      <c r="J202" s="2"/>
      <c r="K202" s="2" t="s">
        <v>1321</v>
      </c>
      <c r="L202" s="2" t="str">
        <f>_xlfn.TEXTJOIN("|",FALSE,Platinum_Config[[#This Row],[Target Entity]],Platinum_Config[[#This Row],[Target DEV SB ID]])</f>
        <v>Epic|Wbs135</v>
      </c>
      <c r="M202" s="2" t="s">
        <v>1949</v>
      </c>
      <c r="N202" s="2" t="s">
        <v>1629</v>
      </c>
      <c r="O202" s="2"/>
      <c r="P202" s="2" t="s">
        <v>1950</v>
      </c>
      <c r="Q202" s="2" t="s">
        <v>104</v>
      </c>
      <c r="R202" s="2" t="s">
        <v>104</v>
      </c>
      <c r="S202" s="2" t="s">
        <v>1611</v>
      </c>
      <c r="T202" s="2" t="s">
        <v>414</v>
      </c>
      <c r="U202" s="2" t="s">
        <v>415</v>
      </c>
      <c r="V202" s="2" t="s">
        <v>1951</v>
      </c>
      <c r="W202" s="104" t="s">
        <v>20</v>
      </c>
      <c r="X202" s="104" t="s">
        <v>1648</v>
      </c>
      <c r="Y202" s="104" t="s">
        <v>20</v>
      </c>
      <c r="Z202" s="2" t="str">
        <f>_xlfn.XLOOKUP(Platinum_Config[[#This Row],[Source PROD ID]],Prod_fields[ID],Prod_fields[Attribute Name],"0-Not Found",0,1)</f>
        <v>0-Not Found</v>
      </c>
      <c r="AA202" s="2"/>
      <c r="AB202" s="2" t="str">
        <f>_xlfn.XLOOKUP(Platinum_Config[[#This Row],[FDXSANDBOXA ID]],SBA_fields[ID],SBA_fields[Attribute Name],"0-Not Found",0,1)</f>
        <v>Ready for EPM Quality Check 1?</v>
      </c>
      <c r="AC202" s="2" t="str">
        <f>_xlfn.XLOOKUP(Platinum_Config[[#This Row],[Target DEV SB ID]],Target_Dev_fields[ID],Target_Dev_fields[Attribute Name],"0-Not Found",0,1)</f>
        <v>Ready for L3 EPM Quality Check?</v>
      </c>
      <c r="AD202" s="2" t="b">
        <f>Platinum_Config[[#This Row],[Prod Source field name]]=Platinum_Config[[#This Row],[New instance Target field name]]</f>
        <v>0</v>
      </c>
      <c r="AE202" s="2" t="b">
        <f>Platinum_Config[[#This Row],[Target Field Name]]=Platinum_Config[[#This Row],[New instance Target field name]]</f>
        <v>1</v>
      </c>
      <c r="AF202" s="2" t="b">
        <f>Platinum_Config[[#This Row],[Sandbox A field name]]=Platinum_Config[[#This Row],[New instance Target field name]]</f>
        <v>0</v>
      </c>
      <c r="AG202" s="2" t="s">
        <v>444</v>
      </c>
      <c r="AH202" s="2" t="s">
        <v>947</v>
      </c>
      <c r="AI202" s="2" t="s">
        <v>117</v>
      </c>
      <c r="AJ202" s="2" t="s">
        <v>20</v>
      </c>
      <c r="AK202" s="5" t="str">
        <f>_xlfn.TEXTJOIN(CHAR(10),TRUE,VAL_wbs135[])</f>
        <v>Yes
No</v>
      </c>
      <c r="AL202" s="5" t="s">
        <v>470</v>
      </c>
      <c r="AM202" s="5" t="s">
        <v>949</v>
      </c>
      <c r="AN202" s="5" t="s">
        <v>470</v>
      </c>
      <c r="AO202" s="5" t="s">
        <v>470</v>
      </c>
      <c r="AP202" s="5" t="s">
        <v>470</v>
      </c>
      <c r="AQ202" s="5" t="s">
        <v>470</v>
      </c>
      <c r="AR202" s="5"/>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row>
    <row r="203" spans="1:66" ht="51.95" hidden="1">
      <c r="A203" s="4" t="s">
        <v>1878</v>
      </c>
      <c r="B203" s="4" t="s">
        <v>1947</v>
      </c>
      <c r="C203" s="4" t="s">
        <v>1515</v>
      </c>
      <c r="D203" s="4" t="s">
        <v>592</v>
      </c>
      <c r="E203" s="4" t="s">
        <v>1881</v>
      </c>
      <c r="F203" s="4" t="s">
        <v>126</v>
      </c>
      <c r="G203" s="2" t="s">
        <v>374</v>
      </c>
      <c r="H203" s="2">
        <v>122</v>
      </c>
      <c r="I203" s="2" t="s">
        <v>1628</v>
      </c>
      <c r="J203" s="2"/>
      <c r="K203" s="2" t="s">
        <v>1321</v>
      </c>
      <c r="L203" s="2" t="str">
        <f>_xlfn.TEXTJOIN("|",FALSE,Platinum_Config[[#This Row],[Target Entity]],Platinum_Config[[#This Row],[Target DEV SB ID]])</f>
        <v>Epic|Wbs136</v>
      </c>
      <c r="M203" s="2" t="s">
        <v>416</v>
      </c>
      <c r="N203" s="2" t="s">
        <v>1629</v>
      </c>
      <c r="O203" s="2"/>
      <c r="P203" s="2" t="s">
        <v>470</v>
      </c>
      <c r="Q203" s="2" t="s">
        <v>104</v>
      </c>
      <c r="R203" s="2" t="s">
        <v>104</v>
      </c>
      <c r="S203" s="2" t="s">
        <v>1611</v>
      </c>
      <c r="T203" s="2" t="s">
        <v>417</v>
      </c>
      <c r="U203" s="2" t="s">
        <v>418</v>
      </c>
      <c r="V203" s="2" t="s">
        <v>1952</v>
      </c>
      <c r="W203" s="104" t="s">
        <v>20</v>
      </c>
      <c r="X203" s="104" t="s">
        <v>1648</v>
      </c>
      <c r="Y203" s="104" t="s">
        <v>20</v>
      </c>
      <c r="Z203" s="2" t="str">
        <f>_xlfn.XLOOKUP(Platinum_Config[[#This Row],[Source PROD ID]],Prod_fields[ID],Prod_fields[Attribute Name],"0-Not Found",0,1)</f>
        <v>0-Not Found</v>
      </c>
      <c r="AA203" s="2"/>
      <c r="AB203" s="2" t="str">
        <f>_xlfn.XLOOKUP(Platinum_Config[[#This Row],[FDXSANDBOXA ID]],SBA_fields[ID],SBA_fields[Attribute Name],"0-Not Found",0,1)</f>
        <v>L3 EPM Review 1</v>
      </c>
      <c r="AC203" s="2" t="str">
        <f>_xlfn.XLOOKUP(Platinum_Config[[#This Row],[Target DEV SB ID]],Target_Dev_fields[ID],Target_Dev_fields[Attribute Name],"0-Not Found",0,1)</f>
        <v>L3 EPM Review 1</v>
      </c>
      <c r="AD203" s="2" t="b">
        <f>Platinum_Config[[#This Row],[Prod Source field name]]=Platinum_Config[[#This Row],[New instance Target field name]]</f>
        <v>0</v>
      </c>
      <c r="AE203" s="2" t="b">
        <f>Platinum_Config[[#This Row],[Target Field Name]]=Platinum_Config[[#This Row],[New instance Target field name]]</f>
        <v>1</v>
      </c>
      <c r="AF203" s="2" t="b">
        <f>Platinum_Config[[#This Row],[Sandbox A field name]]=Platinum_Config[[#This Row],[New instance Target field name]]</f>
        <v>1</v>
      </c>
      <c r="AG203" s="2" t="s">
        <v>444</v>
      </c>
      <c r="AH203" s="2" t="s">
        <v>947</v>
      </c>
      <c r="AI203" s="2" t="s">
        <v>117</v>
      </c>
      <c r="AJ203" s="2" t="s">
        <v>20</v>
      </c>
      <c r="AK203" s="5" t="str">
        <f>_xlfn.TEXTJOIN(CHAR(10),TRUE,VAL_wbs136[])</f>
        <v>Passed Quality Check
Not Ready - Feedback Requested</v>
      </c>
      <c r="AL203" s="5" t="s">
        <v>470</v>
      </c>
      <c r="AM203" s="5" t="s">
        <v>949</v>
      </c>
      <c r="AN203" s="5" t="s">
        <v>470</v>
      </c>
      <c r="AO203" s="5" t="s">
        <v>470</v>
      </c>
      <c r="AP203" s="5" t="s">
        <v>470</v>
      </c>
      <c r="AQ203" s="5" t="s">
        <v>470</v>
      </c>
      <c r="AR203" s="5"/>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row>
    <row r="204" spans="1:66" ht="51.95" hidden="1">
      <c r="A204" s="4" t="s">
        <v>1878</v>
      </c>
      <c r="B204" s="4" t="s">
        <v>1947</v>
      </c>
      <c r="C204" s="4" t="s">
        <v>1515</v>
      </c>
      <c r="D204" s="4" t="s">
        <v>592</v>
      </c>
      <c r="E204" s="4" t="s">
        <v>1881</v>
      </c>
      <c r="F204" s="4" t="s">
        <v>126</v>
      </c>
      <c r="G204" s="2" t="s">
        <v>374</v>
      </c>
      <c r="H204" s="2">
        <v>123</v>
      </c>
      <c r="I204" s="2" t="s">
        <v>1628</v>
      </c>
      <c r="J204" s="2"/>
      <c r="K204" s="2" t="s">
        <v>1321</v>
      </c>
      <c r="L204" s="2" t="str">
        <f>_xlfn.TEXTJOIN("|",FALSE,Platinum_Config[[#This Row],[Target Entity]],Platinum_Config[[#This Row],[Target DEV SB ID]])</f>
        <v>Epic|fdx_epic_epm_notes1</v>
      </c>
      <c r="M204" s="2" t="s">
        <v>818</v>
      </c>
      <c r="N204" s="2" t="s">
        <v>1629</v>
      </c>
      <c r="O204" s="2"/>
      <c r="P204" s="2" t="s">
        <v>470</v>
      </c>
      <c r="Q204" s="2" t="s">
        <v>104</v>
      </c>
      <c r="R204" s="2" t="s">
        <v>104</v>
      </c>
      <c r="S204" s="98" t="s">
        <v>1953</v>
      </c>
      <c r="T204" s="2" t="s">
        <v>420</v>
      </c>
      <c r="U204" s="2" t="s">
        <v>420</v>
      </c>
      <c r="V204" s="2" t="s">
        <v>1954</v>
      </c>
      <c r="W204" s="104" t="s">
        <v>20</v>
      </c>
      <c r="X204" s="104" t="s">
        <v>1631</v>
      </c>
      <c r="Y204" s="104"/>
      <c r="Z204" s="2" t="str">
        <f>_xlfn.XLOOKUP(Platinum_Config[[#This Row],[Source PROD ID]],Prod_fields[ID],Prod_fields[Attribute Name],"0-Not Found",0,1)</f>
        <v>SL3 EPM Notes</v>
      </c>
      <c r="AA204" s="2"/>
      <c r="AB204" s="2" t="str">
        <f>_xlfn.XLOOKUP(Platinum_Config[[#This Row],[FDXSANDBOXA ID]],SBA_fields[ID],SBA_fields[Attribute Name],"0-Not Found",0,1)</f>
        <v>L3 EPM Review 1 Notes</v>
      </c>
      <c r="AC204" s="2" t="str">
        <f>_xlfn.XLOOKUP(Platinum_Config[[#This Row],[Target DEV SB ID]],Target_Dev_fields[ID],Target_Dev_fields[Attribute Name],"0-Not Found",0,1)</f>
        <v>L3 EPM Review 1 Notes</v>
      </c>
      <c r="AD204" s="2" t="b">
        <f>Platinum_Config[[#This Row],[Prod Source field name]]=Platinum_Config[[#This Row],[New instance Target field name]]</f>
        <v>0</v>
      </c>
      <c r="AE204" s="2" t="b">
        <f>Platinum_Config[[#This Row],[Target Field Name]]=Platinum_Config[[#This Row],[New instance Target field name]]</f>
        <v>0</v>
      </c>
      <c r="AF204" s="2" t="b">
        <f>Platinum_Config[[#This Row],[Sandbox A field name]]=Platinum_Config[[#This Row],[New instance Target field name]]</f>
        <v>1</v>
      </c>
      <c r="AG204" s="2" t="s">
        <v>103</v>
      </c>
      <c r="AH204" s="2" t="s">
        <v>947</v>
      </c>
      <c r="AI204" s="2"/>
      <c r="AJ204" s="2" t="s">
        <v>104</v>
      </c>
      <c r="AK204" s="5"/>
      <c r="AL204" s="5" t="s">
        <v>470</v>
      </c>
      <c r="AM204" s="5" t="s">
        <v>949</v>
      </c>
      <c r="AN204" s="5" t="s">
        <v>470</v>
      </c>
      <c r="AO204" s="5" t="s">
        <v>470</v>
      </c>
      <c r="AP204" s="5" t="s">
        <v>470</v>
      </c>
      <c r="AQ204" s="5" t="s">
        <v>470</v>
      </c>
      <c r="AR204" s="5"/>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row>
    <row r="205" spans="1:66" ht="51.95" hidden="1">
      <c r="A205" s="4" t="s">
        <v>1878</v>
      </c>
      <c r="B205" s="4" t="s">
        <v>1947</v>
      </c>
      <c r="C205" s="4" t="s">
        <v>1955</v>
      </c>
      <c r="D205" s="4" t="s">
        <v>593</v>
      </c>
      <c r="E205" s="4" t="s">
        <v>1881</v>
      </c>
      <c r="F205" s="4" t="s">
        <v>606</v>
      </c>
      <c r="G205" s="2" t="s">
        <v>374</v>
      </c>
      <c r="H205" s="2">
        <v>124</v>
      </c>
      <c r="I205" s="2" t="s">
        <v>1628</v>
      </c>
      <c r="J205" s="2"/>
      <c r="K205" s="2" t="s">
        <v>1321</v>
      </c>
      <c r="L205" s="2" t="str">
        <f>_xlfn.TEXTJOIN("|",FALSE,Platinum_Config[[#This Row],[Target Entity]],Platinum_Config[[#This Row],[Target DEV SB ID]])</f>
        <v>Epic|Wbs168</v>
      </c>
      <c r="M205" s="2" t="s">
        <v>1956</v>
      </c>
      <c r="N205" s="2" t="s">
        <v>1629</v>
      </c>
      <c r="O205" s="2"/>
      <c r="P205" s="2" t="s">
        <v>470</v>
      </c>
      <c r="Q205" s="2" t="s">
        <v>104</v>
      </c>
      <c r="R205" s="2" t="s">
        <v>104</v>
      </c>
      <c r="S205" s="2" t="s">
        <v>1957</v>
      </c>
      <c r="T205" s="2" t="s">
        <v>470</v>
      </c>
      <c r="U205" s="2" t="s">
        <v>1958</v>
      </c>
      <c r="V205" s="2" t="s">
        <v>1951</v>
      </c>
      <c r="W205" s="104" t="s">
        <v>20</v>
      </c>
      <c r="X205" s="104" t="s">
        <v>1648</v>
      </c>
      <c r="Y205" s="104" t="s">
        <v>20</v>
      </c>
      <c r="Z205" s="2" t="str">
        <f>_xlfn.XLOOKUP(Platinum_Config[[#This Row],[Source PROD ID]],Prod_fields[ID],Prod_fields[Attribute Name],"0-Not Found",0,1)</f>
        <v>0-Not Found</v>
      </c>
      <c r="AA205" s="2"/>
      <c r="AB205" s="2" t="str">
        <f>_xlfn.XLOOKUP(Platinum_Config[[#This Row],[FDXSANDBOXA ID]],SBA_fields[ID],SBA_fields[Attribute Name],"0-Not Found",0,1)</f>
        <v>0-Not Found</v>
      </c>
      <c r="AC205" s="2" t="str">
        <f>_xlfn.XLOOKUP(Platinum_Config[[#This Row],[Target DEV SB ID]],Target_Dev_fields[ID],Target_Dev_fields[Attribute Name],"0-Not Found",0,1)</f>
        <v>Ready for L3 Epic Approval?</v>
      </c>
      <c r="AD205" s="2" t="b">
        <f>Platinum_Config[[#This Row],[Prod Source field name]]=Platinum_Config[[#This Row],[New instance Target field name]]</f>
        <v>0</v>
      </c>
      <c r="AE205" s="2" t="b">
        <f>Platinum_Config[[#This Row],[Target Field Name]]=Platinum_Config[[#This Row],[New instance Target field name]]</f>
        <v>1</v>
      </c>
      <c r="AF205" s="2" t="b">
        <f>Platinum_Config[[#This Row],[Sandbox A field name]]=Platinum_Config[[#This Row],[New instance Target field name]]</f>
        <v>0</v>
      </c>
      <c r="AG205" s="2" t="s">
        <v>444</v>
      </c>
      <c r="AH205" s="2" t="s">
        <v>947</v>
      </c>
      <c r="AI205" s="2" t="s">
        <v>117</v>
      </c>
      <c r="AJ205" s="2" t="s">
        <v>20</v>
      </c>
      <c r="AK205" s="5" t="str">
        <f>_xlfn.TEXTJOIN(CHAR(10),TRUE,VAL_wbs168[])</f>
        <v>Yes
No</v>
      </c>
      <c r="AL205" s="5" t="s">
        <v>470</v>
      </c>
      <c r="AM205" s="5" t="s">
        <v>949</v>
      </c>
      <c r="AN205" s="5" t="s">
        <v>470</v>
      </c>
      <c r="AO205" s="5" t="s">
        <v>470</v>
      </c>
      <c r="AP205" s="5" t="s">
        <v>470</v>
      </c>
      <c r="AQ205" s="5" t="s">
        <v>470</v>
      </c>
      <c r="AR205" s="5"/>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row>
    <row r="206" spans="1:66" ht="234" hidden="1">
      <c r="A206" s="4" t="s">
        <v>1878</v>
      </c>
      <c r="B206" s="4" t="s">
        <v>1947</v>
      </c>
      <c r="C206" s="4" t="s">
        <v>1515</v>
      </c>
      <c r="D206" s="4" t="s">
        <v>594</v>
      </c>
      <c r="E206" s="4" t="s">
        <v>470</v>
      </c>
      <c r="F206" s="4" t="s">
        <v>1959</v>
      </c>
      <c r="G206" s="2" t="s">
        <v>374</v>
      </c>
      <c r="H206" s="2">
        <v>125</v>
      </c>
      <c r="I206" s="2" t="s">
        <v>1628</v>
      </c>
      <c r="J206" s="2"/>
      <c r="K206" s="2" t="s">
        <v>1321</v>
      </c>
      <c r="L206" s="2" t="str">
        <f>_xlfn.TEXTJOIN("|",FALSE,Platinum_Config[[#This Row],[Target Entity]],Platinum_Config[[#This Row],[Target DEV SB ID]])</f>
        <v>Epic|Wbs165</v>
      </c>
      <c r="M206" s="2" t="s">
        <v>1960</v>
      </c>
      <c r="N206" s="2" t="s">
        <v>1629</v>
      </c>
      <c r="O206" s="2"/>
      <c r="P206" s="2" t="s">
        <v>1961</v>
      </c>
      <c r="Q206" s="2" t="s">
        <v>104</v>
      </c>
      <c r="R206" s="2" t="s">
        <v>104</v>
      </c>
      <c r="S206" s="2" t="s">
        <v>1957</v>
      </c>
      <c r="T206" s="2" t="s">
        <v>470</v>
      </c>
      <c r="U206" s="2" t="s">
        <v>1962</v>
      </c>
      <c r="V206" s="2" t="s">
        <v>1864</v>
      </c>
      <c r="W206" s="104" t="s">
        <v>20</v>
      </c>
      <c r="X206" s="104" t="s">
        <v>1648</v>
      </c>
      <c r="Y206" s="104" t="s">
        <v>20</v>
      </c>
      <c r="Z206" s="2" t="str">
        <f>_xlfn.XLOOKUP(Platinum_Config[[#This Row],[Source PROD ID]],Prod_fields[ID],Prod_fields[Attribute Name],"0-Not Found",0,1)</f>
        <v>0-Not Found</v>
      </c>
      <c r="AA206" s="2"/>
      <c r="AB206" s="2" t="str">
        <f>_xlfn.XLOOKUP(Platinum_Config[[#This Row],[FDXSANDBOXA ID]],SBA_fields[ID],SBA_fields[Attribute Name],"0-Not Found",0,1)</f>
        <v>0-Not Found</v>
      </c>
      <c r="AC206" s="2" t="str">
        <f>_xlfn.XLOOKUP(Platinum_Config[[#This Row],[Target DEV SB ID]],Target_Dev_fields[ID],Target_Dev_fields[Attribute Name],"0-Not Found",0,1)</f>
        <v>L3 Epic Approval</v>
      </c>
      <c r="AD206" s="2" t="b">
        <f>Platinum_Config[[#This Row],[Prod Source field name]]=Platinum_Config[[#This Row],[New instance Target field name]]</f>
        <v>0</v>
      </c>
      <c r="AE206" s="2" t="b">
        <f>Platinum_Config[[#This Row],[Target Field Name]]=Platinum_Config[[#This Row],[New instance Target field name]]</f>
        <v>1</v>
      </c>
      <c r="AF206" s="2" t="b">
        <f>Platinum_Config[[#This Row],[Sandbox A field name]]=Platinum_Config[[#This Row],[New instance Target field name]]</f>
        <v>0</v>
      </c>
      <c r="AG206" s="2" t="s">
        <v>444</v>
      </c>
      <c r="AH206" s="2" t="s">
        <v>947</v>
      </c>
      <c r="AI206" s="2" t="s">
        <v>117</v>
      </c>
      <c r="AJ206" s="2" t="s">
        <v>20</v>
      </c>
      <c r="AK206" s="5" t="str">
        <f>_xlfn.TEXTJOIN(CHAR(10),TRUE,VAL_wbs165[])</f>
        <v>Approved
Not Approved</v>
      </c>
      <c r="AL206" s="5" t="s">
        <v>470</v>
      </c>
      <c r="AM206" s="5" t="s">
        <v>949</v>
      </c>
      <c r="AN206" s="5" t="s">
        <v>470</v>
      </c>
      <c r="AO206" s="5" t="s">
        <v>470</v>
      </c>
      <c r="AP206" s="5" t="s">
        <v>470</v>
      </c>
      <c r="AQ206" s="5" t="s">
        <v>470</v>
      </c>
      <c r="AR206" s="5"/>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row>
    <row r="207" spans="1:66" ht="51.95" hidden="1">
      <c r="A207" s="4" t="s">
        <v>1878</v>
      </c>
      <c r="B207" s="4" t="s">
        <v>1947</v>
      </c>
      <c r="C207" s="4" t="s">
        <v>1515</v>
      </c>
      <c r="D207" s="4" t="s">
        <v>594</v>
      </c>
      <c r="E207" s="4" t="s">
        <v>470</v>
      </c>
      <c r="F207" s="4" t="s">
        <v>1959</v>
      </c>
      <c r="G207" s="2" t="s">
        <v>374</v>
      </c>
      <c r="H207" s="2">
        <v>126</v>
      </c>
      <c r="I207" s="2" t="s">
        <v>1628</v>
      </c>
      <c r="J207" s="2"/>
      <c r="K207" s="2" t="s">
        <v>1321</v>
      </c>
      <c r="L207" s="2" t="str">
        <f>_xlfn.TEXTJOIN("|",FALSE,Platinum_Config[[#This Row],[Target Entity]],Platinum_Config[[#This Row],[Target DEV SB ID]])</f>
        <v>Epic|fdx_epic_apprv_notes</v>
      </c>
      <c r="M207" s="2" t="s">
        <v>820</v>
      </c>
      <c r="N207" s="2" t="s">
        <v>1629</v>
      </c>
      <c r="O207" s="2"/>
      <c r="P207" s="2" t="s">
        <v>470</v>
      </c>
      <c r="Q207" s="2" t="s">
        <v>104</v>
      </c>
      <c r="R207" s="2" t="s">
        <v>104</v>
      </c>
      <c r="S207" s="2" t="s">
        <v>1611</v>
      </c>
      <c r="T207" s="2" t="s">
        <v>470</v>
      </c>
      <c r="U207" s="2" t="s">
        <v>1963</v>
      </c>
      <c r="V207" s="2"/>
      <c r="W207" s="104" t="s">
        <v>1139</v>
      </c>
      <c r="X207" s="104" t="s">
        <v>1139</v>
      </c>
      <c r="Y207" s="104"/>
      <c r="Z207" s="2" t="str">
        <f>_xlfn.XLOOKUP(Platinum_Config[[#This Row],[Source PROD ID]],Prod_fields[ID],Prod_fields[Attribute Name],"0-Not Found",0,1)</f>
        <v>0-Not Found</v>
      </c>
      <c r="AA207" s="2"/>
      <c r="AB207" s="2" t="str">
        <f>_xlfn.XLOOKUP(Platinum_Config[[#This Row],[FDXSANDBOXA ID]],SBA_fields[ID],SBA_fields[Attribute Name],"0-Not Found",0,1)</f>
        <v>0-Not Found</v>
      </c>
      <c r="AC207" s="2" t="str">
        <f>_xlfn.XLOOKUP(Platinum_Config[[#This Row],[Target DEV SB ID]],Target_Dev_fields[ID],Target_Dev_fields[Attribute Name],"0-Not Found",0,1)</f>
        <v>L3 Epic Approval Notes</v>
      </c>
      <c r="AD207" s="2" t="b">
        <f>Platinum_Config[[#This Row],[Prod Source field name]]=Platinum_Config[[#This Row],[New instance Target field name]]</f>
        <v>0</v>
      </c>
      <c r="AE207" s="2" t="b">
        <f>Platinum_Config[[#This Row],[Target Field Name]]=Platinum_Config[[#This Row],[New instance Target field name]]</f>
        <v>0</v>
      </c>
      <c r="AF207" s="2" t="b">
        <f>Platinum_Config[[#This Row],[Sandbox A field name]]=Platinum_Config[[#This Row],[New instance Target field name]]</f>
        <v>0</v>
      </c>
      <c r="AG207" s="2" t="s">
        <v>103</v>
      </c>
      <c r="AH207" s="2" t="s">
        <v>947</v>
      </c>
      <c r="AI207" s="2"/>
      <c r="AJ207" s="2" t="s">
        <v>104</v>
      </c>
      <c r="AK207" s="5"/>
      <c r="AL207" s="5" t="s">
        <v>470</v>
      </c>
      <c r="AM207" s="5" t="s">
        <v>949</v>
      </c>
      <c r="AN207" s="5" t="s">
        <v>470</v>
      </c>
      <c r="AO207" s="5" t="s">
        <v>470</v>
      </c>
      <c r="AP207" s="5" t="s">
        <v>470</v>
      </c>
      <c r="AQ207" s="5" t="s">
        <v>470</v>
      </c>
      <c r="AR207" s="5"/>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row>
    <row r="208" spans="1:66" ht="39" hidden="1">
      <c r="A208" s="4" t="s">
        <v>1878</v>
      </c>
      <c r="B208" s="4" t="s">
        <v>1947</v>
      </c>
      <c r="C208" s="4" t="s">
        <v>1515</v>
      </c>
      <c r="D208" s="4" t="s">
        <v>597</v>
      </c>
      <c r="E208" s="4" t="s">
        <v>470</v>
      </c>
      <c r="F208" s="4" t="s">
        <v>126</v>
      </c>
      <c r="G208" s="2" t="s">
        <v>374</v>
      </c>
      <c r="H208" s="2">
        <v>127</v>
      </c>
      <c r="I208" s="2" t="s">
        <v>1628</v>
      </c>
      <c r="J208" s="2"/>
      <c r="K208" s="2" t="s">
        <v>1321</v>
      </c>
      <c r="L208" s="2" t="str">
        <f>_xlfn.TEXTJOIN("|",FALSE,Platinum_Config[[#This Row],[Target Entity]],Platinum_Config[[#This Row],[Target DEV SB ID]])</f>
        <v>Epic|Wbs137</v>
      </c>
      <c r="M208" s="2" t="s">
        <v>821</v>
      </c>
      <c r="N208" s="2" t="s">
        <v>1629</v>
      </c>
      <c r="O208" s="2"/>
      <c r="P208" s="2" t="s">
        <v>470</v>
      </c>
      <c r="Q208" s="2" t="s">
        <v>104</v>
      </c>
      <c r="R208" s="2" t="s">
        <v>104</v>
      </c>
      <c r="S208" s="2" t="s">
        <v>1957</v>
      </c>
      <c r="T208" s="2" t="s">
        <v>470</v>
      </c>
      <c r="U208" s="2" t="s">
        <v>429</v>
      </c>
      <c r="V208" s="2"/>
      <c r="W208" s="104" t="s">
        <v>20</v>
      </c>
      <c r="X208" s="104" t="s">
        <v>1648</v>
      </c>
      <c r="Y208" s="104" t="s">
        <v>20</v>
      </c>
      <c r="Z208" s="2" t="str">
        <f>_xlfn.XLOOKUP(Platinum_Config[[#This Row],[Source PROD ID]],Prod_fields[ID],Prod_fields[Attribute Name],"0-Not Found",0,1)</f>
        <v>0-Not Found</v>
      </c>
      <c r="AA208" s="2"/>
      <c r="AB208" s="2" t="str">
        <f>_xlfn.XLOOKUP(Platinum_Config[[#This Row],[FDXSANDBOXA ID]],SBA_fields[ID],SBA_fields[Attribute Name],"0-Not Found",0,1)</f>
        <v>0-Not Found</v>
      </c>
      <c r="AC208" s="2" t="str">
        <f>_xlfn.XLOOKUP(Platinum_Config[[#This Row],[Target DEV SB ID]],Target_Dev_fields[ID],Target_Dev_fields[Attribute Name],"0-Not Found",0,1)</f>
        <v>L3 EPM Review 2</v>
      </c>
      <c r="AD208" s="2" t="b">
        <f>Platinum_Config[[#This Row],[Prod Source field name]]=Platinum_Config[[#This Row],[New instance Target field name]]</f>
        <v>0</v>
      </c>
      <c r="AE208" s="2" t="b">
        <f>Platinum_Config[[#This Row],[Target Field Name]]=Platinum_Config[[#This Row],[New instance Target field name]]</f>
        <v>0</v>
      </c>
      <c r="AF208" s="2" t="b">
        <f>Platinum_Config[[#This Row],[Sandbox A field name]]=Platinum_Config[[#This Row],[New instance Target field name]]</f>
        <v>0</v>
      </c>
      <c r="AG208" s="2" t="s">
        <v>444</v>
      </c>
      <c r="AH208" s="2" t="s">
        <v>947</v>
      </c>
      <c r="AI208" s="2" t="s">
        <v>117</v>
      </c>
      <c r="AJ208" s="2" t="s">
        <v>20</v>
      </c>
      <c r="AK208" s="5" t="str">
        <f>_xlfn.TEXTJOIN(CHAR(10),TRUE,VAL_wbs137[])</f>
        <v>Passed Quality Check
Not Ready - Feedback Requested</v>
      </c>
      <c r="AL208" s="5" t="s">
        <v>470</v>
      </c>
      <c r="AM208" s="5" t="s">
        <v>949</v>
      </c>
      <c r="AN208" s="5" t="s">
        <v>470</v>
      </c>
      <c r="AO208" s="5" t="s">
        <v>470</v>
      </c>
      <c r="AP208" s="5" t="s">
        <v>470</v>
      </c>
      <c r="AQ208" s="5" t="s">
        <v>470</v>
      </c>
      <c r="AR208" s="5"/>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row>
    <row r="209" spans="1:66" ht="39" hidden="1">
      <c r="A209" s="4" t="s">
        <v>1878</v>
      </c>
      <c r="B209" s="4" t="s">
        <v>1947</v>
      </c>
      <c r="C209" s="4" t="s">
        <v>1515</v>
      </c>
      <c r="D209" s="4" t="s">
        <v>592</v>
      </c>
      <c r="E209" s="4"/>
      <c r="F209" s="4" t="s">
        <v>126</v>
      </c>
      <c r="G209" s="2" t="s">
        <v>374</v>
      </c>
      <c r="H209" s="2">
        <v>127.1</v>
      </c>
      <c r="I209" s="2" t="s">
        <v>1628</v>
      </c>
      <c r="J209" s="2"/>
      <c r="K209" s="2" t="s">
        <v>1321</v>
      </c>
      <c r="L209" s="2" t="str">
        <f>_xlfn.TEXTJOIN("|",FALSE,Platinum_Config[[#This Row],[Target Entity]],Platinum_Config[[#This Row],[Target DEV SB ID]])</f>
        <v>Epic|fdx_epic_epm_notes2</v>
      </c>
      <c r="M209" s="2" t="s">
        <v>823</v>
      </c>
      <c r="N209" s="2" t="s">
        <v>1629</v>
      </c>
      <c r="O209" s="2" t="s">
        <v>1964</v>
      </c>
      <c r="P209" s="2"/>
      <c r="Q209" s="2" t="s">
        <v>104</v>
      </c>
      <c r="R209" s="2" t="s">
        <v>104</v>
      </c>
      <c r="S209" s="2" t="s">
        <v>1611</v>
      </c>
      <c r="T209" s="2"/>
      <c r="U209" s="2" t="s">
        <v>1965</v>
      </c>
      <c r="V209" s="2" t="s">
        <v>1794</v>
      </c>
      <c r="W209" s="104" t="s">
        <v>1641</v>
      </c>
      <c r="X209" s="104" t="s">
        <v>1631</v>
      </c>
      <c r="Y209" s="104"/>
      <c r="Z209" s="2" t="str">
        <f>_xlfn.XLOOKUP(Platinum_Config[[#This Row],[Source PROD ID]],Prod_fields[ID],Prod_fields[Attribute Name],"0-Not Found",0,1)</f>
        <v>0-Not Found</v>
      </c>
      <c r="AA209" s="2"/>
      <c r="AB209" s="2" t="str">
        <f>_xlfn.XLOOKUP(Platinum_Config[[#This Row],[FDXSANDBOXA ID]],SBA_fields[ID],SBA_fields[Attribute Name],"0-Not Found",0,1)</f>
        <v>0-Not Found</v>
      </c>
      <c r="AC209" s="2" t="str">
        <f>_xlfn.XLOOKUP(Platinum_Config[[#This Row],[Target DEV SB ID]],Target_Dev_fields[ID],Target_Dev_fields[Attribute Name],"0-Not Found",0,1)</f>
        <v>L3 EPM Review 2 Notes</v>
      </c>
      <c r="AD209" s="2" t="b">
        <f>Platinum_Config[[#This Row],[Prod Source field name]]=Platinum_Config[[#This Row],[New instance Target field name]]</f>
        <v>0</v>
      </c>
      <c r="AE209" s="2" t="b">
        <f>Platinum_Config[[#This Row],[Target Field Name]]=Platinum_Config[[#This Row],[New instance Target field name]]</f>
        <v>1</v>
      </c>
      <c r="AF209" s="2" t="b">
        <f>Platinum_Config[[#This Row],[Sandbox A field name]]=Platinum_Config[[#This Row],[New instance Target field name]]</f>
        <v>0</v>
      </c>
      <c r="AG209" s="2" t="s">
        <v>103</v>
      </c>
      <c r="AH209" s="2" t="s">
        <v>947</v>
      </c>
      <c r="AI209" s="2"/>
      <c r="AJ209" s="2"/>
      <c r="AK209" s="5"/>
      <c r="AL209" s="5"/>
      <c r="AM209" s="5" t="s">
        <v>949</v>
      </c>
      <c r="AN209" s="5"/>
      <c r="AO209" s="5"/>
      <c r="AP209" s="5"/>
      <c r="AQ209" s="5"/>
      <c r="AR209" s="2"/>
      <c r="AS209" s="104"/>
      <c r="AT209" s="104"/>
      <c r="AU209" s="104"/>
      <c r="AV209" s="2"/>
      <c r="AW209" s="2"/>
      <c r="AX209" s="2"/>
      <c r="AY209" s="2"/>
      <c r="AZ209" s="2"/>
      <c r="BA209" s="2"/>
      <c r="BB209" s="2"/>
      <c r="BC209" s="2"/>
      <c r="BD209" s="2"/>
      <c r="BE209" s="2"/>
      <c r="BF209" s="2"/>
      <c r="BG209" s="2"/>
      <c r="BH209" s="2"/>
      <c r="BI209" s="2"/>
      <c r="BJ209" s="2"/>
      <c r="BK209" s="2"/>
      <c r="BL209" s="2"/>
      <c r="BM209" s="2"/>
      <c r="BN209" s="2"/>
    </row>
    <row r="210" spans="1:66" ht="246.95" hidden="1">
      <c r="A210" s="4" t="s">
        <v>1878</v>
      </c>
      <c r="B210" s="4" t="s">
        <v>1947</v>
      </c>
      <c r="C210" s="4" t="s">
        <v>598</v>
      </c>
      <c r="D210" s="4" t="s">
        <v>598</v>
      </c>
      <c r="E210" s="4" t="s">
        <v>470</v>
      </c>
      <c r="F210" s="4" t="s">
        <v>606</v>
      </c>
      <c r="G210" s="2" t="s">
        <v>374</v>
      </c>
      <c r="H210" s="2">
        <v>128</v>
      </c>
      <c r="I210" s="2" t="s">
        <v>1628</v>
      </c>
      <c r="J210" s="2"/>
      <c r="K210" s="2" t="s">
        <v>1321</v>
      </c>
      <c r="L210" s="2" t="str">
        <f>_xlfn.TEXTJOIN("|",FALSE,Platinum_Config[[#This Row],[Target Entity]],Platinum_Config[[#This Row],[Target DEV SB ID]])</f>
        <v>Epic|Wbs102</v>
      </c>
      <c r="M210" s="2" t="s">
        <v>822</v>
      </c>
      <c r="N210" s="2" t="s">
        <v>1629</v>
      </c>
      <c r="O210" s="2" t="s">
        <v>1966</v>
      </c>
      <c r="P210" s="2" t="s">
        <v>1967</v>
      </c>
      <c r="Q210" s="2" t="s">
        <v>20</v>
      </c>
      <c r="R210" s="2" t="s">
        <v>20</v>
      </c>
      <c r="S210" s="2" t="s">
        <v>431</v>
      </c>
      <c r="T210" s="2" t="s">
        <v>431</v>
      </c>
      <c r="U210" s="2" t="s">
        <v>431</v>
      </c>
      <c r="V210" s="2"/>
      <c r="W210" s="104" t="s">
        <v>20</v>
      </c>
      <c r="X210" s="104" t="s">
        <v>1648</v>
      </c>
      <c r="Y210" s="104" t="s">
        <v>20</v>
      </c>
      <c r="Z210" s="2" t="str">
        <f>_xlfn.XLOOKUP(Platinum_Config[[#This Row],[Source PROD ID]],Prod_fields[ID],Prod_fields[Attribute Name],"0-Not Found",0,1)</f>
        <v>Ready to Close: Epic Intent has been met</v>
      </c>
      <c r="AA210" s="2"/>
      <c r="AB210" s="2" t="str">
        <f>_xlfn.XLOOKUP(Platinum_Config[[#This Row],[FDXSANDBOXA ID]],SBA_fields[ID],SBA_fields[Attribute Name],"0-Not Found",0,1)</f>
        <v>Ready to Close: Epic Intent has been met</v>
      </c>
      <c r="AC210" s="2" t="str">
        <f>_xlfn.XLOOKUP(Platinum_Config[[#This Row],[Target DEV SB ID]],Target_Dev_fields[ID],Target_Dev_fields[Attribute Name],"0-Not Found",0,1)</f>
        <v>Ready to Close: Epic Intent has been met?</v>
      </c>
      <c r="AD210" s="2" t="b">
        <f>Platinum_Config[[#This Row],[Prod Source field name]]=Platinum_Config[[#This Row],[New instance Target field name]]</f>
        <v>0</v>
      </c>
      <c r="AE210" s="2" t="b">
        <f>Platinum_Config[[#This Row],[Target Field Name]]=Platinum_Config[[#This Row],[New instance Target field name]]</f>
        <v>1</v>
      </c>
      <c r="AF210" s="2" t="b">
        <f>Platinum_Config[[#This Row],[Sandbox A field name]]=Platinum_Config[[#This Row],[New instance Target field name]]</f>
        <v>0</v>
      </c>
      <c r="AG210" s="2" t="s">
        <v>1968</v>
      </c>
      <c r="AH210" s="2" t="s">
        <v>947</v>
      </c>
      <c r="AI210" s="2" t="s">
        <v>117</v>
      </c>
      <c r="AJ210" s="2" t="s">
        <v>20</v>
      </c>
      <c r="AK210" s="5" t="str">
        <f>_xlfn.TEXTJOIN(CHAR(10),TRUE,VAL_WBS102_Ready[])</f>
        <v>Yes - Intent Met
No - Close Anyways</v>
      </c>
      <c r="AL210" s="5" t="s">
        <v>1541</v>
      </c>
      <c r="AM210" s="5" t="s">
        <v>949</v>
      </c>
      <c r="AN210" s="5" t="s">
        <v>470</v>
      </c>
      <c r="AO210" s="5" t="s">
        <v>470</v>
      </c>
      <c r="AP210" s="5" t="s">
        <v>470</v>
      </c>
      <c r="AQ210" s="5" t="s">
        <v>470</v>
      </c>
      <c r="AR210" s="5"/>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row>
    <row r="211" spans="1:66" ht="39" hidden="1">
      <c r="A211" s="4" t="s">
        <v>1878</v>
      </c>
      <c r="B211" s="4" t="s">
        <v>1947</v>
      </c>
      <c r="C211" s="4" t="s">
        <v>598</v>
      </c>
      <c r="D211" s="4" t="s">
        <v>598</v>
      </c>
      <c r="E211" s="4" t="s">
        <v>470</v>
      </c>
      <c r="F211" s="4" t="s">
        <v>606</v>
      </c>
      <c r="G211" s="2" t="s">
        <v>374</v>
      </c>
      <c r="H211" s="2">
        <v>129</v>
      </c>
      <c r="I211" s="2" t="s">
        <v>1628</v>
      </c>
      <c r="J211" s="2"/>
      <c r="K211" s="2" t="s">
        <v>1321</v>
      </c>
      <c r="L211" s="2" t="str">
        <f>_xlfn.TEXTJOIN("|",FALSE,Platinum_Config[[#This Row],[Target Entity]],Platinum_Config[[#This Row],[Target DEV SB ID]])</f>
        <v>Epic|fdx_results</v>
      </c>
      <c r="M211" s="2" t="s">
        <v>433</v>
      </c>
      <c r="N211" s="2" t="s">
        <v>1629</v>
      </c>
      <c r="O211" s="2"/>
      <c r="P211" s="2" t="s">
        <v>470</v>
      </c>
      <c r="Q211" s="2" t="s">
        <v>20</v>
      </c>
      <c r="R211" s="2" t="s">
        <v>20</v>
      </c>
      <c r="S211" s="2" t="s">
        <v>434</v>
      </c>
      <c r="T211" s="2" t="s">
        <v>434</v>
      </c>
      <c r="U211" s="2" t="s">
        <v>434</v>
      </c>
      <c r="V211" s="2"/>
      <c r="W211" s="104" t="s">
        <v>20</v>
      </c>
      <c r="X211" s="104" t="s">
        <v>1631</v>
      </c>
      <c r="Y211" s="104"/>
      <c r="Z211" s="2" t="str">
        <f>_xlfn.XLOOKUP(Platinum_Config[[#This Row],[Source PROD ID]],Prod_fields[ID],Prod_fields[Attribute Name],"0-Not Found",0,1)</f>
        <v>Results/Outcome Notes</v>
      </c>
      <c r="AA211" s="2"/>
      <c r="AB211" s="2" t="str">
        <f>_xlfn.XLOOKUP(Platinum_Config[[#This Row],[FDXSANDBOXA ID]],SBA_fields[ID],SBA_fields[Attribute Name],"0-Not Found",0,1)</f>
        <v>Results/Outcome Notes</v>
      </c>
      <c r="AC211" s="2" t="str">
        <f>_xlfn.XLOOKUP(Platinum_Config[[#This Row],[Target DEV SB ID]],Target_Dev_fields[ID],Target_Dev_fields[Attribute Name],"0-Not Found",0,1)</f>
        <v>Results/Outcome Notes</v>
      </c>
      <c r="AD211" s="2" t="b">
        <f>Platinum_Config[[#This Row],[Prod Source field name]]=Platinum_Config[[#This Row],[New instance Target field name]]</f>
        <v>1</v>
      </c>
      <c r="AE211" s="2" t="b">
        <f>Platinum_Config[[#This Row],[Target Field Name]]=Platinum_Config[[#This Row],[New instance Target field name]]</f>
        <v>1</v>
      </c>
      <c r="AF211" s="2" t="b">
        <f>Platinum_Config[[#This Row],[Sandbox A field name]]=Platinum_Config[[#This Row],[New instance Target field name]]</f>
        <v>1</v>
      </c>
      <c r="AG211" s="2" t="s">
        <v>103</v>
      </c>
      <c r="AH211" s="2" t="s">
        <v>947</v>
      </c>
      <c r="AI211" s="2"/>
      <c r="AJ211" s="2" t="s">
        <v>104</v>
      </c>
      <c r="AK211" s="5"/>
      <c r="AL211" s="5" t="s">
        <v>1544</v>
      </c>
      <c r="AM211" s="5" t="s">
        <v>949</v>
      </c>
      <c r="AN211" s="5" t="s">
        <v>470</v>
      </c>
      <c r="AO211" s="5" t="s">
        <v>470</v>
      </c>
      <c r="AP211" s="5" t="s">
        <v>470</v>
      </c>
      <c r="AQ211" s="5" t="s">
        <v>470</v>
      </c>
      <c r="AR211" s="5"/>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row>
    <row r="212" spans="1:66" ht="65.099999999999994" hidden="1">
      <c r="A212" s="4" t="s">
        <v>1402</v>
      </c>
      <c r="B212" s="4" t="s">
        <v>1403</v>
      </c>
      <c r="C212" s="4" t="s">
        <v>1404</v>
      </c>
      <c r="D212" s="4" t="s">
        <v>1405</v>
      </c>
      <c r="E212" s="4" t="s">
        <v>1406</v>
      </c>
      <c r="F212" s="4" t="s">
        <v>1309</v>
      </c>
      <c r="G212" s="2" t="s">
        <v>374</v>
      </c>
      <c r="H212" s="2" t="s">
        <v>827</v>
      </c>
      <c r="I212" s="2"/>
      <c r="J212" s="2"/>
      <c r="K212" s="2" t="s">
        <v>1321</v>
      </c>
      <c r="L212" s="2" t="str">
        <f>_xlfn.TEXTJOIN("|",FALSE,Platinum_Config[[#This Row],[Target Entity]],Platinum_Config[[#This Row],[Target DEV SB ID]])</f>
        <v>Epic|fdx_ass_strat_seq_id</v>
      </c>
      <c r="M212" s="2" t="s">
        <v>386</v>
      </c>
      <c r="N212" s="2"/>
      <c r="O212" s="2" t="s">
        <v>470</v>
      </c>
      <c r="P212" s="2" t="s">
        <v>1454</v>
      </c>
      <c r="Q212" s="2" t="s">
        <v>20</v>
      </c>
      <c r="R212" s="2" t="s">
        <v>1100</v>
      </c>
      <c r="S212" s="2" t="s">
        <v>387</v>
      </c>
      <c r="T212" s="2" t="s">
        <v>387</v>
      </c>
      <c r="U212" s="2" t="s">
        <v>387</v>
      </c>
      <c r="V212" s="2" t="s">
        <v>470</v>
      </c>
      <c r="W212" s="104" t="s">
        <v>20</v>
      </c>
      <c r="X212" s="104" t="s">
        <v>1609</v>
      </c>
      <c r="Y212" s="104" t="s">
        <v>104</v>
      </c>
      <c r="Z212" s="2" t="str">
        <f>_xlfn.XLOOKUP(Platinum_Config[[#This Row],[Source PROD ID]],Prod_fields[ID],Prod_fields[Attribute Name],"0-Not Found",0,1)</f>
        <v>Associated Initiative Seq ID</v>
      </c>
      <c r="AA212" s="2"/>
      <c r="AB212" s="2" t="str">
        <f>_xlfn.XLOOKUP(Platinum_Config[[#This Row],[FDXSANDBOXA ID]],SBA_fields[ID],SBA_fields[Attribute Name],"0-Not Found",0,1)</f>
        <v>Associated Program Seq ID</v>
      </c>
      <c r="AC212" s="2" t="str">
        <f>_xlfn.XLOOKUP(Platinum_Config[[#This Row],[Target DEV SB ID]],Target_Dev_fields[ID],Target_Dev_fields[Attribute Name],"0-Not Found",0,1)</f>
        <v>Associated Program Seq ID</v>
      </c>
      <c r="AD212" s="2" t="b">
        <f>Platinum_Config[[#This Row],[Prod Source field name]]=Platinum_Config[[#This Row],[New instance Target field name]]</f>
        <v>0</v>
      </c>
      <c r="AE212" s="2" t="b">
        <f>Platinum_Config[[#This Row],[Target Field Name]]=Platinum_Config[[#This Row],[New instance Target field name]]</f>
        <v>1</v>
      </c>
      <c r="AF212" s="2" t="b">
        <f>Platinum_Config[[#This Row],[Sandbox A field name]]=Platinum_Config[[#This Row],[New instance Target field name]]</f>
        <v>1</v>
      </c>
      <c r="AG212" s="2" t="s">
        <v>103</v>
      </c>
      <c r="AH212" s="2" t="s">
        <v>947</v>
      </c>
      <c r="AI212" s="2"/>
      <c r="AJ212" s="2" t="s">
        <v>470</v>
      </c>
      <c r="AK212" s="5"/>
      <c r="AL212" s="5"/>
      <c r="AM212" s="5" t="s">
        <v>619</v>
      </c>
      <c r="AN212" s="5"/>
      <c r="AO212" s="5"/>
      <c r="AP212" s="5"/>
      <c r="AQ212" s="5" t="s">
        <v>20</v>
      </c>
      <c r="AR212" s="2"/>
      <c r="AS212" s="104"/>
      <c r="AT212" s="104"/>
      <c r="AU212" s="104"/>
      <c r="AV212" s="2"/>
      <c r="AW212" s="2"/>
      <c r="AX212" s="2"/>
      <c r="AY212" s="2"/>
      <c r="AZ212" s="2"/>
      <c r="BA212" s="2"/>
      <c r="BB212" s="2"/>
      <c r="BC212" s="2"/>
      <c r="BD212" s="2"/>
      <c r="BE212" s="2"/>
      <c r="BF212" s="2"/>
      <c r="BG212" s="2"/>
      <c r="BH212" s="2"/>
      <c r="BI212" s="2"/>
      <c r="BJ212" s="2"/>
      <c r="BK212" s="2"/>
      <c r="BL212" s="2"/>
      <c r="BM212" s="2"/>
      <c r="BN212" s="2"/>
    </row>
    <row r="213" spans="1:66" ht="90.95" hidden="1">
      <c r="A213" s="4" t="s">
        <v>1402</v>
      </c>
      <c r="B213" s="4" t="s">
        <v>1403</v>
      </c>
      <c r="C213" s="4" t="s">
        <v>1404</v>
      </c>
      <c r="D213" s="4" t="s">
        <v>1405</v>
      </c>
      <c r="E213" s="4" t="s">
        <v>1406</v>
      </c>
      <c r="F213" s="4" t="s">
        <v>1309</v>
      </c>
      <c r="G213" s="2" t="s">
        <v>374</v>
      </c>
      <c r="H213" s="2" t="s">
        <v>828</v>
      </c>
      <c r="I213" s="2"/>
      <c r="J213" s="2"/>
      <c r="K213" s="2" t="s">
        <v>1321</v>
      </c>
      <c r="L213" s="2" t="str">
        <f>_xlfn.TEXTJOIN("|",FALSE,Platinum_Config[[#This Row],[Target Entity]],Platinum_Config[[#This Row],[Target DEV SB ID]])</f>
        <v>Epic|Wbs106 (Wbs28)</v>
      </c>
      <c r="M213" s="2" t="s">
        <v>390</v>
      </c>
      <c r="N213" s="2"/>
      <c r="O213" s="2" t="s">
        <v>470</v>
      </c>
      <c r="P213" s="2" t="s">
        <v>1458</v>
      </c>
      <c r="Q213" s="2" t="s">
        <v>20</v>
      </c>
      <c r="R213" s="2" t="s">
        <v>1100</v>
      </c>
      <c r="S213" s="2" t="s">
        <v>391</v>
      </c>
      <c r="T213" s="2" t="s">
        <v>391</v>
      </c>
      <c r="U213" s="2" t="s">
        <v>391</v>
      </c>
      <c r="V213" s="2" t="s">
        <v>470</v>
      </c>
      <c r="W213" s="104" t="s">
        <v>20</v>
      </c>
      <c r="X213" s="104" t="s">
        <v>1648</v>
      </c>
      <c r="Y213" s="104" t="s">
        <v>20</v>
      </c>
      <c r="Z213" s="2" t="str">
        <f>_xlfn.XLOOKUP(Platinum_Config[[#This Row],[Source PROD ID]],Prod_fields[ID],Prod_fields[Attribute Name],"0-Not Found",0,1)</f>
        <v>0-Not Found</v>
      </c>
      <c r="AA213" s="2"/>
      <c r="AB213" s="2" t="str">
        <f>_xlfn.XLOOKUP(Platinum_Config[[#This Row],[FDXSANDBOXA ID]],SBA_fields[ID],SBA_fields[Attribute Name],"0-Not Found",0,1)</f>
        <v>0-Not Found</v>
      </c>
      <c r="AC213" s="2" t="str">
        <f>_xlfn.XLOOKUP(Platinum_Config[[#This Row],[Target DEV SB ID]],Target_Dev_fields[ID],Target_Dev_fields[Attribute Name],"0-Not Found",0,1)</f>
        <v>0-Not Found</v>
      </c>
      <c r="AD213" s="2" t="b">
        <f>Platinum_Config[[#This Row],[Prod Source field name]]=Platinum_Config[[#This Row],[New instance Target field name]]</f>
        <v>1</v>
      </c>
      <c r="AE213" s="2" t="b">
        <f>Platinum_Config[[#This Row],[Target Field Name]]=Platinum_Config[[#This Row],[New instance Target field name]]</f>
        <v>0</v>
      </c>
      <c r="AF213" s="2" t="b">
        <f>Platinum_Config[[#This Row],[Sandbox A field name]]=Platinum_Config[[#This Row],[New instance Target field name]]</f>
        <v>1</v>
      </c>
      <c r="AG213" s="2" t="s">
        <v>141</v>
      </c>
      <c r="AH213" s="2" t="s">
        <v>947</v>
      </c>
      <c r="AI213" s="2" t="s">
        <v>117</v>
      </c>
      <c r="AJ213" s="2" t="s">
        <v>470</v>
      </c>
      <c r="AK213" s="5" t="s">
        <v>1459</v>
      </c>
      <c r="AL213" s="5" t="s">
        <v>1460</v>
      </c>
      <c r="AM213" s="5" t="s">
        <v>619</v>
      </c>
      <c r="AN213" s="5" t="s">
        <v>1461</v>
      </c>
      <c r="AO213" s="5"/>
      <c r="AP213" s="5"/>
      <c r="AQ213" s="5" t="s">
        <v>20</v>
      </c>
      <c r="AR213" s="2"/>
      <c r="AS213" s="104"/>
      <c r="AT213" s="104"/>
      <c r="AU213" s="104"/>
      <c r="AV213" s="2"/>
      <c r="AW213" s="2"/>
      <c r="AX213" s="2"/>
      <c r="AY213" s="2"/>
      <c r="AZ213" s="2"/>
      <c r="BA213" s="2"/>
      <c r="BB213" s="2"/>
      <c r="BC213" s="2"/>
      <c r="BD213" s="2"/>
      <c r="BE213" s="2"/>
      <c r="BF213" s="2"/>
      <c r="BG213" s="2"/>
      <c r="BH213" s="2"/>
      <c r="BI213" s="2"/>
      <c r="BJ213" s="2"/>
      <c r="BK213" s="2"/>
      <c r="BL213" s="2"/>
      <c r="BM213" s="2"/>
      <c r="BN213" s="2"/>
    </row>
    <row r="214" spans="1:66" ht="409.5" hidden="1">
      <c r="A214" s="4" t="s">
        <v>1402</v>
      </c>
      <c r="B214" s="4" t="s">
        <v>1403</v>
      </c>
      <c r="C214" s="4" t="s">
        <v>1404</v>
      </c>
      <c r="D214" s="4" t="s">
        <v>1405</v>
      </c>
      <c r="E214" s="4" t="s">
        <v>1406</v>
      </c>
      <c r="F214" s="4" t="s">
        <v>229</v>
      </c>
      <c r="G214" s="2" t="s">
        <v>374</v>
      </c>
      <c r="H214" s="2" t="s">
        <v>829</v>
      </c>
      <c r="I214" s="2"/>
      <c r="J214" s="2"/>
      <c r="K214" s="2" t="s">
        <v>1321</v>
      </c>
      <c r="L214" s="2" t="str">
        <f>_xlfn.TEXTJOIN("|",FALSE,Platinum_Config[[#This Row],[Target Entity]],Platinum_Config[[#This Row],[Target DEV SB ID]])</f>
        <v>Epic|Wbs140</v>
      </c>
      <c r="M214" s="2" t="s">
        <v>392</v>
      </c>
      <c r="N214" s="2"/>
      <c r="O214" s="2" t="s">
        <v>470</v>
      </c>
      <c r="P214" s="2"/>
      <c r="Q214" s="2" t="s">
        <v>20</v>
      </c>
      <c r="R214" s="2" t="s">
        <v>20</v>
      </c>
      <c r="S214" s="2" t="s">
        <v>1463</v>
      </c>
      <c r="T214" s="2" t="s">
        <v>393</v>
      </c>
      <c r="U214" s="2" t="s">
        <v>394</v>
      </c>
      <c r="V214" s="2" t="s">
        <v>470</v>
      </c>
      <c r="W214" s="104" t="s">
        <v>1641</v>
      </c>
      <c r="X214" s="104" t="s">
        <v>1641</v>
      </c>
      <c r="Y214" s="104" t="s">
        <v>1871</v>
      </c>
      <c r="Z214" s="2" t="str">
        <f>_xlfn.XLOOKUP(Platinum_Config[[#This Row],[Source PROD ID]],Prod_fields[ID],Prod_fields[Attribute Name],"0-Not Found",0,1)</f>
        <v>Solution(s)</v>
      </c>
      <c r="AA214" s="2"/>
      <c r="AB214" s="2" t="str">
        <f>_xlfn.XLOOKUP(Platinum_Config[[#This Row],[FDXSANDBOXA ID]],SBA_fields[ID],SBA_fields[Attribute Name],"0-Not Found",0,1)</f>
        <v>Epic Solution(s)</v>
      </c>
      <c r="AC214" s="2" t="str">
        <f>_xlfn.XLOOKUP(Platinum_Config[[#This Row],[Target DEV SB ID]],Target_Dev_fields[ID],Target_Dev_fields[Attribute Name],"0-Not Found",0,1)</f>
        <v>Epic Solution(s)</v>
      </c>
      <c r="AD214" s="2" t="b">
        <f>Platinum_Config[[#This Row],[Prod Source field name]]=Platinum_Config[[#This Row],[New instance Target field name]]</f>
        <v>0</v>
      </c>
      <c r="AE214" s="2" t="b">
        <f>Platinum_Config[[#This Row],[Target Field Name]]=Platinum_Config[[#This Row],[New instance Target field name]]</f>
        <v>1</v>
      </c>
      <c r="AF214" s="2" t="b">
        <f>Platinum_Config[[#This Row],[Sandbox A field name]]=Platinum_Config[[#This Row],[New instance Target field name]]</f>
        <v>1</v>
      </c>
      <c r="AG214" s="2" t="s">
        <v>141</v>
      </c>
      <c r="AH214" s="2" t="s">
        <v>947</v>
      </c>
      <c r="AI214" s="2" t="s">
        <v>119</v>
      </c>
      <c r="AJ214" s="2" t="s">
        <v>470</v>
      </c>
      <c r="AK214" s="5" t="s">
        <v>1464</v>
      </c>
      <c r="AL214" s="5" t="s">
        <v>1465</v>
      </c>
      <c r="AM214" s="5" t="s">
        <v>949</v>
      </c>
      <c r="AN214" s="5" t="s">
        <v>1466</v>
      </c>
      <c r="AO214" s="5"/>
      <c r="AP214" s="5"/>
      <c r="AQ214" s="5" t="s">
        <v>20</v>
      </c>
      <c r="AR214" s="2"/>
      <c r="AS214" s="104"/>
      <c r="AT214" s="104"/>
      <c r="AU214" s="104"/>
      <c r="AV214" s="2"/>
      <c r="AW214" s="2"/>
      <c r="AX214" s="2"/>
      <c r="AY214" s="2"/>
      <c r="AZ214" s="2"/>
      <c r="BA214" s="2"/>
      <c r="BB214" s="2"/>
      <c r="BC214" s="2"/>
      <c r="BD214" s="2"/>
      <c r="BE214" s="2"/>
      <c r="BF214" s="2"/>
      <c r="BG214" s="2"/>
      <c r="BH214" s="2"/>
      <c r="BI214" s="2"/>
      <c r="BJ214" s="2"/>
      <c r="BK214" s="2"/>
      <c r="BL214" s="2"/>
      <c r="BM214" s="2"/>
      <c r="BN214" s="2"/>
    </row>
    <row r="215" spans="1:66" ht="39" hidden="1">
      <c r="A215" s="4" t="s">
        <v>1402</v>
      </c>
      <c r="B215" s="4" t="s">
        <v>1403</v>
      </c>
      <c r="C215" s="4" t="s">
        <v>1404</v>
      </c>
      <c r="D215" s="4" t="s">
        <v>1405</v>
      </c>
      <c r="E215" s="4" t="s">
        <v>1406</v>
      </c>
      <c r="F215" s="4" t="s">
        <v>229</v>
      </c>
      <c r="G215" s="2" t="s">
        <v>374</v>
      </c>
      <c r="H215" s="2" t="s">
        <v>830</v>
      </c>
      <c r="I215" s="2"/>
      <c r="J215" s="2" t="s">
        <v>1663</v>
      </c>
      <c r="K215" s="2" t="s">
        <v>1321</v>
      </c>
      <c r="L215" s="2" t="str">
        <f>_xlfn.TEXTJOIN("|",FALSE,Platinum_Config[[#This Row],[Target Entity]],Platinum_Config[[#This Row],[Target DEV SB ID]])</f>
        <v>Epic|fdx_epic_owner</v>
      </c>
      <c r="M215" s="2" t="s">
        <v>395</v>
      </c>
      <c r="N215" s="2"/>
      <c r="O215" s="2" t="s">
        <v>470</v>
      </c>
      <c r="P215" s="2"/>
      <c r="Q215" s="2" t="s">
        <v>20</v>
      </c>
      <c r="R215" s="2" t="s">
        <v>1100</v>
      </c>
      <c r="S215" s="2">
        <v>66</v>
      </c>
      <c r="T215" s="2" t="s">
        <v>396</v>
      </c>
      <c r="U215" s="2" t="s">
        <v>396</v>
      </c>
      <c r="V215" s="2" t="s">
        <v>470</v>
      </c>
      <c r="W215" s="104" t="s">
        <v>1641</v>
      </c>
      <c r="X215" s="104" t="s">
        <v>1613</v>
      </c>
      <c r="Y215" s="104" t="s">
        <v>1798</v>
      </c>
      <c r="Z215" s="2" t="str">
        <f>_xlfn.XLOOKUP(Platinum_Config[[#This Row],[Source PROD ID]],Prod_fields[ID],Prod_fields[Attribute Name],"0-Not Found",0,1)</f>
        <v>0-Not Found</v>
      </c>
      <c r="AA215" s="2"/>
      <c r="AB215" s="2" t="str">
        <f>_xlfn.XLOOKUP(Platinum_Config[[#This Row],[FDXSANDBOXA ID]],SBA_fields[ID],SBA_fields[Attribute Name],"0-Not Found",0,1)</f>
        <v>Primary Epic Owner</v>
      </c>
      <c r="AC215" s="2" t="str">
        <f>_xlfn.XLOOKUP(Platinum_Config[[#This Row],[Target DEV SB ID]],Target_Dev_fields[ID],Target_Dev_fields[Attribute Name],"0-Not Found",0,1)</f>
        <v>Primary Epic Owner</v>
      </c>
      <c r="AD215" s="2" t="b">
        <f>Platinum_Config[[#This Row],[Prod Source field name]]=Platinum_Config[[#This Row],[New instance Target field name]]</f>
        <v>0</v>
      </c>
      <c r="AE215" s="2" t="b">
        <f>Platinum_Config[[#This Row],[Target Field Name]]=Platinum_Config[[#This Row],[New instance Target field name]]</f>
        <v>1</v>
      </c>
      <c r="AF215" s="2" t="b">
        <f>Platinum_Config[[#This Row],[Sandbox A field name]]=Platinum_Config[[#This Row],[New instance Target field name]]</f>
        <v>1</v>
      </c>
      <c r="AG215" s="2" t="s">
        <v>103</v>
      </c>
      <c r="AH215" s="2" t="s">
        <v>1468</v>
      </c>
      <c r="AI215" s="2"/>
      <c r="AJ215" s="2" t="s">
        <v>470</v>
      </c>
      <c r="AK215" s="5"/>
      <c r="AL215" s="5" t="s">
        <v>1469</v>
      </c>
      <c r="AM215" s="5" t="s">
        <v>949</v>
      </c>
      <c r="AN215" s="5"/>
      <c r="AO215" s="5"/>
      <c r="AP215" s="5"/>
      <c r="AQ215" s="5" t="s">
        <v>20</v>
      </c>
      <c r="AR215" s="2"/>
      <c r="AS215" s="104"/>
      <c r="AT215" s="104"/>
      <c r="AU215" s="104"/>
      <c r="AV215" s="2"/>
      <c r="AW215" s="2"/>
      <c r="AX215" s="2"/>
      <c r="AY215" s="2"/>
      <c r="AZ215" s="2"/>
      <c r="BA215" s="2"/>
      <c r="BB215" s="2"/>
      <c r="BC215" s="2"/>
      <c r="BD215" s="2"/>
      <c r="BE215" s="2"/>
      <c r="BF215" s="2"/>
      <c r="BG215" s="2"/>
      <c r="BH215" s="2"/>
      <c r="BI215" s="2"/>
      <c r="BJ215" s="2"/>
      <c r="BK215" s="2"/>
      <c r="BL215" s="2"/>
      <c r="BM215" s="2"/>
      <c r="BN215" s="2"/>
    </row>
    <row r="216" spans="1:66" ht="168.95" hidden="1">
      <c r="A216" s="4" t="s">
        <v>1402</v>
      </c>
      <c r="B216" s="4" t="s">
        <v>1403</v>
      </c>
      <c r="C216" s="4" t="s">
        <v>1531</v>
      </c>
      <c r="D216" s="4" t="s">
        <v>595</v>
      </c>
      <c r="E216" s="4"/>
      <c r="F216" s="4" t="s">
        <v>229</v>
      </c>
      <c r="G216" s="2" t="s">
        <v>374</v>
      </c>
      <c r="H216" s="2" t="s">
        <v>831</v>
      </c>
      <c r="I216" s="2"/>
      <c r="J216" s="2"/>
      <c r="K216" s="2" t="s">
        <v>1321</v>
      </c>
      <c r="L216" s="2" t="str">
        <f>_xlfn.TEXTJOIN("|",FALSE,Platinum_Config[[#This Row],[Target Entity]],Platinum_Config[[#This Row],[Target DEV SB ID]])</f>
        <v>Epic|Wbs139</v>
      </c>
      <c r="M216" s="2" t="s">
        <v>424</v>
      </c>
      <c r="N216" s="2"/>
      <c r="O216" s="2" t="s">
        <v>470</v>
      </c>
      <c r="P216" s="2" t="s">
        <v>1533</v>
      </c>
      <c r="Q216" s="2" t="s">
        <v>104</v>
      </c>
      <c r="R216" s="2" t="s">
        <v>20</v>
      </c>
      <c r="S216" s="2"/>
      <c r="T216" s="2" t="s">
        <v>425</v>
      </c>
      <c r="U216" s="2" t="s">
        <v>426</v>
      </c>
      <c r="V216" s="2" t="s">
        <v>470</v>
      </c>
      <c r="W216" s="104" t="s">
        <v>104</v>
      </c>
      <c r="X216" s="104" t="s">
        <v>1641</v>
      </c>
      <c r="Y216" s="104" t="s">
        <v>1871</v>
      </c>
      <c r="Z216" s="2" t="str">
        <f>_xlfn.XLOOKUP(Platinum_Config[[#This Row],[Source PROD ID]],Prod_fields[ID],Prod_fields[Attribute Name],"0-Not Found",0,1)</f>
        <v>0-Not Found</v>
      </c>
      <c r="AA216" s="2"/>
      <c r="AB216" s="2" t="str">
        <f>_xlfn.XLOOKUP(Platinum_Config[[#This Row],[FDXSANDBOXA ID]],SBA_fields[ID],SBA_fields[Attribute Name],"0-Not Found",0,1)</f>
        <v>Resources Allocated?</v>
      </c>
      <c r="AC216" s="2" t="str">
        <f>_xlfn.XLOOKUP(Platinum_Config[[#This Row],[Target DEV SB ID]],Target_Dev_fields[ID],Target_Dev_fields[Attribute Name],"0-Not Found",0,1)</f>
        <v>Resources Allocated?</v>
      </c>
      <c r="AD216" s="2" t="b">
        <f>Platinum_Config[[#This Row],[Prod Source field name]]=Platinum_Config[[#This Row],[New instance Target field name]]</f>
        <v>0</v>
      </c>
      <c r="AE216" s="2" t="b">
        <f>Platinum_Config[[#This Row],[Target Field Name]]=Platinum_Config[[#This Row],[New instance Target field name]]</f>
        <v>1</v>
      </c>
      <c r="AF216" s="2" t="b">
        <f>Platinum_Config[[#This Row],[Sandbox A field name]]=Platinum_Config[[#This Row],[New instance Target field name]]</f>
        <v>1</v>
      </c>
      <c r="AG216" s="2" t="s">
        <v>141</v>
      </c>
      <c r="AH216" s="2" t="s">
        <v>947</v>
      </c>
      <c r="AI216" s="2" t="s">
        <v>117</v>
      </c>
      <c r="AJ216" s="2" t="s">
        <v>470</v>
      </c>
      <c r="AK216" s="5" t="s">
        <v>1001</v>
      </c>
      <c r="AL216" s="5" t="s">
        <v>1002</v>
      </c>
      <c r="AM216" s="5"/>
      <c r="AN216" s="5"/>
      <c r="AO216" s="5"/>
      <c r="AP216" s="5"/>
      <c r="AQ216" s="5"/>
      <c r="AR216" s="2"/>
      <c r="AS216" s="104"/>
      <c r="AT216" s="104"/>
      <c r="AU216" s="104"/>
      <c r="AV216" s="2"/>
      <c r="AW216" s="2"/>
      <c r="AX216" s="2"/>
      <c r="AY216" s="2"/>
      <c r="AZ216" s="2"/>
      <c r="BA216" s="2"/>
      <c r="BB216" s="2"/>
      <c r="BC216" s="2"/>
      <c r="BD216" s="2"/>
      <c r="BE216" s="2"/>
      <c r="BF216" s="2"/>
      <c r="BG216" s="2"/>
      <c r="BH216" s="2"/>
      <c r="BI216" s="2"/>
      <c r="BJ216" s="2"/>
      <c r="BK216" s="2"/>
      <c r="BL216" s="2"/>
      <c r="BM216" s="2"/>
      <c r="BN216" s="2"/>
    </row>
    <row r="217" spans="1:66" ht="51.95" hidden="1">
      <c r="A217" s="4" t="s">
        <v>1545</v>
      </c>
      <c r="B217" s="4"/>
      <c r="C217" s="4" t="s">
        <v>1546</v>
      </c>
      <c r="D217" s="4" t="s">
        <v>1547</v>
      </c>
      <c r="E217" s="4"/>
      <c r="F217" s="4" t="s">
        <v>121</v>
      </c>
      <c r="G217" s="2" t="s">
        <v>374</v>
      </c>
      <c r="H217" s="2" t="s">
        <v>832</v>
      </c>
      <c r="I217" s="2"/>
      <c r="J217" s="2"/>
      <c r="K217" s="2" t="s">
        <v>228</v>
      </c>
      <c r="L217" s="2" t="str">
        <f>_xlfn.TEXTJOIN("|",FALSE,Platinum_Config[[#This Row],[Target Entity]],Platinum_Config[[#This Row],[Target DEV SB ID]])</f>
        <v>Value Bundle|Wbs141</v>
      </c>
      <c r="M217" s="2" t="s">
        <v>436</v>
      </c>
      <c r="N217" s="2"/>
      <c r="O217" s="2" t="s">
        <v>470</v>
      </c>
      <c r="P217" s="2"/>
      <c r="Q217" s="2" t="s">
        <v>104</v>
      </c>
      <c r="R217" s="2" t="s">
        <v>104</v>
      </c>
      <c r="S217" s="2"/>
      <c r="T217" s="2" t="s">
        <v>437</v>
      </c>
      <c r="U217" s="2" t="s">
        <v>348</v>
      </c>
      <c r="V217" s="2" t="s">
        <v>1822</v>
      </c>
      <c r="W217" s="104" t="s">
        <v>20</v>
      </c>
      <c r="X217" s="104" t="s">
        <v>1648</v>
      </c>
      <c r="Y217" s="104" t="s">
        <v>20</v>
      </c>
      <c r="Z217" s="2" t="str">
        <f>_xlfn.XLOOKUP(Platinum_Config[[#This Row],[Source PROD ID]],Prod_fields[ID],Prod_fields[Attribute Name],"0-Not Found",0,1)</f>
        <v>0-Not Found</v>
      </c>
      <c r="AA217" s="2"/>
      <c r="AB217" s="2" t="str">
        <f>_xlfn.XLOOKUP(Platinum_Config[[#This Row],[FDXSANDBOXA ID]],SBA_fields[ID],SBA_fields[Attribute Name],"0-Not Found",0,1)</f>
        <v>L3 ESPM Review</v>
      </c>
      <c r="AC217" s="2" t="str">
        <f>_xlfn.XLOOKUP(Platinum_Config[[#This Row],[Target DEV SB ID]],Target_Dev_fields[ID],Target_Dev_fields[Attribute Name],"0-Not Found",0,1)</f>
        <v>L3 ESPM Review</v>
      </c>
      <c r="AD217" s="2" t="b">
        <f>Platinum_Config[[#This Row],[Prod Source field name]]=Platinum_Config[[#This Row],[New instance Target field name]]</f>
        <v>0</v>
      </c>
      <c r="AE217" s="2" t="b">
        <f>Platinum_Config[[#This Row],[Target Field Name]]=Platinum_Config[[#This Row],[New instance Target field name]]</f>
        <v>1</v>
      </c>
      <c r="AF217" s="2" t="b">
        <f>Platinum_Config[[#This Row],[Sandbox A field name]]=Platinum_Config[[#This Row],[New instance Target field name]]</f>
        <v>1</v>
      </c>
      <c r="AG217" s="2" t="s">
        <v>141</v>
      </c>
      <c r="AH217" s="2" t="s">
        <v>947</v>
      </c>
      <c r="AI217" s="2" t="s">
        <v>117</v>
      </c>
      <c r="AJ217" s="2" t="s">
        <v>470</v>
      </c>
      <c r="AK217" s="5" t="s">
        <v>1518</v>
      </c>
      <c r="AL217" s="5" t="s">
        <v>1519</v>
      </c>
      <c r="AM217" s="5"/>
      <c r="AN217" s="5"/>
      <c r="AO217" s="5"/>
      <c r="AP217" s="5"/>
      <c r="AQ217" s="5"/>
      <c r="AR217" s="2"/>
      <c r="AS217" s="104"/>
      <c r="AT217" s="104"/>
      <c r="AU217" s="104"/>
      <c r="AV217" s="2"/>
      <c r="AW217" s="2"/>
      <c r="AX217" s="2"/>
      <c r="AY217" s="2"/>
      <c r="AZ217" s="2"/>
      <c r="BA217" s="2"/>
      <c r="BB217" s="2"/>
      <c r="BC217" s="2"/>
      <c r="BD217" s="2"/>
      <c r="BE217" s="2"/>
      <c r="BF217" s="2"/>
      <c r="BG217" s="2"/>
      <c r="BH217" s="2"/>
      <c r="BI217" s="2"/>
      <c r="BJ217" s="2"/>
      <c r="BK217" s="2"/>
      <c r="BL217" s="2"/>
      <c r="BM217" s="2"/>
      <c r="BN217" s="2"/>
    </row>
    <row r="218" spans="1:66" ht="39" hidden="1">
      <c r="A218" s="4" t="s">
        <v>1545</v>
      </c>
      <c r="B218" s="4"/>
      <c r="C218" s="4" t="s">
        <v>1546</v>
      </c>
      <c r="D218" s="4" t="s">
        <v>1547</v>
      </c>
      <c r="E218" s="4"/>
      <c r="F218" s="4" t="s">
        <v>121</v>
      </c>
      <c r="G218" s="2" t="s">
        <v>374</v>
      </c>
      <c r="H218" s="2" t="s">
        <v>833</v>
      </c>
      <c r="I218" s="2"/>
      <c r="J218" s="2"/>
      <c r="K218" s="2" t="s">
        <v>228</v>
      </c>
      <c r="L218" s="2" t="str">
        <f>_xlfn.TEXTJOIN("|",FALSE,Platinum_Config[[#This Row],[Target Entity]],Platinum_Config[[#This Row],[Target DEV SB ID]])</f>
        <v>Value Bundle|fdx_l3_espm_rv_notes</v>
      </c>
      <c r="M218" s="2" t="s">
        <v>438</v>
      </c>
      <c r="N218" s="2"/>
      <c r="O218" s="2" t="s">
        <v>470</v>
      </c>
      <c r="P218" s="2"/>
      <c r="Q218" s="2" t="s">
        <v>104</v>
      </c>
      <c r="R218" s="2" t="s">
        <v>104</v>
      </c>
      <c r="S218" s="2"/>
      <c r="T218" s="2" t="s">
        <v>439</v>
      </c>
      <c r="U218" s="2" t="s">
        <v>439</v>
      </c>
      <c r="V218" s="2" t="s">
        <v>470</v>
      </c>
      <c r="W218" s="104" t="s">
        <v>1139</v>
      </c>
      <c r="X218" s="104" t="s">
        <v>1139</v>
      </c>
      <c r="Y218" s="104"/>
      <c r="Z218" s="2" t="str">
        <f>_xlfn.XLOOKUP(Platinum_Config[[#This Row],[Source PROD ID]],Prod_fields[ID],Prod_fields[Attribute Name],"0-Not Found",0,1)</f>
        <v>0-Not Found</v>
      </c>
      <c r="AA218" s="2"/>
      <c r="AB218" s="2" t="str">
        <f>_xlfn.XLOOKUP(Platinum_Config[[#This Row],[FDXSANDBOXA ID]],SBA_fields[ID],SBA_fields[Attribute Name],"0-Not Found",0,1)</f>
        <v>L3 ESPM Review Notes</v>
      </c>
      <c r="AC218" s="2" t="str">
        <f>_xlfn.XLOOKUP(Platinum_Config[[#This Row],[Target DEV SB ID]],Target_Dev_fields[ID],Target_Dev_fields[Attribute Name],"0-Not Found",0,1)</f>
        <v>L3 ESPM Review Notes</v>
      </c>
      <c r="AD218" s="2" t="b">
        <f>Platinum_Config[[#This Row],[Prod Source field name]]=Platinum_Config[[#This Row],[New instance Target field name]]</f>
        <v>0</v>
      </c>
      <c r="AE218" s="2" t="b">
        <f>Platinum_Config[[#This Row],[Target Field Name]]=Platinum_Config[[#This Row],[New instance Target field name]]</f>
        <v>1</v>
      </c>
      <c r="AF218" s="2" t="b">
        <f>Platinum_Config[[#This Row],[Sandbox A field name]]=Platinum_Config[[#This Row],[New instance Target field name]]</f>
        <v>1</v>
      </c>
      <c r="AG218" s="2" t="s">
        <v>103</v>
      </c>
      <c r="AH218" s="2" t="s">
        <v>947</v>
      </c>
      <c r="AI218" s="2"/>
      <c r="AJ218" s="2" t="s">
        <v>470</v>
      </c>
      <c r="AK218" s="5"/>
      <c r="AL218" s="5" t="s">
        <v>1550</v>
      </c>
      <c r="AM218" s="5"/>
      <c r="AN218" s="5"/>
      <c r="AO218" s="5"/>
      <c r="AP218" s="5"/>
      <c r="AQ218" s="5"/>
      <c r="AR218" s="2"/>
      <c r="AS218" s="104"/>
      <c r="AT218" s="104"/>
      <c r="AU218" s="104"/>
      <c r="AV218" s="2"/>
      <c r="AW218" s="2"/>
      <c r="AX218" s="2"/>
      <c r="AY218" s="2"/>
      <c r="AZ218" s="2"/>
      <c r="BA218" s="2"/>
      <c r="BB218" s="2"/>
      <c r="BC218" s="2"/>
      <c r="BD218" s="2"/>
      <c r="BE218" s="2"/>
      <c r="BF218" s="2"/>
      <c r="BG218" s="2"/>
      <c r="BH218" s="2"/>
      <c r="BI218" s="2"/>
      <c r="BJ218" s="2"/>
      <c r="BK218" s="2"/>
      <c r="BL218" s="2"/>
      <c r="BM218" s="2"/>
      <c r="BN218" s="2"/>
    </row>
    <row r="219" spans="1:66" ht="65.099999999999994" hidden="1">
      <c r="A219" s="4" t="s">
        <v>1545</v>
      </c>
      <c r="B219" s="4"/>
      <c r="C219" s="4"/>
      <c r="D219" s="4"/>
      <c r="E219" s="4"/>
      <c r="F219" s="4"/>
      <c r="G219" s="2" t="s">
        <v>374</v>
      </c>
      <c r="H219" s="2" t="s">
        <v>834</v>
      </c>
      <c r="I219" s="2"/>
      <c r="J219" s="2"/>
      <c r="K219" s="2" t="s">
        <v>1608</v>
      </c>
      <c r="L219" s="2" t="str">
        <f>_xlfn.TEXTJOIN("|",FALSE,Platinum_Config[[#This Row],[Target Entity]],Platinum_Config[[#This Row],[Target DEV SB ID]])</f>
        <v>TBD - Value Bundle or Epic or Task|Wbs175</v>
      </c>
      <c r="M219" s="2" t="s">
        <v>835</v>
      </c>
      <c r="N219" s="2"/>
      <c r="O219" s="2" t="s">
        <v>470</v>
      </c>
      <c r="P219" s="2" t="s">
        <v>1038</v>
      </c>
      <c r="Q219" s="2" t="s">
        <v>104</v>
      </c>
      <c r="R219" s="2" t="s">
        <v>104</v>
      </c>
      <c r="S219" s="2"/>
      <c r="T219" s="2"/>
      <c r="U219" s="2" t="s">
        <v>1551</v>
      </c>
      <c r="V219" s="2" t="s">
        <v>1822</v>
      </c>
      <c r="W219" s="104" t="s">
        <v>20</v>
      </c>
      <c r="X219" s="104" t="s">
        <v>1648</v>
      </c>
      <c r="Y219" s="104" t="s">
        <v>20</v>
      </c>
      <c r="Z219" s="2" t="str">
        <f>_xlfn.XLOOKUP(Platinum_Config[[#This Row],[Source PROD ID]],Prod_fields[ID],Prod_fields[Attribute Name],"0-Not Found",0,1)</f>
        <v>0-Not Found</v>
      </c>
      <c r="AA219" s="2"/>
      <c r="AB219" s="2" t="str">
        <f>_xlfn.XLOOKUP(Platinum_Config[[#This Row],[FDXSANDBOXA ID]],SBA_fields[ID],SBA_fields[Attribute Name],"0-Not Found",0,1)</f>
        <v>0-Not Found</v>
      </c>
      <c r="AC219" s="2" t="str">
        <f>_xlfn.XLOOKUP(Platinum_Config[[#This Row],[Target DEV SB ID]],Target_Dev_fields[ID],Target_Dev_fields[Attribute Name],"0-Not Found",0,1)</f>
        <v>L3 D&amp;T SMO Review</v>
      </c>
      <c r="AD219" s="2" t="b">
        <f>Platinum_Config[[#This Row],[Prod Source field name]]=Platinum_Config[[#This Row],[New instance Target field name]]</f>
        <v>0</v>
      </c>
      <c r="AE219" s="2" t="b">
        <f>Platinum_Config[[#This Row],[Target Field Name]]=Platinum_Config[[#This Row],[New instance Target field name]]</f>
        <v>1</v>
      </c>
      <c r="AF219" s="2" t="b">
        <f>Platinum_Config[[#This Row],[Sandbox A field name]]=Platinum_Config[[#This Row],[New instance Target field name]]</f>
        <v>0</v>
      </c>
      <c r="AG219" s="2" t="s">
        <v>141</v>
      </c>
      <c r="AH219" s="2" t="s">
        <v>947</v>
      </c>
      <c r="AI219" s="2" t="s">
        <v>117</v>
      </c>
      <c r="AJ219" s="2" t="s">
        <v>470</v>
      </c>
      <c r="AK219" s="5" t="s">
        <v>1518</v>
      </c>
      <c r="AL219" s="5" t="s">
        <v>1519</v>
      </c>
      <c r="AM219" s="5"/>
      <c r="AN219" s="5"/>
      <c r="AO219" s="5"/>
      <c r="AP219" s="5"/>
      <c r="AQ219" s="5"/>
      <c r="AR219" s="2"/>
      <c r="AS219" s="104"/>
      <c r="AT219" s="104"/>
      <c r="AU219" s="104"/>
      <c r="AV219" s="2"/>
      <c r="AW219" s="2"/>
      <c r="AX219" s="2"/>
      <c r="AY219" s="2"/>
      <c r="AZ219" s="2"/>
      <c r="BA219" s="2"/>
      <c r="BB219" s="2"/>
      <c r="BC219" s="2"/>
      <c r="BD219" s="2"/>
      <c r="BE219" s="2"/>
      <c r="BF219" s="2"/>
      <c r="BG219" s="2"/>
      <c r="BH219" s="2"/>
      <c r="BI219" s="2"/>
      <c r="BJ219" s="2"/>
      <c r="BK219" s="2"/>
      <c r="BL219" s="2"/>
      <c r="BM219" s="2"/>
      <c r="BN219" s="2"/>
    </row>
    <row r="220" spans="1:66" ht="65.099999999999994" hidden="1">
      <c r="A220" s="4" t="s">
        <v>1545</v>
      </c>
      <c r="B220" s="4"/>
      <c r="C220" s="4"/>
      <c r="D220" s="4"/>
      <c r="E220" s="4"/>
      <c r="F220" s="4"/>
      <c r="G220" s="2" t="s">
        <v>374</v>
      </c>
      <c r="H220" s="2" t="s">
        <v>836</v>
      </c>
      <c r="I220" s="2"/>
      <c r="J220" s="2"/>
      <c r="K220" s="2" t="s">
        <v>1608</v>
      </c>
      <c r="L220" s="2" t="str">
        <f>_xlfn.TEXTJOIN("|",FALSE,Platinum_Config[[#This Row],[Target Entity]],Platinum_Config[[#This Row],[Target DEV SB ID]])</f>
        <v>TBD - Value Bundle or Epic or Task|fdx_l3_dtsmo_rv_note</v>
      </c>
      <c r="M220" s="2" t="s">
        <v>837</v>
      </c>
      <c r="N220" s="2"/>
      <c r="O220" s="2" t="s">
        <v>470</v>
      </c>
      <c r="P220" s="2" t="s">
        <v>1038</v>
      </c>
      <c r="Q220" s="2" t="s">
        <v>104</v>
      </c>
      <c r="R220" s="2" t="s">
        <v>104</v>
      </c>
      <c r="S220" s="2"/>
      <c r="T220" s="2"/>
      <c r="U220" s="2" t="s">
        <v>1552</v>
      </c>
      <c r="V220" s="2" t="s">
        <v>470</v>
      </c>
      <c r="W220" s="104" t="s">
        <v>1139</v>
      </c>
      <c r="X220" s="104" t="s">
        <v>1139</v>
      </c>
      <c r="Y220" s="104"/>
      <c r="Z220" s="2" t="str">
        <f>_xlfn.XLOOKUP(Platinum_Config[[#This Row],[Source PROD ID]],Prod_fields[ID],Prod_fields[Attribute Name],"0-Not Found",0,1)</f>
        <v>0-Not Found</v>
      </c>
      <c r="AA220" s="2"/>
      <c r="AB220" s="2" t="str">
        <f>_xlfn.XLOOKUP(Platinum_Config[[#This Row],[FDXSANDBOXA ID]],SBA_fields[ID],SBA_fields[Attribute Name],"0-Not Found",0,1)</f>
        <v>0-Not Found</v>
      </c>
      <c r="AC220" s="2" t="str">
        <f>_xlfn.XLOOKUP(Platinum_Config[[#This Row],[Target DEV SB ID]],Target_Dev_fields[ID],Target_Dev_fields[Attribute Name],"0-Not Found",0,1)</f>
        <v>L3 D&amp;T SMO Review Notes</v>
      </c>
      <c r="AD220" s="2" t="b">
        <f>Platinum_Config[[#This Row],[Prod Source field name]]=Platinum_Config[[#This Row],[New instance Target field name]]</f>
        <v>0</v>
      </c>
      <c r="AE220" s="2" t="b">
        <f>Platinum_Config[[#This Row],[Target Field Name]]=Platinum_Config[[#This Row],[New instance Target field name]]</f>
        <v>1</v>
      </c>
      <c r="AF220" s="2" t="b">
        <f>Platinum_Config[[#This Row],[Sandbox A field name]]=Platinum_Config[[#This Row],[New instance Target field name]]</f>
        <v>0</v>
      </c>
      <c r="AG220" s="2" t="s">
        <v>103</v>
      </c>
      <c r="AH220" s="2" t="s">
        <v>947</v>
      </c>
      <c r="AI220" s="2"/>
      <c r="AJ220" s="2" t="s">
        <v>470</v>
      </c>
      <c r="AK220" s="5"/>
      <c r="AL220" s="5" t="s">
        <v>1553</v>
      </c>
      <c r="AM220" s="5"/>
      <c r="AN220" s="5"/>
      <c r="AO220" s="5"/>
      <c r="AP220" s="5"/>
      <c r="AQ220" s="5"/>
      <c r="AR220" s="2"/>
      <c r="AS220" s="104"/>
      <c r="AT220" s="104"/>
      <c r="AU220" s="104"/>
      <c r="AV220" s="2"/>
      <c r="AW220" s="2"/>
      <c r="AX220" s="2"/>
      <c r="AY220" s="2"/>
      <c r="AZ220" s="2"/>
      <c r="BA220" s="2"/>
      <c r="BB220" s="2"/>
      <c r="BC220" s="2"/>
      <c r="BD220" s="2"/>
      <c r="BE220" s="2"/>
      <c r="BF220" s="2"/>
      <c r="BG220" s="2"/>
      <c r="BH220" s="2"/>
      <c r="BI220" s="2"/>
      <c r="BJ220" s="2"/>
      <c r="BK220" s="2"/>
      <c r="BL220" s="2"/>
      <c r="BM220" s="2"/>
      <c r="BN220" s="2"/>
    </row>
    <row r="221" spans="1:66" ht="51.95" hidden="1">
      <c r="A221" s="4" t="s">
        <v>1969</v>
      </c>
      <c r="B221" s="4" t="s">
        <v>470</v>
      </c>
      <c r="C221" s="4" t="s">
        <v>599</v>
      </c>
      <c r="D221" s="4" t="s">
        <v>599</v>
      </c>
      <c r="E221" s="4" t="s">
        <v>470</v>
      </c>
      <c r="F221" s="4" t="s">
        <v>122</v>
      </c>
      <c r="G221" s="2" t="s">
        <v>441</v>
      </c>
      <c r="H221" s="2">
        <v>130</v>
      </c>
      <c r="I221" s="2" t="s">
        <v>1628</v>
      </c>
      <c r="J221" s="2"/>
      <c r="K221" s="2" t="s">
        <v>1618</v>
      </c>
      <c r="L221" s="2" t="str">
        <f>_xlfn.TEXTJOIN("|",FALSE,Platinum_Config[[#This Row],[Target Entity]],Platinum_Config[[#This Row],[Target DEV SB ID]])</f>
        <v>Demand Bundle|Wbs159</v>
      </c>
      <c r="M221" s="2" t="s">
        <v>838</v>
      </c>
      <c r="N221" s="2" t="s">
        <v>1629</v>
      </c>
      <c r="O221" s="2" t="s">
        <v>1966</v>
      </c>
      <c r="P221" s="2" t="s">
        <v>1970</v>
      </c>
      <c r="Q221" s="2" t="s">
        <v>470</v>
      </c>
      <c r="R221" s="2" t="s">
        <v>470</v>
      </c>
      <c r="S221" s="2" t="s">
        <v>1611</v>
      </c>
      <c r="T221" s="2" t="s">
        <v>470</v>
      </c>
      <c r="U221" s="2" t="s">
        <v>448</v>
      </c>
      <c r="V221" s="2" t="s">
        <v>1941</v>
      </c>
      <c r="W221" s="104" t="s">
        <v>1139</v>
      </c>
      <c r="X221" s="104" t="s">
        <v>1139</v>
      </c>
      <c r="Y221" s="104"/>
      <c r="Z221" s="2" t="str">
        <f>_xlfn.XLOOKUP(Platinum_Config[[#This Row],[Source PROD ID]],Prod_fields[ID],Prod_fields[Attribute Name],"0-Not Found",0,1)</f>
        <v>0-Not Found</v>
      </c>
      <c r="AA221" s="2"/>
      <c r="AB221" s="2" t="str">
        <f>_xlfn.XLOOKUP(Platinum_Config[[#This Row],[FDXSANDBOXA ID]],SBA_fields[ID],SBA_fields[Attribute Name],"0-Not Found",0,1)</f>
        <v>0-Not Found</v>
      </c>
      <c r="AC221" s="2" t="str">
        <f>_xlfn.XLOOKUP(Platinum_Config[[#This Row],[Target DEV SB ID]],Target_Dev_fields[ID],Target_Dev_fields[Attribute Name],"0-Not Found",0,1)</f>
        <v>SL4 Close Work Bundle - Business Finance Approval</v>
      </c>
      <c r="AD221" s="2" t="b">
        <f>Platinum_Config[[#This Row],[Prod Source field name]]=Platinum_Config[[#This Row],[New instance Target field name]]</f>
        <v>0</v>
      </c>
      <c r="AE221" s="2" t="b">
        <f>Platinum_Config[[#This Row],[Target Field Name]]=Platinum_Config[[#This Row],[New instance Target field name]]</f>
        <v>1</v>
      </c>
      <c r="AF221" s="2" t="b">
        <f>Platinum_Config[[#This Row],[Sandbox A field name]]=Platinum_Config[[#This Row],[New instance Target field name]]</f>
        <v>0</v>
      </c>
      <c r="AG221" s="2" t="s">
        <v>1968</v>
      </c>
      <c r="AH221" s="2" t="s">
        <v>947</v>
      </c>
      <c r="AI221" s="2" t="s">
        <v>117</v>
      </c>
      <c r="AJ221" s="2" t="s">
        <v>20</v>
      </c>
      <c r="AK221" s="5" t="str">
        <f>_xlfn.TEXTJOIN(CHAR(10),TRUE,VAL_wbs159[])</f>
        <v>Approved
Not Approved - Feedback Requested</v>
      </c>
      <c r="AL221" s="5" t="s">
        <v>470</v>
      </c>
      <c r="AM221" s="5" t="s">
        <v>949</v>
      </c>
      <c r="AN221" s="5" t="s">
        <v>470</v>
      </c>
      <c r="AO221" s="5" t="s">
        <v>470</v>
      </c>
      <c r="AP221" s="5" t="s">
        <v>470</v>
      </c>
      <c r="AQ221" s="5" t="s">
        <v>470</v>
      </c>
      <c r="AR221" s="5"/>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row>
    <row r="222" spans="1:66" ht="51.95" hidden="1">
      <c r="A222" s="4" t="s">
        <v>1969</v>
      </c>
      <c r="B222" s="4" t="s">
        <v>470</v>
      </c>
      <c r="C222" s="4" t="s">
        <v>599</v>
      </c>
      <c r="D222" s="4" t="s">
        <v>599</v>
      </c>
      <c r="E222" s="4" t="s">
        <v>470</v>
      </c>
      <c r="F222" s="4" t="s">
        <v>122</v>
      </c>
      <c r="G222" s="2" t="s">
        <v>441</v>
      </c>
      <c r="H222" s="2">
        <v>131</v>
      </c>
      <c r="I222" s="2" t="s">
        <v>1628</v>
      </c>
      <c r="J222" s="2"/>
      <c r="K222" s="2" t="s">
        <v>1618</v>
      </c>
      <c r="L222" s="2" t="str">
        <f>_xlfn.TEXTJOIN("|",FALSE,Platinum_Config[[#This Row],[Target Entity]],Platinum_Config[[#This Row],[Target DEV SB ID]])</f>
        <v>Demand Bundle|fdx_l4_bfin_apv_note</v>
      </c>
      <c r="M222" s="2" t="s">
        <v>839</v>
      </c>
      <c r="N222" s="2" t="s">
        <v>1629</v>
      </c>
      <c r="O222" s="2" t="s">
        <v>1966</v>
      </c>
      <c r="P222" s="2" t="s">
        <v>1970</v>
      </c>
      <c r="Q222" s="2" t="s">
        <v>470</v>
      </c>
      <c r="R222" s="2" t="s">
        <v>470</v>
      </c>
      <c r="S222" s="2" t="s">
        <v>1611</v>
      </c>
      <c r="T222" s="2" t="s">
        <v>470</v>
      </c>
      <c r="U222" s="2" t="s">
        <v>450</v>
      </c>
      <c r="V222" s="2" t="s">
        <v>1941</v>
      </c>
      <c r="W222" s="104" t="s">
        <v>1139</v>
      </c>
      <c r="X222" s="104" t="s">
        <v>1139</v>
      </c>
      <c r="Y222" s="104"/>
      <c r="Z222" s="2" t="str">
        <f>_xlfn.XLOOKUP(Platinum_Config[[#This Row],[Source PROD ID]],Prod_fields[ID],Prod_fields[Attribute Name],"0-Not Found",0,1)</f>
        <v>0-Not Found</v>
      </c>
      <c r="AA222" s="2"/>
      <c r="AB222" s="2" t="str">
        <f>_xlfn.XLOOKUP(Platinum_Config[[#This Row],[FDXSANDBOXA ID]],SBA_fields[ID],SBA_fields[Attribute Name],"0-Not Found",0,1)</f>
        <v>0-Not Found</v>
      </c>
      <c r="AC222" s="2" t="str">
        <f>_xlfn.XLOOKUP(Platinum_Config[[#This Row],[Target DEV SB ID]],Target_Dev_fields[ID],Target_Dev_fields[Attribute Name],"0-Not Found",0,1)</f>
        <v>SL4 Close Work Bundle - Business Finance Approval Notes</v>
      </c>
      <c r="AD222" s="2" t="b">
        <f>Platinum_Config[[#This Row],[Prod Source field name]]=Platinum_Config[[#This Row],[New instance Target field name]]</f>
        <v>0</v>
      </c>
      <c r="AE222" s="2" t="b">
        <f>Platinum_Config[[#This Row],[Target Field Name]]=Platinum_Config[[#This Row],[New instance Target field name]]</f>
        <v>1</v>
      </c>
      <c r="AF222" s="2" t="b">
        <f>Platinum_Config[[#This Row],[Sandbox A field name]]=Platinum_Config[[#This Row],[New instance Target field name]]</f>
        <v>0</v>
      </c>
      <c r="AG222" s="2" t="s">
        <v>103</v>
      </c>
      <c r="AH222" s="2" t="s">
        <v>947</v>
      </c>
      <c r="AI222" s="2"/>
      <c r="AJ222" s="2" t="s">
        <v>104</v>
      </c>
      <c r="AK222" s="5"/>
      <c r="AL222" s="5" t="s">
        <v>470</v>
      </c>
      <c r="AM222" s="5" t="s">
        <v>949</v>
      </c>
      <c r="AN222" s="5" t="s">
        <v>470</v>
      </c>
      <c r="AO222" s="5" t="s">
        <v>470</v>
      </c>
      <c r="AP222" s="5" t="s">
        <v>470</v>
      </c>
      <c r="AQ222" s="5" t="s">
        <v>470</v>
      </c>
      <c r="AR222" s="5"/>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row>
    <row r="223" spans="1:66" ht="90.95" hidden="1">
      <c r="A223" s="4" t="s">
        <v>1969</v>
      </c>
      <c r="B223" s="4" t="s">
        <v>1778</v>
      </c>
      <c r="C223" s="4" t="s">
        <v>1971</v>
      </c>
      <c r="D223" s="4" t="s">
        <v>600</v>
      </c>
      <c r="E223" s="4" t="s">
        <v>470</v>
      </c>
      <c r="F223" s="4" t="s">
        <v>606</v>
      </c>
      <c r="G223" s="2" t="s">
        <v>441</v>
      </c>
      <c r="H223" s="2">
        <v>132</v>
      </c>
      <c r="I223" s="2" t="s">
        <v>1628</v>
      </c>
      <c r="J223" s="2"/>
      <c r="K223" s="2" t="s">
        <v>1618</v>
      </c>
      <c r="L223" s="2" t="str">
        <f>_xlfn.TEXTJOIN("|",FALSE,Platinum_Config[[#This Row],[Target Entity]],Platinum_Config[[#This Row],[Target DEV SB ID]])</f>
        <v>Demand Bundle|Wbs167</v>
      </c>
      <c r="M223" s="2" t="s">
        <v>840</v>
      </c>
      <c r="N223" s="2" t="s">
        <v>1629</v>
      </c>
      <c r="O223" s="2"/>
      <c r="P223" s="2" t="s">
        <v>1972</v>
      </c>
      <c r="Q223" s="2" t="s">
        <v>104</v>
      </c>
      <c r="R223" s="2" t="s">
        <v>104</v>
      </c>
      <c r="S223" s="2" t="s">
        <v>1611</v>
      </c>
      <c r="T223" s="2" t="s">
        <v>470</v>
      </c>
      <c r="U223" s="2" t="s">
        <v>1973</v>
      </c>
      <c r="V223" s="2"/>
      <c r="W223" s="104" t="s">
        <v>1139</v>
      </c>
      <c r="X223" s="104" t="s">
        <v>1139</v>
      </c>
      <c r="Y223" s="104"/>
      <c r="Z223" s="2" t="str">
        <f>_xlfn.XLOOKUP(Platinum_Config[[#This Row],[Source PROD ID]],Prod_fields[ID],Prod_fields[Attribute Name],"0-Not Found",0,1)</f>
        <v>0-Not Found</v>
      </c>
      <c r="AA223" s="2"/>
      <c r="AB223" s="2" t="str">
        <f>_xlfn.XLOOKUP(Platinum_Config[[#This Row],[FDXSANDBOXA ID]],SBA_fields[ID],SBA_fields[Attribute Name],"0-Not Found",0,1)</f>
        <v>0-Not Found</v>
      </c>
      <c r="AC223" s="2" t="str">
        <f>_xlfn.XLOOKUP(Platinum_Config[[#This Row],[Target DEV SB ID]],Target_Dev_fields[ID],Target_Dev_fields[Attribute Name],"0-Not Found",0,1)</f>
        <v>Ready to Close: Work Bundle Intent has been met?</v>
      </c>
      <c r="AD223" s="2" t="b">
        <f>Platinum_Config[[#This Row],[Prod Source field name]]=Platinum_Config[[#This Row],[New instance Target field name]]</f>
        <v>0</v>
      </c>
      <c r="AE223" s="2" t="b">
        <f>Platinum_Config[[#This Row],[Target Field Name]]=Platinum_Config[[#This Row],[New instance Target field name]]</f>
        <v>1</v>
      </c>
      <c r="AF223" s="2" t="b">
        <f>Platinum_Config[[#This Row],[Sandbox A field name]]=Platinum_Config[[#This Row],[New instance Target field name]]</f>
        <v>0</v>
      </c>
      <c r="AG223" s="2" t="s">
        <v>1968</v>
      </c>
      <c r="AH223" s="2" t="s">
        <v>947</v>
      </c>
      <c r="AI223" s="2" t="s">
        <v>117</v>
      </c>
      <c r="AJ223" s="2" t="s">
        <v>20</v>
      </c>
      <c r="AK223" s="5" t="str">
        <f>_xlfn.TEXTJOIN(CHAR(10),TRUE,VAL_wbs167[])</f>
        <v>Yes - Intent Met
No - Closes Anyways</v>
      </c>
      <c r="AL223" s="5" t="s">
        <v>1541</v>
      </c>
      <c r="AM223" s="5" t="s">
        <v>949</v>
      </c>
      <c r="AN223" s="5" t="s">
        <v>470</v>
      </c>
      <c r="AO223" s="5" t="s">
        <v>470</v>
      </c>
      <c r="AP223" s="5" t="s">
        <v>470</v>
      </c>
      <c r="AQ223" s="5" t="s">
        <v>470</v>
      </c>
      <c r="AR223" s="5"/>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row>
    <row r="224" spans="1:66" ht="207.95" hidden="1">
      <c r="A224" s="4" t="s">
        <v>1969</v>
      </c>
      <c r="B224" s="4" t="s">
        <v>1778</v>
      </c>
      <c r="C224" s="4" t="s">
        <v>1971</v>
      </c>
      <c r="D224" s="4" t="s">
        <v>600</v>
      </c>
      <c r="E224" s="4" t="s">
        <v>470</v>
      </c>
      <c r="F224" s="4" t="s">
        <v>606</v>
      </c>
      <c r="G224" s="2" t="s">
        <v>441</v>
      </c>
      <c r="H224" s="2">
        <v>133</v>
      </c>
      <c r="I224" s="2" t="s">
        <v>1628</v>
      </c>
      <c r="J224" s="2"/>
      <c r="K224" s="2" t="s">
        <v>1321</v>
      </c>
      <c r="L224" s="2" t="str">
        <f>_xlfn.TEXTJOIN("|",FALSE,Platinum_Config[[#This Row],[Target Entity]],Platinum_Config[[#This Row],[Target DEV SB ID]])</f>
        <v>Epic|Wbs102</v>
      </c>
      <c r="M224" s="2" t="s">
        <v>822</v>
      </c>
      <c r="N224" s="2" t="s">
        <v>1629</v>
      </c>
      <c r="O224" s="2"/>
      <c r="P224" s="2" t="s">
        <v>1974</v>
      </c>
      <c r="Q224" s="2" t="s">
        <v>20</v>
      </c>
      <c r="R224" s="2" t="s">
        <v>20</v>
      </c>
      <c r="S224" s="2" t="s">
        <v>431</v>
      </c>
      <c r="T224" s="2" t="s">
        <v>431</v>
      </c>
      <c r="U224" s="2" t="s">
        <v>431</v>
      </c>
      <c r="V224" s="2"/>
      <c r="W224" s="104" t="s">
        <v>20</v>
      </c>
      <c r="X224" s="104" t="s">
        <v>1648</v>
      </c>
      <c r="Y224" s="104" t="s">
        <v>20</v>
      </c>
      <c r="Z224" s="2" t="str">
        <f>_xlfn.XLOOKUP(Platinum_Config[[#This Row],[Source PROD ID]],Prod_fields[ID],Prod_fields[Attribute Name],"0-Not Found",0,1)</f>
        <v>Ready to Close: Epic Intent has been met</v>
      </c>
      <c r="AA224" s="2"/>
      <c r="AB224" s="2" t="str">
        <f>_xlfn.XLOOKUP(Platinum_Config[[#This Row],[FDXSANDBOXA ID]],SBA_fields[ID],SBA_fields[Attribute Name],"0-Not Found",0,1)</f>
        <v>Ready to Close: Epic Intent has been met</v>
      </c>
      <c r="AC224" s="2" t="str">
        <f>_xlfn.XLOOKUP(Platinum_Config[[#This Row],[Target DEV SB ID]],Target_Dev_fields[ID],Target_Dev_fields[Attribute Name],"0-Not Found",0,1)</f>
        <v>Ready to Close: Epic Intent has been met?</v>
      </c>
      <c r="AD224" s="2" t="b">
        <f>Platinum_Config[[#This Row],[Prod Source field name]]=Platinum_Config[[#This Row],[New instance Target field name]]</f>
        <v>0</v>
      </c>
      <c r="AE224" s="2" t="b">
        <f>Platinum_Config[[#This Row],[Target Field Name]]=Platinum_Config[[#This Row],[New instance Target field name]]</f>
        <v>1</v>
      </c>
      <c r="AF224" s="2" t="b">
        <f>Platinum_Config[[#This Row],[Sandbox A field name]]=Platinum_Config[[#This Row],[New instance Target field name]]</f>
        <v>0</v>
      </c>
      <c r="AG224" s="2" t="s">
        <v>1968</v>
      </c>
      <c r="AH224" s="2" t="s">
        <v>947</v>
      </c>
      <c r="AI224" s="2" t="s">
        <v>117</v>
      </c>
      <c r="AJ224" s="2" t="s">
        <v>20</v>
      </c>
      <c r="AK224" s="5" t="str">
        <f>_xlfn.TEXTJOIN(CHAR(10),TRUE,VAL_WBS102_Ready[])</f>
        <v>Yes - Intent Met
No - Close Anyways</v>
      </c>
      <c r="AL224" s="5" t="s">
        <v>1541</v>
      </c>
      <c r="AM224" s="5" t="s">
        <v>949</v>
      </c>
      <c r="AN224" s="5" t="s">
        <v>470</v>
      </c>
      <c r="AO224" s="5" t="s">
        <v>470</v>
      </c>
      <c r="AP224" s="5" t="s">
        <v>470</v>
      </c>
      <c r="AQ224" s="5" t="s">
        <v>470</v>
      </c>
      <c r="AR224" s="5"/>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row>
    <row r="225" spans="1:66" ht="78" hidden="1">
      <c r="A225" s="4" t="s">
        <v>440</v>
      </c>
      <c r="B225" s="4" t="s">
        <v>46</v>
      </c>
      <c r="C225" s="4" t="s">
        <v>1585</v>
      </c>
      <c r="D225" s="4" t="s">
        <v>1586</v>
      </c>
      <c r="E225" s="4"/>
      <c r="F225" s="4" t="s">
        <v>1567</v>
      </c>
      <c r="G225" s="2" t="s">
        <v>441</v>
      </c>
      <c r="H225" s="2" t="s">
        <v>841</v>
      </c>
      <c r="I225" s="2"/>
      <c r="J225" s="2"/>
      <c r="K225" s="2" t="s">
        <v>203</v>
      </c>
      <c r="L225" s="2" t="str">
        <f>_xlfn.TEXTJOIN("|",FALSE,Platinum_Config[[#This Row],[Target Entity]],Platinum_Config[[#This Row],[Target DEV SB ID]])</f>
        <v>Program|Str58</v>
      </c>
      <c r="M225" s="2" t="s">
        <v>842</v>
      </c>
      <c r="N225" s="2"/>
      <c r="O225" s="2" t="s">
        <v>470</v>
      </c>
      <c r="P225" s="2" t="s">
        <v>1588</v>
      </c>
      <c r="Q225" s="2" t="s">
        <v>104</v>
      </c>
      <c r="R225" s="2" t="s">
        <v>104</v>
      </c>
      <c r="S225" s="2"/>
      <c r="T225" s="2"/>
      <c r="U225" s="2" t="s">
        <v>452</v>
      </c>
      <c r="V225" s="2" t="s">
        <v>1822</v>
      </c>
      <c r="W225" s="104" t="s">
        <v>20</v>
      </c>
      <c r="X225" s="104" t="s">
        <v>1648</v>
      </c>
      <c r="Y225" s="104" t="s">
        <v>20</v>
      </c>
      <c r="Z225" s="2" t="str">
        <f>_xlfn.XLOOKUP(Platinum_Config[[#This Row],[Source PROD ID]],Prod_fields[ID],Prod_fields[Attribute Name],"0-Not Found",0,1)</f>
        <v>0-Not Found</v>
      </c>
      <c r="AA225" s="2"/>
      <c r="AB225" s="2" t="str">
        <f>_xlfn.XLOOKUP(Platinum_Config[[#This Row],[FDXSANDBOXA ID]],SBA_fields[ID],SBA_fields[Attribute Name],"0-Not Found",0,1)</f>
        <v>0-Not Found</v>
      </c>
      <c r="AC225" s="2" t="str">
        <f>_xlfn.XLOOKUP(Platinum_Config[[#This Row],[Target DEV SB ID]],Target_Dev_fields[ID],Target_Dev_fields[Attribute Name],"0-Not Found",0,1)</f>
        <v>0-Not Found</v>
      </c>
      <c r="AD225" s="2" t="b">
        <f>Platinum_Config[[#This Row],[Prod Source field name]]=Platinum_Config[[#This Row],[New instance Target field name]]</f>
        <v>1</v>
      </c>
      <c r="AE225" s="2" t="b">
        <f>Platinum_Config[[#This Row],[Target Field Name]]=Platinum_Config[[#This Row],[New instance Target field name]]</f>
        <v>0</v>
      </c>
      <c r="AF225" s="2" t="b">
        <f>Platinum_Config[[#This Row],[Sandbox A field name]]=Platinum_Config[[#This Row],[New instance Target field name]]</f>
        <v>1</v>
      </c>
      <c r="AG225" s="2" t="s">
        <v>141</v>
      </c>
      <c r="AH225" s="2" t="s">
        <v>947</v>
      </c>
      <c r="AI225" s="2" t="s">
        <v>117</v>
      </c>
      <c r="AJ225" s="2" t="s">
        <v>470</v>
      </c>
      <c r="AK225" s="5" t="s">
        <v>1019</v>
      </c>
      <c r="AL225" s="5" t="s">
        <v>1572</v>
      </c>
      <c r="AM225" s="5"/>
      <c r="AN225" s="5" t="s">
        <v>949</v>
      </c>
      <c r="AO225" s="5"/>
      <c r="AP225" s="5"/>
      <c r="AQ225" s="5"/>
      <c r="AR225" s="2"/>
      <c r="AS225" s="104"/>
      <c r="AT225" s="104"/>
      <c r="AU225" s="104"/>
      <c r="AV225" s="2"/>
      <c r="AW225" s="2"/>
      <c r="AX225" s="2"/>
      <c r="AY225" s="2"/>
      <c r="AZ225" s="2"/>
      <c r="BA225" s="2"/>
      <c r="BB225" s="2"/>
      <c r="BC225" s="2"/>
      <c r="BD225" s="2"/>
      <c r="BE225" s="2"/>
      <c r="BF225" s="2"/>
      <c r="BG225" s="2"/>
      <c r="BH225" s="2"/>
      <c r="BI225" s="2"/>
      <c r="BJ225" s="2"/>
      <c r="BK225" s="2"/>
      <c r="BL225" s="2"/>
      <c r="BM225" s="2"/>
      <c r="BN225" s="2"/>
    </row>
    <row r="226" spans="1:66" ht="51.95" hidden="1">
      <c r="A226" s="4" t="s">
        <v>440</v>
      </c>
      <c r="B226" s="4" t="s">
        <v>46</v>
      </c>
      <c r="C226" s="4" t="s">
        <v>1585</v>
      </c>
      <c r="D226" s="4" t="s">
        <v>1586</v>
      </c>
      <c r="E226" s="4"/>
      <c r="F226" s="4" t="s">
        <v>1567</v>
      </c>
      <c r="G226" s="2" t="s">
        <v>441</v>
      </c>
      <c r="H226" s="2" t="s">
        <v>843</v>
      </c>
      <c r="I226" s="2"/>
      <c r="J226" s="2"/>
      <c r="K226" s="2" t="s">
        <v>203</v>
      </c>
      <c r="L226" s="2" t="str">
        <f>_xlfn.TEXTJOIN("|",FALSE,Platinum_Config[[#This Row],[Target Entity]],Platinum_Config[[#This Row],[Target DEV SB ID]])</f>
        <v>Program|fdx_l4_pgpo_apv_note</v>
      </c>
      <c r="M226" s="2" t="s">
        <v>844</v>
      </c>
      <c r="N226" s="2"/>
      <c r="O226" s="2" t="s">
        <v>470</v>
      </c>
      <c r="P226" s="2"/>
      <c r="Q226" s="2" t="s">
        <v>104</v>
      </c>
      <c r="R226" s="2" t="s">
        <v>104</v>
      </c>
      <c r="S226" s="2"/>
      <c r="T226" s="2"/>
      <c r="U226" s="2" t="s">
        <v>454</v>
      </c>
      <c r="V226" s="2" t="s">
        <v>470</v>
      </c>
      <c r="W226" s="104" t="s">
        <v>1139</v>
      </c>
      <c r="X226" s="104" t="s">
        <v>1139</v>
      </c>
      <c r="Y226" s="104"/>
      <c r="Z226" s="2" t="str">
        <f>_xlfn.XLOOKUP(Platinum_Config[[#This Row],[Source PROD ID]],Prod_fields[ID],Prod_fields[Attribute Name],"0-Not Found",0,1)</f>
        <v>0-Not Found</v>
      </c>
      <c r="AA226" s="2"/>
      <c r="AB226" s="2" t="str">
        <f>_xlfn.XLOOKUP(Platinum_Config[[#This Row],[FDXSANDBOXA ID]],SBA_fields[ID],SBA_fields[Attribute Name],"0-Not Found",0,1)</f>
        <v>0-Not Found</v>
      </c>
      <c r="AC226" s="2" t="str">
        <f>_xlfn.XLOOKUP(Platinum_Config[[#This Row],[Target DEV SB ID]],Target_Dev_fields[ID],Target_Dev_fields[Attribute Name],"0-Not Found",0,1)</f>
        <v>SL4 Close Program - Program Owner Approval Notes</v>
      </c>
      <c r="AD226" s="2" t="b">
        <f>Platinum_Config[[#This Row],[Prod Source field name]]=Platinum_Config[[#This Row],[New instance Target field name]]</f>
        <v>0</v>
      </c>
      <c r="AE226" s="2" t="b">
        <f>Platinum_Config[[#This Row],[Target Field Name]]=Platinum_Config[[#This Row],[New instance Target field name]]</f>
        <v>1</v>
      </c>
      <c r="AF226" s="2" t="b">
        <f>Platinum_Config[[#This Row],[Sandbox A field name]]=Platinum_Config[[#This Row],[New instance Target field name]]</f>
        <v>0</v>
      </c>
      <c r="AG226" s="2" t="s">
        <v>103</v>
      </c>
      <c r="AH226" s="2" t="s">
        <v>947</v>
      </c>
      <c r="AI226" s="2"/>
      <c r="AJ226" s="2" t="s">
        <v>470</v>
      </c>
      <c r="AK226" s="5"/>
      <c r="AL226" s="5" t="s">
        <v>1577</v>
      </c>
      <c r="AM226" s="5"/>
      <c r="AN226" s="5" t="s">
        <v>949</v>
      </c>
      <c r="AO226" s="5"/>
      <c r="AP226" s="5"/>
      <c r="AQ226" s="5"/>
      <c r="AR226" s="2"/>
      <c r="AS226" s="104"/>
      <c r="AT226" s="104"/>
      <c r="AU226" s="104"/>
      <c r="AV226" s="2"/>
      <c r="AW226" s="2"/>
      <c r="AX226" s="2"/>
      <c r="AY226" s="2"/>
      <c r="AZ226" s="2"/>
      <c r="BA226" s="2"/>
      <c r="BB226" s="2"/>
      <c r="BC226" s="2"/>
      <c r="BD226" s="2"/>
      <c r="BE226" s="2"/>
      <c r="BF226" s="2"/>
      <c r="BG226" s="2"/>
      <c r="BH226" s="2"/>
      <c r="BI226" s="2"/>
      <c r="BJ226" s="2"/>
      <c r="BK226" s="2"/>
      <c r="BL226" s="2"/>
      <c r="BM226" s="2"/>
      <c r="BN226" s="2"/>
    </row>
    <row r="227" spans="1:66" ht="78" hidden="1">
      <c r="A227" s="4" t="s">
        <v>440</v>
      </c>
      <c r="B227" s="4" t="s">
        <v>46</v>
      </c>
      <c r="C227" s="4" t="s">
        <v>1585</v>
      </c>
      <c r="D227" s="4" t="s">
        <v>846</v>
      </c>
      <c r="E227" s="4"/>
      <c r="F227" s="4" t="s">
        <v>122</v>
      </c>
      <c r="G227" s="2" t="s">
        <v>441</v>
      </c>
      <c r="H227" s="2" t="s">
        <v>845</v>
      </c>
      <c r="I227" s="2"/>
      <c r="J227" s="2"/>
      <c r="K227" s="2" t="s">
        <v>203</v>
      </c>
      <c r="L227" s="2" t="str">
        <f>_xlfn.TEXTJOIN("|",FALSE,Platinum_Config[[#This Row],[Target Entity]],Platinum_Config[[#This Row],[Target DEV SB ID]])</f>
        <v>Program|Str59</v>
      </c>
      <c r="M227" s="2" t="s">
        <v>846</v>
      </c>
      <c r="N227" s="2"/>
      <c r="O227" s="2" t="s">
        <v>470</v>
      </c>
      <c r="P227" s="2"/>
      <c r="Q227" s="2" t="s">
        <v>104</v>
      </c>
      <c r="R227" s="2" t="s">
        <v>104</v>
      </c>
      <c r="S227" s="2"/>
      <c r="T227" s="2"/>
      <c r="U227" s="2" t="s">
        <v>456</v>
      </c>
      <c r="V227" s="2" t="s">
        <v>470</v>
      </c>
      <c r="W227" s="104" t="s">
        <v>20</v>
      </c>
      <c r="X227" s="104" t="s">
        <v>1648</v>
      </c>
      <c r="Y227" s="104" t="s">
        <v>20</v>
      </c>
      <c r="Z227" s="2" t="str">
        <f>_xlfn.XLOOKUP(Platinum_Config[[#This Row],[Source PROD ID]],Prod_fields[ID],Prod_fields[Attribute Name],"0-Not Found",0,1)</f>
        <v>0-Not Found</v>
      </c>
      <c r="AA227" s="2"/>
      <c r="AB227" s="2" t="str">
        <f>_xlfn.XLOOKUP(Platinum_Config[[#This Row],[FDXSANDBOXA ID]],SBA_fields[ID],SBA_fields[Attribute Name],"0-Not Found",0,1)</f>
        <v>0-Not Found</v>
      </c>
      <c r="AC227" s="2" t="str">
        <f>_xlfn.XLOOKUP(Platinum_Config[[#This Row],[Target DEV SB ID]],Target_Dev_fields[ID],Target_Dev_fields[Attribute Name],"0-Not Found",0,1)</f>
        <v>0-Not Found</v>
      </c>
      <c r="AD227" s="2" t="b">
        <f>Platinum_Config[[#This Row],[Prod Source field name]]=Platinum_Config[[#This Row],[New instance Target field name]]</f>
        <v>1</v>
      </c>
      <c r="AE227" s="2" t="b">
        <f>Platinum_Config[[#This Row],[Target Field Name]]=Platinum_Config[[#This Row],[New instance Target field name]]</f>
        <v>0</v>
      </c>
      <c r="AF227" s="2" t="b">
        <f>Platinum_Config[[#This Row],[Sandbox A field name]]=Platinum_Config[[#This Row],[New instance Target field name]]</f>
        <v>1</v>
      </c>
      <c r="AG227" s="2" t="s">
        <v>141</v>
      </c>
      <c r="AH227" s="2" t="s">
        <v>947</v>
      </c>
      <c r="AI227" s="2" t="s">
        <v>117</v>
      </c>
      <c r="AJ227" s="2" t="s">
        <v>470</v>
      </c>
      <c r="AK227" s="5" t="s">
        <v>1019</v>
      </c>
      <c r="AL227" s="5" t="s">
        <v>1581</v>
      </c>
      <c r="AM227" s="5"/>
      <c r="AN227" s="5" t="s">
        <v>949</v>
      </c>
      <c r="AO227" s="5"/>
      <c r="AP227" s="5"/>
      <c r="AQ227" s="5"/>
      <c r="AR227" s="2"/>
      <c r="AS227" s="104"/>
      <c r="AT227" s="104"/>
      <c r="AU227" s="104"/>
      <c r="AV227" s="2"/>
      <c r="AW227" s="2"/>
      <c r="AX227" s="2"/>
      <c r="AY227" s="2"/>
      <c r="AZ227" s="2"/>
      <c r="BA227" s="2"/>
      <c r="BB227" s="2"/>
      <c r="BC227" s="2"/>
      <c r="BD227" s="2"/>
      <c r="BE227" s="2"/>
      <c r="BF227" s="2"/>
      <c r="BG227" s="2"/>
      <c r="BH227" s="2"/>
      <c r="BI227" s="2"/>
      <c r="BJ227" s="2"/>
      <c r="BK227" s="2"/>
      <c r="BL227" s="2"/>
      <c r="BM227" s="2"/>
      <c r="BN227" s="2"/>
    </row>
    <row r="228" spans="1:66" ht="51.95" hidden="1">
      <c r="A228" s="4" t="s">
        <v>440</v>
      </c>
      <c r="B228" s="4" t="s">
        <v>46</v>
      </c>
      <c r="C228" s="4" t="s">
        <v>1585</v>
      </c>
      <c r="D228" s="4" t="s">
        <v>846</v>
      </c>
      <c r="E228" s="4"/>
      <c r="F228" s="4" t="s">
        <v>122</v>
      </c>
      <c r="G228" s="2" t="s">
        <v>441</v>
      </c>
      <c r="H228" s="2" t="s">
        <v>847</v>
      </c>
      <c r="I228" s="2"/>
      <c r="J228" s="2"/>
      <c r="K228" s="2" t="s">
        <v>203</v>
      </c>
      <c r="L228" s="2" t="str">
        <f>_xlfn.TEXTJOIN("|",FALSE,Platinum_Config[[#This Row],[Target Entity]],Platinum_Config[[#This Row],[Target DEV SB ID]])</f>
        <v>Program|fdx_l4_pgbf_apv_note</v>
      </c>
      <c r="M228" s="2" t="s">
        <v>848</v>
      </c>
      <c r="N228" s="2"/>
      <c r="O228" s="2" t="s">
        <v>470</v>
      </c>
      <c r="P228" s="2"/>
      <c r="Q228" s="2" t="s">
        <v>104</v>
      </c>
      <c r="R228" s="2" t="s">
        <v>104</v>
      </c>
      <c r="S228" s="2"/>
      <c r="T228" s="2"/>
      <c r="U228" s="2" t="s">
        <v>458</v>
      </c>
      <c r="V228" s="2" t="s">
        <v>470</v>
      </c>
      <c r="W228" s="104" t="s">
        <v>1139</v>
      </c>
      <c r="X228" s="104" t="s">
        <v>1139</v>
      </c>
      <c r="Y228" s="104"/>
      <c r="Z228" s="2" t="str">
        <f>_xlfn.XLOOKUP(Platinum_Config[[#This Row],[Source PROD ID]],Prod_fields[ID],Prod_fields[Attribute Name],"0-Not Found",0,1)</f>
        <v>0-Not Found</v>
      </c>
      <c r="AA228" s="2"/>
      <c r="AB228" s="2" t="str">
        <f>_xlfn.XLOOKUP(Platinum_Config[[#This Row],[FDXSANDBOXA ID]],SBA_fields[ID],SBA_fields[Attribute Name],"0-Not Found",0,1)</f>
        <v>0-Not Found</v>
      </c>
      <c r="AC228" s="2" t="str">
        <f>_xlfn.XLOOKUP(Platinum_Config[[#This Row],[Target DEV SB ID]],Target_Dev_fields[ID],Target_Dev_fields[Attribute Name],"0-Not Found",0,1)</f>
        <v>SL4 Close Program - Business Finance Approval Notes</v>
      </c>
      <c r="AD228" s="2" t="b">
        <f>Platinum_Config[[#This Row],[Prod Source field name]]=Platinum_Config[[#This Row],[New instance Target field name]]</f>
        <v>0</v>
      </c>
      <c r="AE228" s="2" t="b">
        <f>Platinum_Config[[#This Row],[Target Field Name]]=Platinum_Config[[#This Row],[New instance Target field name]]</f>
        <v>1</v>
      </c>
      <c r="AF228" s="2" t="b">
        <f>Platinum_Config[[#This Row],[Sandbox A field name]]=Platinum_Config[[#This Row],[New instance Target field name]]</f>
        <v>0</v>
      </c>
      <c r="AG228" s="2" t="s">
        <v>103</v>
      </c>
      <c r="AH228" s="2" t="s">
        <v>947</v>
      </c>
      <c r="AI228" s="2"/>
      <c r="AJ228" s="2" t="s">
        <v>470</v>
      </c>
      <c r="AK228" s="5"/>
      <c r="AL228" s="5" t="s">
        <v>1584</v>
      </c>
      <c r="AM228" s="5"/>
      <c r="AN228" s="5" t="s">
        <v>949</v>
      </c>
      <c r="AO228" s="5"/>
      <c r="AP228" s="5"/>
      <c r="AQ228" s="5"/>
      <c r="AR228" s="2"/>
      <c r="AS228" s="104"/>
      <c r="AT228" s="104"/>
      <c r="AU228" s="104"/>
      <c r="AV228" s="2"/>
      <c r="AW228" s="2"/>
      <c r="AX228" s="2"/>
      <c r="AY228" s="2"/>
      <c r="AZ228" s="2"/>
      <c r="BA228" s="2"/>
      <c r="BB228" s="2"/>
      <c r="BC228" s="2"/>
      <c r="BD228" s="2"/>
      <c r="BE228" s="2"/>
      <c r="BF228" s="2"/>
      <c r="BG228" s="2"/>
      <c r="BH228" s="2"/>
      <c r="BI228" s="2"/>
      <c r="BJ228" s="2"/>
      <c r="BK228" s="2"/>
      <c r="BL228" s="2"/>
      <c r="BM228" s="2"/>
      <c r="BN228" s="2"/>
    </row>
    <row r="229" spans="1:66" ht="78" hidden="1">
      <c r="A229" s="4" t="s">
        <v>440</v>
      </c>
      <c r="B229" s="4" t="s">
        <v>46</v>
      </c>
      <c r="C229" s="4" t="s">
        <v>1585</v>
      </c>
      <c r="D229" s="4" t="s">
        <v>850</v>
      </c>
      <c r="E229" s="4"/>
      <c r="F229" s="4" t="s">
        <v>125</v>
      </c>
      <c r="G229" s="2" t="s">
        <v>441</v>
      </c>
      <c r="H229" s="2" t="s">
        <v>849</v>
      </c>
      <c r="I229" s="2"/>
      <c r="J229" s="2"/>
      <c r="K229" s="2" t="s">
        <v>203</v>
      </c>
      <c r="L229" s="2" t="str">
        <f>_xlfn.TEXTJOIN("|",FALSE,Platinum_Config[[#This Row],[Target Entity]],Platinum_Config[[#This Row],[Target DEV SB ID]])</f>
        <v>Program|Str60</v>
      </c>
      <c r="M229" s="2" t="s">
        <v>850</v>
      </c>
      <c r="N229" s="2"/>
      <c r="O229" s="2" t="s">
        <v>470</v>
      </c>
      <c r="P229" s="2"/>
      <c r="Q229" s="2" t="s">
        <v>104</v>
      </c>
      <c r="R229" s="2" t="s">
        <v>104</v>
      </c>
      <c r="S229" s="2"/>
      <c r="T229" s="2"/>
      <c r="U229" s="2" t="s">
        <v>460</v>
      </c>
      <c r="V229" s="2" t="s">
        <v>470</v>
      </c>
      <c r="W229" s="104" t="s">
        <v>20</v>
      </c>
      <c r="X229" s="104" t="s">
        <v>1648</v>
      </c>
      <c r="Y229" s="104" t="s">
        <v>20</v>
      </c>
      <c r="Z229" s="2" t="str">
        <f>_xlfn.XLOOKUP(Platinum_Config[[#This Row],[Source PROD ID]],Prod_fields[ID],Prod_fields[Attribute Name],"0-Not Found",0,1)</f>
        <v>0-Not Found</v>
      </c>
      <c r="AA229" s="2"/>
      <c r="AB229" s="2" t="str">
        <f>_xlfn.XLOOKUP(Platinum_Config[[#This Row],[FDXSANDBOXA ID]],SBA_fields[ID],SBA_fields[Attribute Name],"0-Not Found",0,1)</f>
        <v>0-Not Found</v>
      </c>
      <c r="AC229" s="2" t="str">
        <f>_xlfn.XLOOKUP(Platinum_Config[[#This Row],[Target DEV SB ID]],Target_Dev_fields[ID],Target_Dev_fields[Attribute Name],"0-Not Found",0,1)</f>
        <v>0-Not Found</v>
      </c>
      <c r="AD229" s="2" t="b">
        <f>Platinum_Config[[#This Row],[Prod Source field name]]=Platinum_Config[[#This Row],[New instance Target field name]]</f>
        <v>1</v>
      </c>
      <c r="AE229" s="2" t="b">
        <f>Platinum_Config[[#This Row],[Target Field Name]]=Platinum_Config[[#This Row],[New instance Target field name]]</f>
        <v>0</v>
      </c>
      <c r="AF229" s="2" t="b">
        <f>Platinum_Config[[#This Row],[Sandbox A field name]]=Platinum_Config[[#This Row],[New instance Target field name]]</f>
        <v>1</v>
      </c>
      <c r="AG229" s="2" t="s">
        <v>141</v>
      </c>
      <c r="AH229" s="2" t="s">
        <v>947</v>
      </c>
      <c r="AI229" s="2" t="s">
        <v>117</v>
      </c>
      <c r="AJ229" s="2" t="s">
        <v>470</v>
      </c>
      <c r="AK229" s="5" t="s">
        <v>1019</v>
      </c>
      <c r="AL229" s="5" t="s">
        <v>1593</v>
      </c>
      <c r="AM229" s="5"/>
      <c r="AN229" s="5" t="s">
        <v>949</v>
      </c>
      <c r="AO229" s="5"/>
      <c r="AP229" s="5"/>
      <c r="AQ229" s="5"/>
      <c r="AR229" s="2"/>
      <c r="AS229" s="104"/>
      <c r="AT229" s="104"/>
      <c r="AU229" s="104"/>
      <c r="AV229" s="2"/>
      <c r="AW229" s="2"/>
      <c r="AX229" s="2"/>
      <c r="AY229" s="2"/>
      <c r="AZ229" s="2"/>
      <c r="BA229" s="2"/>
      <c r="BB229" s="2"/>
      <c r="BC229" s="2"/>
      <c r="BD229" s="2"/>
      <c r="BE229" s="2"/>
      <c r="BF229" s="2"/>
      <c r="BG229" s="2"/>
      <c r="BH229" s="2"/>
      <c r="BI229" s="2"/>
      <c r="BJ229" s="2"/>
      <c r="BK229" s="2"/>
      <c r="BL229" s="2"/>
      <c r="BM229" s="2"/>
      <c r="BN229" s="2"/>
    </row>
    <row r="230" spans="1:66" ht="39" hidden="1">
      <c r="A230" s="4" t="s">
        <v>440</v>
      </c>
      <c r="B230" s="4" t="s">
        <v>46</v>
      </c>
      <c r="C230" s="4" t="s">
        <v>1585</v>
      </c>
      <c r="D230" s="4" t="s">
        <v>850</v>
      </c>
      <c r="E230" s="4"/>
      <c r="F230" s="4" t="s">
        <v>125</v>
      </c>
      <c r="G230" s="2" t="s">
        <v>441</v>
      </c>
      <c r="H230" s="2" t="s">
        <v>851</v>
      </c>
      <c r="I230" s="2"/>
      <c r="J230" s="2"/>
      <c r="K230" s="2" t="s">
        <v>203</v>
      </c>
      <c r="L230" s="2" t="str">
        <f>_xlfn.TEXTJOIN("|",FALSE,Platinum_Config[[#This Row],[Target Entity]],Platinum_Config[[#This Row],[Target DEV SB ID]])</f>
        <v>Program|fdx_l4_pgto_apv_note</v>
      </c>
      <c r="M230" s="2" t="s">
        <v>852</v>
      </c>
      <c r="N230" s="2"/>
      <c r="O230" s="2" t="s">
        <v>470</v>
      </c>
      <c r="P230" s="2"/>
      <c r="Q230" s="2" t="s">
        <v>104</v>
      </c>
      <c r="R230" s="2" t="s">
        <v>104</v>
      </c>
      <c r="S230" s="2"/>
      <c r="T230" s="2"/>
      <c r="U230" s="2" t="s">
        <v>462</v>
      </c>
      <c r="V230" s="2" t="s">
        <v>470</v>
      </c>
      <c r="W230" s="104" t="s">
        <v>1139</v>
      </c>
      <c r="X230" s="104" t="s">
        <v>1139</v>
      </c>
      <c r="Y230" s="104"/>
      <c r="Z230" s="2" t="str">
        <f>_xlfn.XLOOKUP(Platinum_Config[[#This Row],[Source PROD ID]],Prod_fields[ID],Prod_fields[Attribute Name],"0-Not Found",0,1)</f>
        <v>0-Not Found</v>
      </c>
      <c r="AA230" s="2"/>
      <c r="AB230" s="2" t="str">
        <f>_xlfn.XLOOKUP(Platinum_Config[[#This Row],[FDXSANDBOXA ID]],SBA_fields[ID],SBA_fields[Attribute Name],"0-Not Found",0,1)</f>
        <v>0-Not Found</v>
      </c>
      <c r="AC230" s="2" t="str">
        <f>_xlfn.XLOOKUP(Platinum_Config[[#This Row],[Target DEV SB ID]],Target_Dev_fields[ID],Target_Dev_fields[Attribute Name],"0-Not Found",0,1)</f>
        <v>SL4 Close Program - TO Approval Notes</v>
      </c>
      <c r="AD230" s="2" t="b">
        <f>Platinum_Config[[#This Row],[Prod Source field name]]=Platinum_Config[[#This Row],[New instance Target field name]]</f>
        <v>0</v>
      </c>
      <c r="AE230" s="2" t="b">
        <f>Platinum_Config[[#This Row],[Target Field Name]]=Platinum_Config[[#This Row],[New instance Target field name]]</f>
        <v>1</v>
      </c>
      <c r="AF230" s="2" t="b">
        <f>Platinum_Config[[#This Row],[Sandbox A field name]]=Platinum_Config[[#This Row],[New instance Target field name]]</f>
        <v>0</v>
      </c>
      <c r="AG230" s="2" t="s">
        <v>103</v>
      </c>
      <c r="AH230" s="2" t="s">
        <v>947</v>
      </c>
      <c r="AI230" s="2"/>
      <c r="AJ230" s="2" t="s">
        <v>470</v>
      </c>
      <c r="AK230" s="5"/>
      <c r="AL230" s="5" t="s">
        <v>1595</v>
      </c>
      <c r="AM230" s="5"/>
      <c r="AN230" s="5" t="s">
        <v>949</v>
      </c>
      <c r="AO230" s="5"/>
      <c r="AP230" s="5"/>
      <c r="AQ230" s="5"/>
      <c r="AR230" s="2"/>
      <c r="AS230" s="104"/>
      <c r="AT230" s="104"/>
      <c r="AU230" s="104"/>
      <c r="AV230" s="2"/>
      <c r="AW230" s="2"/>
      <c r="AX230" s="2"/>
      <c r="AY230" s="2"/>
      <c r="AZ230" s="2"/>
      <c r="BA230" s="2"/>
      <c r="BB230" s="2"/>
      <c r="BC230" s="2"/>
      <c r="BD230" s="2"/>
      <c r="BE230" s="2"/>
      <c r="BF230" s="2"/>
      <c r="BG230" s="2"/>
      <c r="BH230" s="2"/>
      <c r="BI230" s="2"/>
      <c r="BJ230" s="2"/>
      <c r="BK230" s="2"/>
      <c r="BL230" s="2"/>
      <c r="BM230" s="2"/>
      <c r="BN230" s="2"/>
    </row>
    <row r="231" spans="1:66" ht="78" hidden="1">
      <c r="A231" s="4" t="s">
        <v>440</v>
      </c>
      <c r="B231" s="4"/>
      <c r="C231" s="4"/>
      <c r="D231" s="4"/>
      <c r="E231" s="4"/>
      <c r="F231" s="4"/>
      <c r="G231" s="2" t="s">
        <v>441</v>
      </c>
      <c r="H231" s="2" t="s">
        <v>853</v>
      </c>
      <c r="I231" s="2"/>
      <c r="J231" s="2"/>
      <c r="K231" s="2" t="s">
        <v>1608</v>
      </c>
      <c r="L231" s="2" t="str">
        <f>_xlfn.TEXTJOIN("|",FALSE,Platinum_Config[[#This Row],[Target Entity]],Platinum_Config[[#This Row],[Target DEV SB ID]])</f>
        <v>TBD - Value Bundle or Epic or Task|Wbs173</v>
      </c>
      <c r="M231" s="2" t="s">
        <v>854</v>
      </c>
      <c r="N231" s="2" t="s">
        <v>1658</v>
      </c>
      <c r="O231" s="2" t="s">
        <v>1812</v>
      </c>
      <c r="P231" s="2" t="s">
        <v>1038</v>
      </c>
      <c r="Q231" s="2" t="s">
        <v>104</v>
      </c>
      <c r="R231" s="2" t="s">
        <v>104</v>
      </c>
      <c r="S231" s="2"/>
      <c r="T231" s="2"/>
      <c r="U231" s="2" t="s">
        <v>1596</v>
      </c>
      <c r="V231" s="2" t="s">
        <v>470</v>
      </c>
      <c r="W231" s="104" t="s">
        <v>20</v>
      </c>
      <c r="X231" s="104" t="s">
        <v>1648</v>
      </c>
      <c r="Y231" s="104" t="s">
        <v>20</v>
      </c>
      <c r="Z231" s="2" t="str">
        <f>_xlfn.XLOOKUP(Platinum_Config[[#This Row],[Source PROD ID]],Prod_fields[ID],Prod_fields[Attribute Name],"0-Not Found",0,1)</f>
        <v>0-Not Found</v>
      </c>
      <c r="AA231" s="2"/>
      <c r="AB231" s="2" t="str">
        <f>_xlfn.XLOOKUP(Platinum_Config[[#This Row],[FDXSANDBOXA ID]],SBA_fields[ID],SBA_fields[Attribute Name],"0-Not Found",0,1)</f>
        <v>0-Not Found</v>
      </c>
      <c r="AC231" s="2" t="str">
        <f>_xlfn.XLOOKUP(Platinum_Config[[#This Row],[Target DEV SB ID]],Target_Dev_fields[ID],Target_Dev_fields[Attribute Name],"0-Not Found",0,1)</f>
        <v>SL4 Close Work Bundle -D&amp;T Finance Approval</v>
      </c>
      <c r="AD231" s="2" t="b">
        <f>Platinum_Config[[#This Row],[Prod Source field name]]=Platinum_Config[[#This Row],[New instance Target field name]]</f>
        <v>0</v>
      </c>
      <c r="AE231" s="2" t="b">
        <f>Platinum_Config[[#This Row],[Target Field Name]]=Platinum_Config[[#This Row],[New instance Target field name]]</f>
        <v>0</v>
      </c>
      <c r="AF231" s="2" t="b">
        <f>Platinum_Config[[#This Row],[Sandbox A field name]]=Platinum_Config[[#This Row],[New instance Target field name]]</f>
        <v>0</v>
      </c>
      <c r="AG231" s="2" t="s">
        <v>141</v>
      </c>
      <c r="AH231" s="2" t="s">
        <v>947</v>
      </c>
      <c r="AI231" s="2" t="s">
        <v>117</v>
      </c>
      <c r="AJ231" s="2" t="s">
        <v>470</v>
      </c>
      <c r="AK231" s="5" t="s">
        <v>1019</v>
      </c>
      <c r="AL231" s="5" t="s">
        <v>1597</v>
      </c>
      <c r="AM231" s="5"/>
      <c r="AN231" s="5" t="s">
        <v>949</v>
      </c>
      <c r="AO231" s="5"/>
      <c r="AP231" s="5"/>
      <c r="AQ231" s="5"/>
      <c r="AR231" s="2"/>
      <c r="AS231" s="104"/>
      <c r="AT231" s="104"/>
      <c r="AU231" s="104"/>
      <c r="AV231" s="2"/>
      <c r="AW231" s="2"/>
      <c r="AX231" s="2"/>
      <c r="AY231" s="2"/>
      <c r="AZ231" s="2"/>
      <c r="BA231" s="2"/>
      <c r="BB231" s="2"/>
      <c r="BC231" s="2"/>
      <c r="BD231" s="2"/>
      <c r="BE231" s="2"/>
      <c r="BF231" s="2"/>
      <c r="BG231" s="2"/>
      <c r="BH231" s="2"/>
      <c r="BI231" s="2"/>
      <c r="BJ231" s="2"/>
      <c r="BK231" s="2"/>
      <c r="BL231" s="2"/>
      <c r="BM231" s="2"/>
      <c r="BN231" s="2"/>
    </row>
    <row r="232" spans="1:66" ht="65.099999999999994" hidden="1">
      <c r="A232" s="4" t="s">
        <v>440</v>
      </c>
      <c r="B232" s="4"/>
      <c r="C232" s="4"/>
      <c r="D232" s="4"/>
      <c r="E232" s="4"/>
      <c r="F232" s="4"/>
      <c r="G232" s="2" t="s">
        <v>441</v>
      </c>
      <c r="H232" s="2" t="s">
        <v>855</v>
      </c>
      <c r="I232" s="2"/>
      <c r="J232" s="2"/>
      <c r="K232" s="2" t="s">
        <v>1608</v>
      </c>
      <c r="L232" s="2" t="str">
        <f>_xlfn.TEXTJOIN("|",FALSE,Platinum_Config[[#This Row],[Target Entity]],Platinum_Config[[#This Row],[Target DEV SB ID]])</f>
        <v>TBD - Value Bundle or Epic or Task|fdx_l4_dtfn_apv_note</v>
      </c>
      <c r="M232" s="2" t="s">
        <v>856</v>
      </c>
      <c r="N232" s="2" t="s">
        <v>1658</v>
      </c>
      <c r="O232" s="2" t="s">
        <v>1812</v>
      </c>
      <c r="P232" s="2" t="s">
        <v>1038</v>
      </c>
      <c r="Q232" s="2" t="s">
        <v>104</v>
      </c>
      <c r="R232" s="2" t="s">
        <v>104</v>
      </c>
      <c r="S232" s="2"/>
      <c r="T232" s="2"/>
      <c r="U232" s="2" t="s">
        <v>1598</v>
      </c>
      <c r="V232" s="2" t="s">
        <v>470</v>
      </c>
      <c r="W232" s="104" t="s">
        <v>1139</v>
      </c>
      <c r="X232" s="104" t="s">
        <v>1139</v>
      </c>
      <c r="Y232" s="104"/>
      <c r="Z232" s="2" t="str">
        <f>_xlfn.XLOOKUP(Platinum_Config[[#This Row],[Source PROD ID]],Prod_fields[ID],Prod_fields[Attribute Name],"0-Not Found",0,1)</f>
        <v>0-Not Found</v>
      </c>
      <c r="AA232" s="2"/>
      <c r="AB232" s="2" t="str">
        <f>_xlfn.XLOOKUP(Platinum_Config[[#This Row],[FDXSANDBOXA ID]],SBA_fields[ID],SBA_fields[Attribute Name],"0-Not Found",0,1)</f>
        <v>0-Not Found</v>
      </c>
      <c r="AC232" s="2" t="str">
        <f>_xlfn.XLOOKUP(Platinum_Config[[#This Row],[Target DEV SB ID]],Target_Dev_fields[ID],Target_Dev_fields[Attribute Name],"0-Not Found",0,1)</f>
        <v>SL4 Close Work Bundle - D&amp;T Finance Approval Notes</v>
      </c>
      <c r="AD232" s="2" t="b">
        <f>Platinum_Config[[#This Row],[Prod Source field name]]=Platinum_Config[[#This Row],[New instance Target field name]]</f>
        <v>0</v>
      </c>
      <c r="AE232" s="2" t="b">
        <f>Platinum_Config[[#This Row],[Target Field Name]]=Platinum_Config[[#This Row],[New instance Target field name]]</f>
        <v>1</v>
      </c>
      <c r="AF232" s="2" t="b">
        <f>Platinum_Config[[#This Row],[Sandbox A field name]]=Platinum_Config[[#This Row],[New instance Target field name]]</f>
        <v>0</v>
      </c>
      <c r="AG232" s="2" t="s">
        <v>103</v>
      </c>
      <c r="AH232" s="2" t="s">
        <v>947</v>
      </c>
      <c r="AI232" s="2"/>
      <c r="AJ232" s="2" t="s">
        <v>470</v>
      </c>
      <c r="AK232" s="5"/>
      <c r="AL232" s="5" t="s">
        <v>1599</v>
      </c>
      <c r="AM232" s="5"/>
      <c r="AN232" s="5" t="s">
        <v>949</v>
      </c>
      <c r="AO232" s="5"/>
      <c r="AP232" s="5"/>
      <c r="AQ232" s="5"/>
      <c r="AR232" s="2"/>
      <c r="AS232" s="104"/>
      <c r="AT232" s="104"/>
      <c r="AU232" s="104"/>
      <c r="AV232" s="2"/>
      <c r="AW232" s="2"/>
      <c r="AX232" s="2"/>
      <c r="AY232" s="2"/>
      <c r="AZ232" s="2"/>
      <c r="BA232" s="2"/>
      <c r="BB232" s="2"/>
      <c r="BC232" s="2"/>
      <c r="BD232" s="2"/>
      <c r="BE232" s="2"/>
      <c r="BF232" s="2"/>
      <c r="BG232" s="2"/>
      <c r="BH232" s="2"/>
      <c r="BI232" s="2"/>
      <c r="BJ232" s="2"/>
      <c r="BK232" s="2"/>
      <c r="BL232" s="2"/>
      <c r="BM232" s="2"/>
      <c r="BN232" s="2"/>
    </row>
    <row r="233" spans="1:66" ht="78" hidden="1">
      <c r="A233" s="4" t="s">
        <v>440</v>
      </c>
      <c r="B233" s="4"/>
      <c r="C233" s="4"/>
      <c r="D233" s="4"/>
      <c r="E233" s="4"/>
      <c r="F233" s="4"/>
      <c r="G233" s="2" t="s">
        <v>441</v>
      </c>
      <c r="H233" s="2" t="s">
        <v>857</v>
      </c>
      <c r="I233" s="2"/>
      <c r="J233" s="2"/>
      <c r="K233" s="2" t="s">
        <v>1608</v>
      </c>
      <c r="L233" s="2" t="str">
        <f>_xlfn.TEXTJOIN("|",FALSE,Platinum_Config[[#This Row],[Target Entity]],Platinum_Config[[#This Row],[Target DEV SB ID]])</f>
        <v>TBD - Value Bundle or Epic or Task|Str84</v>
      </c>
      <c r="M233" s="2" t="s">
        <v>858</v>
      </c>
      <c r="N233" s="2" t="s">
        <v>1658</v>
      </c>
      <c r="O233" s="2" t="s">
        <v>1812</v>
      </c>
      <c r="P233" s="2" t="s">
        <v>1038</v>
      </c>
      <c r="Q233" s="2" t="s">
        <v>104</v>
      </c>
      <c r="R233" s="2" t="s">
        <v>104</v>
      </c>
      <c r="S233" s="2"/>
      <c r="T233" s="2"/>
      <c r="U233" s="2" t="s">
        <v>1600</v>
      </c>
      <c r="V233" s="2" t="s">
        <v>470</v>
      </c>
      <c r="W233" s="104" t="s">
        <v>20</v>
      </c>
      <c r="X233" s="104" t="s">
        <v>1648</v>
      </c>
      <c r="Y233" s="104" t="s">
        <v>20</v>
      </c>
      <c r="Z233" s="2" t="str">
        <f>_xlfn.XLOOKUP(Platinum_Config[[#This Row],[Source PROD ID]],Prod_fields[ID],Prod_fields[Attribute Name],"0-Not Found",0,1)</f>
        <v>0-Not Found</v>
      </c>
      <c r="AA233" s="2"/>
      <c r="AB233" s="2" t="str">
        <f>_xlfn.XLOOKUP(Platinum_Config[[#This Row],[FDXSANDBOXA ID]],SBA_fields[ID],SBA_fields[Attribute Name],"0-Not Found",0,1)</f>
        <v>0-Not Found</v>
      </c>
      <c r="AC233" s="2" t="str">
        <f>_xlfn.XLOOKUP(Platinum_Config[[#This Row],[Target DEV SB ID]],Target_Dev_fields[ID],Target_Dev_fields[Attribute Name],"0-Not Found",0,1)</f>
        <v>0-Not Found</v>
      </c>
      <c r="AD233" s="2" t="b">
        <f>Platinum_Config[[#This Row],[Prod Source field name]]=Platinum_Config[[#This Row],[New instance Target field name]]</f>
        <v>1</v>
      </c>
      <c r="AE233" s="2" t="b">
        <f>Platinum_Config[[#This Row],[Target Field Name]]=Platinum_Config[[#This Row],[New instance Target field name]]</f>
        <v>0</v>
      </c>
      <c r="AF233" s="2" t="b">
        <f>Platinum_Config[[#This Row],[Sandbox A field name]]=Platinum_Config[[#This Row],[New instance Target field name]]</f>
        <v>1</v>
      </c>
      <c r="AG233" s="2" t="s">
        <v>141</v>
      </c>
      <c r="AH233" s="2" t="s">
        <v>947</v>
      </c>
      <c r="AI233" s="2" t="s">
        <v>117</v>
      </c>
      <c r="AJ233" s="2" t="s">
        <v>470</v>
      </c>
      <c r="AK233" s="5" t="s">
        <v>1019</v>
      </c>
      <c r="AL233" s="5" t="s">
        <v>1597</v>
      </c>
      <c r="AM233" s="5"/>
      <c r="AN233" s="5" t="s">
        <v>949</v>
      </c>
      <c r="AO233" s="5"/>
      <c r="AP233" s="5"/>
      <c r="AQ233" s="5"/>
      <c r="AR233" s="2"/>
      <c r="AS233" s="104"/>
      <c r="AT233" s="104"/>
      <c r="AU233" s="104"/>
      <c r="AV233" s="2"/>
      <c r="AW233" s="2"/>
      <c r="AX233" s="2"/>
      <c r="AY233" s="2"/>
      <c r="AZ233" s="2"/>
      <c r="BA233" s="2"/>
      <c r="BB233" s="2"/>
      <c r="BC233" s="2"/>
      <c r="BD233" s="2"/>
      <c r="BE233" s="2"/>
      <c r="BF233" s="2"/>
      <c r="BG233" s="2"/>
      <c r="BH233" s="2"/>
      <c r="BI233" s="2"/>
      <c r="BJ233" s="2"/>
      <c r="BK233" s="2"/>
      <c r="BL233" s="2"/>
      <c r="BM233" s="2"/>
      <c r="BN233" s="2"/>
    </row>
    <row r="234" spans="1:66" ht="65.099999999999994" hidden="1">
      <c r="A234" s="4" t="s">
        <v>440</v>
      </c>
      <c r="B234" s="4"/>
      <c r="C234" s="4"/>
      <c r="D234" s="4"/>
      <c r="E234" s="4"/>
      <c r="F234" s="4"/>
      <c r="G234" s="2" t="s">
        <v>441</v>
      </c>
      <c r="H234" s="2" t="s">
        <v>859</v>
      </c>
      <c r="I234" s="2"/>
      <c r="J234" s="2"/>
      <c r="K234" s="2" t="s">
        <v>1608</v>
      </c>
      <c r="L234" s="2" t="str">
        <f>_xlfn.TEXTJOIN("|",FALSE,Platinum_Config[[#This Row],[Target Entity]],Platinum_Config[[#This Row],[Target DEV SB ID]])</f>
        <v>TBD - Value Bundle or Epic or Task|fdx_sl4_dtfin_notes</v>
      </c>
      <c r="M234" s="2" t="s">
        <v>860</v>
      </c>
      <c r="N234" s="2" t="s">
        <v>1658</v>
      </c>
      <c r="O234" s="2" t="s">
        <v>1812</v>
      </c>
      <c r="P234" s="2" t="s">
        <v>1038</v>
      </c>
      <c r="Q234" s="2" t="s">
        <v>104</v>
      </c>
      <c r="R234" s="2" t="s">
        <v>104</v>
      </c>
      <c r="S234" s="2"/>
      <c r="T234" s="2"/>
      <c r="U234" s="2" t="s">
        <v>1601</v>
      </c>
      <c r="V234" s="2" t="s">
        <v>470</v>
      </c>
      <c r="W234" s="104" t="s">
        <v>1139</v>
      </c>
      <c r="X234" s="104" t="s">
        <v>1139</v>
      </c>
      <c r="Y234" s="104"/>
      <c r="Z234" s="2" t="str">
        <f>_xlfn.XLOOKUP(Platinum_Config[[#This Row],[Source PROD ID]],Prod_fields[ID],Prod_fields[Attribute Name],"0-Not Found",0,1)</f>
        <v>0-Not Found</v>
      </c>
      <c r="AA234" s="2"/>
      <c r="AB234" s="2" t="str">
        <f>_xlfn.XLOOKUP(Platinum_Config[[#This Row],[FDXSANDBOXA ID]],SBA_fields[ID],SBA_fields[Attribute Name],"0-Not Found",0,1)</f>
        <v>0-Not Found</v>
      </c>
      <c r="AC234" s="2" t="str">
        <f>_xlfn.XLOOKUP(Platinum_Config[[#This Row],[Target DEV SB ID]],Target_Dev_fields[ID],Target_Dev_fields[Attribute Name],"0-Not Found",0,1)</f>
        <v>SL4 Close Program - D&amp;T Finance Approval Notes</v>
      </c>
      <c r="AD234" s="2" t="b">
        <f>Platinum_Config[[#This Row],[Prod Source field name]]=Platinum_Config[[#This Row],[New instance Target field name]]</f>
        <v>0</v>
      </c>
      <c r="AE234" s="2" t="b">
        <f>Platinum_Config[[#This Row],[Target Field Name]]=Platinum_Config[[#This Row],[New instance Target field name]]</f>
        <v>1</v>
      </c>
      <c r="AF234" s="2" t="b">
        <f>Platinum_Config[[#This Row],[Sandbox A field name]]=Platinum_Config[[#This Row],[New instance Target field name]]</f>
        <v>0</v>
      </c>
      <c r="AG234" s="2" t="s">
        <v>103</v>
      </c>
      <c r="AH234" s="2" t="s">
        <v>947</v>
      </c>
      <c r="AI234" s="2"/>
      <c r="AJ234" s="2" t="s">
        <v>470</v>
      </c>
      <c r="AK234" s="5"/>
      <c r="AL234" s="5" t="s">
        <v>1599</v>
      </c>
      <c r="AM234" s="5"/>
      <c r="AN234" s="5" t="s">
        <v>949</v>
      </c>
      <c r="AO234" s="5"/>
      <c r="AP234" s="5"/>
      <c r="AQ234" s="5"/>
      <c r="AR234" s="2"/>
      <c r="AS234" s="104"/>
      <c r="AT234" s="104"/>
      <c r="AU234" s="104"/>
      <c r="AV234" s="2"/>
      <c r="AW234" s="2"/>
      <c r="AX234" s="2"/>
      <c r="AY234" s="2"/>
      <c r="AZ234" s="2"/>
      <c r="BA234" s="2"/>
      <c r="BB234" s="2"/>
      <c r="BC234" s="2"/>
      <c r="BD234" s="2"/>
      <c r="BE234" s="2"/>
      <c r="BF234" s="2"/>
      <c r="BG234" s="2"/>
      <c r="BH234" s="2"/>
      <c r="BI234" s="2"/>
      <c r="BJ234" s="2"/>
      <c r="BK234" s="2"/>
      <c r="BL234" s="2"/>
      <c r="BM234" s="2"/>
      <c r="BN234" s="2"/>
    </row>
    <row r="235" spans="1:66" ht="78" hidden="1">
      <c r="A235" s="4" t="s">
        <v>440</v>
      </c>
      <c r="B235" s="4"/>
      <c r="C235" s="4"/>
      <c r="D235" s="4"/>
      <c r="E235" s="4"/>
      <c r="F235" s="4"/>
      <c r="G235" s="2" t="s">
        <v>441</v>
      </c>
      <c r="H235" s="2" t="s">
        <v>861</v>
      </c>
      <c r="I235" s="2"/>
      <c r="J235" s="2"/>
      <c r="K235" s="2" t="s">
        <v>1608</v>
      </c>
      <c r="L235" s="2" t="str">
        <f>_xlfn.TEXTJOIN("|",FALSE,Platinum_Config[[#This Row],[Target Entity]],Platinum_Config[[#This Row],[Target DEV SB ID]])</f>
        <v>TBD - Value Bundle or Epic or Task|Str85</v>
      </c>
      <c r="M235" s="2" t="s">
        <v>862</v>
      </c>
      <c r="N235" s="2"/>
      <c r="O235" s="2" t="s">
        <v>470</v>
      </c>
      <c r="P235" s="2" t="s">
        <v>1038</v>
      </c>
      <c r="Q235" s="2" t="s">
        <v>104</v>
      </c>
      <c r="R235" s="2" t="s">
        <v>104</v>
      </c>
      <c r="S235" s="2"/>
      <c r="T235" s="2"/>
      <c r="U235" s="2" t="s">
        <v>1602</v>
      </c>
      <c r="V235" s="2" t="s">
        <v>470</v>
      </c>
      <c r="W235" s="104" t="s">
        <v>20</v>
      </c>
      <c r="X235" s="104" t="s">
        <v>1648</v>
      </c>
      <c r="Y235" s="104" t="s">
        <v>20</v>
      </c>
      <c r="Z235" s="2" t="str">
        <f>_xlfn.XLOOKUP(Platinum_Config[[#This Row],[Source PROD ID]],Prod_fields[ID],Prod_fields[Attribute Name],"0-Not Found",0,1)</f>
        <v>0-Not Found</v>
      </c>
      <c r="AA235" s="2"/>
      <c r="AB235" s="2" t="str">
        <f>_xlfn.XLOOKUP(Platinum_Config[[#This Row],[FDXSANDBOXA ID]],SBA_fields[ID],SBA_fields[Attribute Name],"0-Not Found",0,1)</f>
        <v>0-Not Found</v>
      </c>
      <c r="AC235" s="2" t="str">
        <f>_xlfn.XLOOKUP(Platinum_Config[[#This Row],[Target DEV SB ID]],Target_Dev_fields[ID],Target_Dev_fields[Attribute Name],"0-Not Found",0,1)</f>
        <v>0-Not Found</v>
      </c>
      <c r="AD235" s="2" t="b">
        <f>Platinum_Config[[#This Row],[Prod Source field name]]=Platinum_Config[[#This Row],[New instance Target field name]]</f>
        <v>1</v>
      </c>
      <c r="AE235" s="2" t="b">
        <f>Platinum_Config[[#This Row],[Target Field Name]]=Platinum_Config[[#This Row],[New instance Target field name]]</f>
        <v>0</v>
      </c>
      <c r="AF235" s="2" t="b">
        <f>Platinum_Config[[#This Row],[Sandbox A field name]]=Platinum_Config[[#This Row],[New instance Target field name]]</f>
        <v>1</v>
      </c>
      <c r="AG235" s="2" t="s">
        <v>141</v>
      </c>
      <c r="AH235" s="2" t="s">
        <v>947</v>
      </c>
      <c r="AI235" s="2" t="s">
        <v>117</v>
      </c>
      <c r="AJ235" s="2" t="s">
        <v>470</v>
      </c>
      <c r="AK235" s="5" t="s">
        <v>1019</v>
      </c>
      <c r="AL235" s="5" t="s">
        <v>1603</v>
      </c>
      <c r="AM235" s="5"/>
      <c r="AN235" s="5" t="s">
        <v>949</v>
      </c>
      <c r="AO235" s="5"/>
      <c r="AP235" s="5"/>
      <c r="AQ235" s="5"/>
      <c r="AR235" s="2"/>
      <c r="AS235" s="104"/>
      <c r="AT235" s="104"/>
      <c r="AU235" s="104"/>
      <c r="AV235" s="2"/>
      <c r="AW235" s="2"/>
      <c r="AX235" s="2"/>
      <c r="AY235" s="2"/>
      <c r="AZ235" s="2"/>
      <c r="BA235" s="2"/>
      <c r="BB235" s="2"/>
      <c r="BC235" s="2"/>
      <c r="BD235" s="2"/>
      <c r="BE235" s="2"/>
      <c r="BF235" s="2"/>
      <c r="BG235" s="2"/>
      <c r="BH235" s="2"/>
      <c r="BI235" s="2"/>
      <c r="BJ235" s="2"/>
      <c r="BK235" s="2"/>
      <c r="BL235" s="2"/>
      <c r="BM235" s="2"/>
      <c r="BN235" s="2"/>
    </row>
    <row r="236" spans="1:66" ht="65.099999999999994" hidden="1">
      <c r="A236" s="4" t="s">
        <v>440</v>
      </c>
      <c r="B236" s="4"/>
      <c r="C236" s="4"/>
      <c r="D236" s="4"/>
      <c r="E236" s="4"/>
      <c r="F236" s="4"/>
      <c r="G236" s="2" t="s">
        <v>441</v>
      </c>
      <c r="H236" s="2" t="s">
        <v>863</v>
      </c>
      <c r="I236" s="2"/>
      <c r="J236" s="2"/>
      <c r="K236" s="2" t="s">
        <v>1608</v>
      </c>
      <c r="L236" s="2" t="str">
        <f>_xlfn.TEXTJOIN("|",FALSE,Platinum_Config[[#This Row],[Target Entity]],Platinum_Config[[#This Row],[Target DEV SB ID]])</f>
        <v>TBD - Value Bundle or Epic or Task|fdx_sl4_dtu_apv_note</v>
      </c>
      <c r="M236" s="2" t="s">
        <v>864</v>
      </c>
      <c r="N236" s="2"/>
      <c r="O236" s="2" t="s">
        <v>470</v>
      </c>
      <c r="P236" s="2" t="s">
        <v>1038</v>
      </c>
      <c r="Q236" s="2" t="s">
        <v>104</v>
      </c>
      <c r="R236" s="2" t="s">
        <v>104</v>
      </c>
      <c r="S236" s="2"/>
      <c r="T236" s="2"/>
      <c r="U236" s="2" t="s">
        <v>1604</v>
      </c>
      <c r="V236" s="2" t="s">
        <v>470</v>
      </c>
      <c r="W236" s="104" t="s">
        <v>1139</v>
      </c>
      <c r="X236" s="104" t="s">
        <v>1139</v>
      </c>
      <c r="Y236" s="104"/>
      <c r="Z236" s="2" t="str">
        <f>_xlfn.XLOOKUP(Platinum_Config[[#This Row],[Source PROD ID]],Prod_fields[ID],Prod_fields[Attribute Name],"0-Not Found",0,1)</f>
        <v>0-Not Found</v>
      </c>
      <c r="AA236" s="2"/>
      <c r="AB236" s="2" t="str">
        <f>_xlfn.XLOOKUP(Platinum_Config[[#This Row],[FDXSANDBOXA ID]],SBA_fields[ID],SBA_fields[Attribute Name],"0-Not Found",0,1)</f>
        <v>0-Not Found</v>
      </c>
      <c r="AC236" s="2" t="str">
        <f>_xlfn.XLOOKUP(Platinum_Config[[#This Row],[Target DEV SB ID]],Target_Dev_fields[ID],Target_Dev_fields[Attribute Name],"0-Not Found",0,1)</f>
        <v>SL4 Close Program - DTU Approval Notes</v>
      </c>
      <c r="AD236" s="2" t="b">
        <f>Platinum_Config[[#This Row],[Prod Source field name]]=Platinum_Config[[#This Row],[New instance Target field name]]</f>
        <v>0</v>
      </c>
      <c r="AE236" s="2" t="b">
        <f>Platinum_Config[[#This Row],[Target Field Name]]=Platinum_Config[[#This Row],[New instance Target field name]]</f>
        <v>1</v>
      </c>
      <c r="AF236" s="2" t="b">
        <f>Platinum_Config[[#This Row],[Sandbox A field name]]=Platinum_Config[[#This Row],[New instance Target field name]]</f>
        <v>0</v>
      </c>
      <c r="AG236" s="2" t="s">
        <v>103</v>
      </c>
      <c r="AH236" s="2" t="s">
        <v>947</v>
      </c>
      <c r="AI236" s="2"/>
      <c r="AJ236" s="2" t="s">
        <v>470</v>
      </c>
      <c r="AK236" s="5"/>
      <c r="AL236" s="5" t="s">
        <v>1605</v>
      </c>
      <c r="AM236" s="5"/>
      <c r="AN236" s="5" t="s">
        <v>949</v>
      </c>
      <c r="AO236" s="5"/>
      <c r="AP236" s="5"/>
      <c r="AQ236" s="5"/>
      <c r="AR236" s="2"/>
      <c r="AS236" s="104"/>
      <c r="AT236" s="104"/>
      <c r="AU236" s="104"/>
      <c r="AV236" s="2"/>
      <c r="AW236" s="2"/>
      <c r="AX236" s="2"/>
      <c r="AY236" s="2"/>
      <c r="AZ236" s="2"/>
      <c r="BA236" s="2"/>
      <c r="BB236" s="2"/>
      <c r="BC236" s="2"/>
      <c r="BD236" s="2"/>
      <c r="BE236" s="2"/>
      <c r="BF236" s="2"/>
      <c r="BG236" s="2"/>
      <c r="BH236" s="2"/>
      <c r="BI236" s="2"/>
      <c r="BJ236" s="2"/>
      <c r="BK236" s="2"/>
      <c r="BL236" s="2"/>
      <c r="BM236" s="2"/>
      <c r="BN236" s="2"/>
    </row>
    <row r="237" spans="1:66" ht="51.95" hidden="1">
      <c r="A237" s="4"/>
      <c r="B237" s="4" t="s">
        <v>1654</v>
      </c>
      <c r="C237" s="4" t="s">
        <v>1654</v>
      </c>
      <c r="D237" s="4" t="s">
        <v>1654</v>
      </c>
      <c r="E237" s="4" t="s">
        <v>1654</v>
      </c>
      <c r="F237" s="4" t="s">
        <v>1654</v>
      </c>
      <c r="G237" s="2"/>
      <c r="H237" s="2"/>
      <c r="I237" s="2"/>
      <c r="J237" s="2"/>
      <c r="K237" s="2" t="s">
        <v>1663</v>
      </c>
      <c r="L237" s="2" t="str">
        <f>_xlfn.TEXTJOIN("|",FALSE,Platinum_Config[[#This Row],[Target Entity]],Platinum_Config[[#This Row],[Target DEV SB ID]])</f>
        <v>Role|</v>
      </c>
      <c r="M237" s="2" t="s">
        <v>866</v>
      </c>
      <c r="N237" s="2" t="s">
        <v>1655</v>
      </c>
      <c r="O237" s="2"/>
      <c r="P237" s="2" t="s">
        <v>1654</v>
      </c>
      <c r="Q237" s="2" t="s">
        <v>1654</v>
      </c>
      <c r="R237" s="2" t="s">
        <v>1654</v>
      </c>
      <c r="S237" s="2"/>
      <c r="T237" s="2"/>
      <c r="U237" s="2"/>
      <c r="V237" s="2"/>
      <c r="W237" s="104" t="s">
        <v>1139</v>
      </c>
      <c r="X237" s="104" t="s">
        <v>1139</v>
      </c>
      <c r="Y237" s="104"/>
      <c r="Z237" s="2" t="str">
        <f>_xlfn.XLOOKUP(Platinum_Config[[#This Row],[Source PROD ID]],Prod_fields[ID],Prod_fields[Attribute Name],"0-Not Found",0,1)</f>
        <v>0-Not Found</v>
      </c>
      <c r="AA237" s="2"/>
      <c r="AB237" s="2" t="str">
        <f>_xlfn.XLOOKUP(Platinum_Config[[#This Row],[FDXSANDBOXA ID]],SBA_fields[ID],SBA_fields[Attribute Name],"0-Not Found",0,1)</f>
        <v>0-Not Found</v>
      </c>
      <c r="AC237" s="2" t="str">
        <f>_xlfn.XLOOKUP(Platinum_Config[[#This Row],[Target DEV SB ID]],Target_Dev_fields[ID],Target_Dev_fields[Attribute Name],"0-Not Found",0,1)</f>
        <v>0-Not Found</v>
      </c>
      <c r="AD237" s="2" t="b">
        <f>Platinum_Config[[#This Row],[Prod Source field name]]=Platinum_Config[[#This Row],[New instance Target field name]]</f>
        <v>1</v>
      </c>
      <c r="AE237" s="2" t="b">
        <f>Platinum_Config[[#This Row],[Target Field Name]]=Platinum_Config[[#This Row],[New instance Target field name]]</f>
        <v>0</v>
      </c>
      <c r="AF237" s="2" t="b">
        <f>Platinum_Config[[#This Row],[Sandbox A field name]]=Platinum_Config[[#This Row],[New instance Target field name]]</f>
        <v>1</v>
      </c>
      <c r="AG237" s="2"/>
      <c r="AH237" s="2" t="s">
        <v>1654</v>
      </c>
      <c r="AI237" s="2"/>
      <c r="AJ237" s="2"/>
      <c r="AK237" s="5"/>
      <c r="AL237" s="5" t="s">
        <v>1654</v>
      </c>
      <c r="AM237" s="5" t="s">
        <v>1654</v>
      </c>
      <c r="AN237" s="5" t="s">
        <v>1654</v>
      </c>
      <c r="AO237" s="5" t="s">
        <v>1654</v>
      </c>
      <c r="AP237" s="5" t="s">
        <v>1654</v>
      </c>
      <c r="AQ237" s="5" t="s">
        <v>1654</v>
      </c>
      <c r="AR237" s="5"/>
      <c r="AS237" s="104"/>
      <c r="AT237" s="104"/>
      <c r="AU237" s="104"/>
      <c r="AV237" s="2"/>
      <c r="AW237" s="2"/>
      <c r="AX237" s="2"/>
      <c r="AY237" s="2"/>
      <c r="AZ237" s="2"/>
      <c r="BA237" s="2"/>
      <c r="BB237" s="2"/>
      <c r="BC237" s="2"/>
      <c r="BD237" s="2"/>
      <c r="BE237" s="2"/>
      <c r="BF237" s="2"/>
      <c r="BG237" s="2"/>
      <c r="BH237" s="2"/>
      <c r="BI237" s="2"/>
      <c r="BJ237" s="2"/>
      <c r="BK237" s="2"/>
      <c r="BL237" s="2"/>
      <c r="BM237" s="2"/>
      <c r="BN237" s="2"/>
    </row>
    <row r="238" spans="1:66" ht="39" hidden="1">
      <c r="A238" s="9"/>
      <c r="B238" s="9" t="s">
        <v>1634</v>
      </c>
      <c r="C238" s="9" t="s">
        <v>470</v>
      </c>
      <c r="D238" s="9" t="s">
        <v>959</v>
      </c>
      <c r="E238" s="9" t="s">
        <v>470</v>
      </c>
      <c r="F238" s="9" t="s">
        <v>1802</v>
      </c>
      <c r="G238" s="10"/>
      <c r="H238" s="2"/>
      <c r="I238" s="10"/>
      <c r="J238" s="10"/>
      <c r="K238" s="10" t="s">
        <v>1663</v>
      </c>
      <c r="L238" s="2" t="str">
        <f>_xlfn.TEXTJOIN("|",FALSE,Platinum_Config[[#This Row],[Target Entity]],Platinum_Config[[#This Row],[Target DEV SB ID]])</f>
        <v>Role|190985</v>
      </c>
      <c r="M238" s="10" t="s">
        <v>120</v>
      </c>
      <c r="N238" s="10" t="s">
        <v>1655</v>
      </c>
      <c r="O238" s="10"/>
      <c r="P238" s="10" t="s">
        <v>470</v>
      </c>
      <c r="Q238" s="10" t="s">
        <v>104</v>
      </c>
      <c r="R238" s="10" t="s">
        <v>20</v>
      </c>
      <c r="S238" s="10" t="s">
        <v>1611</v>
      </c>
      <c r="T238" s="10">
        <v>178311</v>
      </c>
      <c r="U238" s="10">
        <v>190985</v>
      </c>
      <c r="V238" s="10"/>
      <c r="W238" s="106" t="s">
        <v>104</v>
      </c>
      <c r="X238" s="106" t="s">
        <v>1139</v>
      </c>
      <c r="Y238" s="106"/>
      <c r="Z238" s="2" t="str">
        <f>_xlfn.XLOOKUP(Platinum_Config[[#This Row],[Source PROD ID]],Prod_fields[ID],Prod_fields[Attribute Name],"0-Not Found",0,1)</f>
        <v>0-Not Found</v>
      </c>
      <c r="AA238" s="10"/>
      <c r="AB238" s="2" t="str">
        <f>_xlfn.XLOOKUP(Platinum_Config[[#This Row],[FDXSANDBOXA ID]],SBA_fields[ID],SBA_fields[Attribute Name],"0-Not Found",0,1)</f>
        <v>0-Not Found</v>
      </c>
      <c r="AC238" s="2" t="str">
        <f>_xlfn.XLOOKUP(Platinum_Config[[#This Row],[Target DEV SB ID]],Target_Dev_fields[ID],Target_Dev_fields[Attribute Name],"0-Not Found",0,1)</f>
        <v>0-Not Found</v>
      </c>
      <c r="AD238" s="2" t="b">
        <f>Platinum_Config[[#This Row],[Prod Source field name]]=Platinum_Config[[#This Row],[New instance Target field name]]</f>
        <v>1</v>
      </c>
      <c r="AE238" s="2" t="b">
        <f>Platinum_Config[[#This Row],[Target Field Name]]=Platinum_Config[[#This Row],[New instance Target field name]]</f>
        <v>0</v>
      </c>
      <c r="AF238" s="10" t="b">
        <f>Platinum_Config[[#This Row],[Sandbox A field name]]=Platinum_Config[[#This Row],[New instance Target field name]]</f>
        <v>1</v>
      </c>
      <c r="AG238" s="10"/>
      <c r="AH238" s="10" t="s">
        <v>947</v>
      </c>
      <c r="AI238" s="10"/>
      <c r="AJ238" s="10"/>
      <c r="AK238" s="5"/>
      <c r="AL238" s="11" t="s">
        <v>1975</v>
      </c>
      <c r="AM238" s="11" t="s">
        <v>949</v>
      </c>
      <c r="AN238" s="11" t="s">
        <v>20</v>
      </c>
      <c r="AO238" s="11" t="s">
        <v>470</v>
      </c>
      <c r="AP238" s="11" t="s">
        <v>470</v>
      </c>
      <c r="AQ238" s="11" t="s">
        <v>470</v>
      </c>
      <c r="AR238" s="11"/>
      <c r="AS238" s="106"/>
      <c r="AT238" s="106"/>
      <c r="AU238" s="106"/>
      <c r="AV238" s="10"/>
      <c r="AW238" s="10"/>
      <c r="AX238" s="10"/>
      <c r="AY238" s="10"/>
      <c r="AZ238" s="10"/>
      <c r="BA238" s="10"/>
      <c r="BB238" s="10"/>
      <c r="BC238" s="10"/>
      <c r="BD238" s="10"/>
      <c r="BE238" s="10"/>
      <c r="BF238" s="10"/>
      <c r="BG238" s="10"/>
      <c r="BH238" s="10"/>
      <c r="BI238" s="10"/>
      <c r="BJ238" s="10"/>
      <c r="BK238" s="10"/>
      <c r="BL238" s="10"/>
      <c r="BM238" s="10"/>
      <c r="BN238" s="10"/>
    </row>
    <row r="239" spans="1:66" ht="39" hidden="1">
      <c r="A239" s="4"/>
      <c r="B239" s="4"/>
      <c r="C239" s="4"/>
      <c r="D239" s="4"/>
      <c r="E239" s="4"/>
      <c r="F239" s="4"/>
      <c r="G239" s="10" t="s">
        <v>869</v>
      </c>
      <c r="H239" s="2" t="s">
        <v>870</v>
      </c>
      <c r="I239" s="2"/>
      <c r="J239" s="2"/>
      <c r="K239" s="2" t="s">
        <v>1307</v>
      </c>
      <c r="L239" s="2" t="str">
        <f>_xlfn.TEXTJOIN("|",FALSE,Platinum_Config[[#This Row],[Target Entity]],Platinum_Config[[#This Row],[Target DEV SB ID]])</f>
        <v>Epic - TASK|WORK_STRUCTURE_CODE</v>
      </c>
      <c r="M239" s="2" t="s">
        <v>709</v>
      </c>
      <c r="N239" s="2"/>
      <c r="O239" s="2"/>
      <c r="P239" s="2"/>
      <c r="Q239" s="2"/>
      <c r="R239" s="2"/>
      <c r="S239" s="2" t="s">
        <v>326</v>
      </c>
      <c r="T239" s="2" t="s">
        <v>326</v>
      </c>
      <c r="U239" s="2" t="s">
        <v>326</v>
      </c>
      <c r="V239" s="2"/>
      <c r="W239" s="104" t="s">
        <v>20</v>
      </c>
      <c r="X239" s="104" t="s">
        <v>1609</v>
      </c>
      <c r="Y239" s="104" t="s">
        <v>104</v>
      </c>
      <c r="Z239" s="2" t="str">
        <f>_xlfn.XLOOKUP(Platinum_Config[[#This Row],[Source PROD ID]],Prod_fields[ID],Prod_fields[Attribute Name],"0-Not Found",0,1)</f>
        <v>Sequence ID</v>
      </c>
      <c r="AA239" s="2"/>
      <c r="AB239" s="2" t="str">
        <f>_xlfn.XLOOKUP(Platinum_Config[[#This Row],[FDXSANDBOXA ID]],SBA_fields[ID],SBA_fields[Attribute Name],"0-Not Found",0,1)</f>
        <v>Sequence ID</v>
      </c>
      <c r="AC239" s="2" t="str">
        <f>_xlfn.XLOOKUP(Platinum_Config[[#This Row],[Target DEV SB ID]],Target_Dev_fields[ID],Target_Dev_fields[Attribute Name],"0-Not Found",0,1)</f>
        <v>Sequence ID</v>
      </c>
      <c r="AD239" s="2" t="b">
        <f>Platinum_Config[[#This Row],[Prod Source field name]]=Platinum_Config[[#This Row],[New instance Target field name]]</f>
        <v>1</v>
      </c>
      <c r="AE239" s="2" t="b">
        <f>Platinum_Config[[#This Row],[Target Field Name]]=Platinum_Config[[#This Row],[New instance Target field name]]</f>
        <v>0</v>
      </c>
      <c r="AF239" s="2" t="b">
        <f>Platinum_Config[[#This Row],[Sandbox A field name]]=Platinum_Config[[#This Row],[New instance Target field name]]</f>
        <v>1</v>
      </c>
      <c r="AG239" s="2"/>
      <c r="AH239" s="2"/>
      <c r="AI239" s="2"/>
      <c r="AJ239" s="2"/>
      <c r="AK239" s="5"/>
      <c r="AL239" s="5"/>
      <c r="AM239" s="5"/>
      <c r="AN239" s="5"/>
      <c r="AO239" s="5"/>
      <c r="AP239" s="5"/>
      <c r="AQ239" s="5"/>
      <c r="AR239" s="2"/>
      <c r="AS239" s="104"/>
      <c r="AT239" s="104"/>
      <c r="AU239" s="104"/>
      <c r="AV239" s="2"/>
      <c r="AW239" s="2"/>
      <c r="AX239" s="2"/>
      <c r="AY239" s="2"/>
      <c r="AZ239" s="2"/>
      <c r="BA239" s="2"/>
      <c r="BB239" s="2"/>
      <c r="BC239" s="2"/>
      <c r="BD239" s="2"/>
      <c r="BE239" s="2"/>
      <c r="BF239" s="2"/>
      <c r="BG239" s="2"/>
      <c r="BH239" s="2"/>
      <c r="BI239" s="2"/>
      <c r="BJ239" s="2"/>
      <c r="BK239" s="2"/>
      <c r="BL239" s="2"/>
      <c r="BM239" s="2"/>
      <c r="BN239" s="2"/>
    </row>
    <row r="240" spans="1:66" ht="39" hidden="1">
      <c r="A240" s="4"/>
      <c r="B240" s="4"/>
      <c r="C240" s="4"/>
      <c r="D240" s="4"/>
      <c r="E240" s="4"/>
      <c r="F240" s="4"/>
      <c r="G240" s="10" t="s">
        <v>869</v>
      </c>
      <c r="H240" s="2" t="s">
        <v>871</v>
      </c>
      <c r="I240" s="2"/>
      <c r="J240" s="2"/>
      <c r="K240" s="2" t="s">
        <v>1307</v>
      </c>
      <c r="L240" s="2" t="str">
        <f>_xlfn.TEXTJOIN("|",FALSE,Platinum_Config[[#This Row],[Target Entity]],Platinum_Config[[#This Row],[Target DEV SB ID]])</f>
        <v>Epic - TASK|PW_SHORT_NAME</v>
      </c>
      <c r="M240" s="2" t="s">
        <v>711</v>
      </c>
      <c r="N240" s="2"/>
      <c r="O240" s="2"/>
      <c r="P240" s="2"/>
      <c r="Q240" s="2"/>
      <c r="R240" s="2"/>
      <c r="S240" s="2" t="s">
        <v>895</v>
      </c>
      <c r="T240" s="2" t="s">
        <v>895</v>
      </c>
      <c r="U240" s="2" t="s">
        <v>895</v>
      </c>
      <c r="V240" s="2"/>
      <c r="W240" s="104" t="s">
        <v>20</v>
      </c>
      <c r="X240" s="104" t="s">
        <v>1609</v>
      </c>
      <c r="Y240" s="104" t="s">
        <v>104</v>
      </c>
      <c r="Z240" s="2" t="str">
        <f>_xlfn.XLOOKUP(Platinum_Config[[#This Row],[Source PROD ID]],Prod_fields[ID],Prod_fields[Attribute Name],"0-Not Found",0,1)</f>
        <v>Work ID</v>
      </c>
      <c r="AA240" s="2"/>
      <c r="AB240" s="2" t="str">
        <f>_xlfn.XLOOKUP(Platinum_Config[[#This Row],[FDXSANDBOXA ID]],SBA_fields[ID],SBA_fields[Attribute Name],"0-Not Found",0,1)</f>
        <v>Work ID</v>
      </c>
      <c r="AC240" s="2" t="str">
        <f>_xlfn.XLOOKUP(Platinum_Config[[#This Row],[Target DEV SB ID]],Target_Dev_fields[ID],Target_Dev_fields[Attribute Name],"0-Not Found",0,1)</f>
        <v>Work ID</v>
      </c>
      <c r="AD240" s="2" t="b">
        <f>Platinum_Config[[#This Row],[Prod Source field name]]=Platinum_Config[[#This Row],[New instance Target field name]]</f>
        <v>1</v>
      </c>
      <c r="AE240" s="2" t="b">
        <f>Platinum_Config[[#This Row],[Target Field Name]]=Platinum_Config[[#This Row],[New instance Target field name]]</f>
        <v>0</v>
      </c>
      <c r="AF240" s="2" t="b">
        <f>Platinum_Config[[#This Row],[Sandbox A field name]]=Platinum_Config[[#This Row],[New instance Target field name]]</f>
        <v>1</v>
      </c>
      <c r="AG240" s="2"/>
      <c r="AH240" s="2"/>
      <c r="AI240" s="2"/>
      <c r="AJ240" s="2"/>
      <c r="AK240" s="5"/>
      <c r="AL240" s="5"/>
      <c r="AM240" s="5"/>
      <c r="AN240" s="5"/>
      <c r="AO240" s="5"/>
      <c r="AP240" s="5"/>
      <c r="AQ240" s="5"/>
      <c r="AR240" s="2"/>
      <c r="AS240" s="104"/>
      <c r="AT240" s="104"/>
      <c r="AU240" s="104"/>
      <c r="AV240" s="2"/>
      <c r="AW240" s="2"/>
      <c r="AX240" s="2"/>
      <c r="AY240" s="2"/>
      <c r="AZ240" s="2"/>
      <c r="BA240" s="2"/>
      <c r="BB240" s="2"/>
      <c r="BC240" s="2"/>
      <c r="BD240" s="2"/>
      <c r="BE240" s="2"/>
      <c r="BF240" s="2"/>
      <c r="BG240" s="2"/>
      <c r="BH240" s="2"/>
      <c r="BI240" s="2"/>
      <c r="BJ240" s="2"/>
      <c r="BK240" s="2"/>
      <c r="BL240" s="2"/>
      <c r="BM240" s="2"/>
      <c r="BN240" s="2"/>
    </row>
    <row r="241" spans="1:66" ht="39" hidden="1">
      <c r="A241" s="9"/>
      <c r="B241" s="111" t="s">
        <v>12</v>
      </c>
      <c r="C241" s="111" t="s">
        <v>1976</v>
      </c>
      <c r="D241" s="111"/>
      <c r="E241" s="111"/>
      <c r="F241" s="9"/>
      <c r="G241" s="10" t="s">
        <v>869</v>
      </c>
      <c r="H241" s="10" t="s">
        <v>872</v>
      </c>
      <c r="I241" s="2" t="s">
        <v>1628</v>
      </c>
      <c r="J241" s="10"/>
      <c r="K241" s="2" t="s">
        <v>1307</v>
      </c>
      <c r="L241" s="2" t="str">
        <f>_xlfn.TEXTJOIN("|",FALSE,Platinum_Config[[#This Row],[Target Entity]],Platinum_Config[[#This Row],[Target DEV SB ID]])</f>
        <v>Epic - TASK|WORK_STRUCTURE_CODE</v>
      </c>
      <c r="M241" s="10" t="s">
        <v>325</v>
      </c>
      <c r="N241" s="10" t="s">
        <v>1977</v>
      </c>
      <c r="O241" s="10"/>
      <c r="P241" s="10"/>
      <c r="Q241" s="10"/>
      <c r="R241" s="10"/>
      <c r="S241" s="10" t="s">
        <v>326</v>
      </c>
      <c r="T241" s="10" t="s">
        <v>326</v>
      </c>
      <c r="U241" s="10" t="s">
        <v>326</v>
      </c>
      <c r="V241" s="10"/>
      <c r="W241" s="104" t="s">
        <v>20</v>
      </c>
      <c r="X241" s="104" t="s">
        <v>1609</v>
      </c>
      <c r="Y241" s="104" t="s">
        <v>104</v>
      </c>
      <c r="Z241" s="2" t="str">
        <f>_xlfn.XLOOKUP(Platinum_Config[[#This Row],[Source PROD ID]],Prod_fields[ID],Prod_fields[Attribute Name],"0-Not Found",0,1)</f>
        <v>Sequence ID</v>
      </c>
      <c r="AA241" s="10"/>
      <c r="AB241" s="2" t="str">
        <f>_xlfn.XLOOKUP(Platinum_Config[[#This Row],[FDXSANDBOXA ID]],SBA_fields[ID],SBA_fields[Attribute Name],"0-Not Found",0,1)</f>
        <v>Sequence ID</v>
      </c>
      <c r="AC241" s="2" t="str">
        <f>_xlfn.XLOOKUP(Platinum_Config[[#This Row],[Target DEV SB ID]],Target_Dev_fields[ID],Target_Dev_fields[Attribute Name],"0-Not Found",0,1)</f>
        <v>Sequence ID</v>
      </c>
      <c r="AD241" s="2" t="b">
        <f>Platinum_Config[[#This Row],[Prod Source field name]]=Platinum_Config[[#This Row],[New instance Target field name]]</f>
        <v>1</v>
      </c>
      <c r="AE241" s="2" t="b">
        <f>Platinum_Config[[#This Row],[Target Field Name]]=Platinum_Config[[#This Row],[New instance Target field name]]</f>
        <v>1</v>
      </c>
      <c r="AF241" s="10" t="b">
        <f>Platinum_Config[[#This Row],[Sandbox A field name]]=Platinum_Config[[#This Row],[New instance Target field name]]</f>
        <v>1</v>
      </c>
      <c r="AG241" s="10"/>
      <c r="AH241" s="10" t="s">
        <v>1978</v>
      </c>
      <c r="AI241" s="10"/>
      <c r="AJ241" s="10"/>
      <c r="AK241" s="11"/>
      <c r="AL241" s="11" t="s">
        <v>1979</v>
      </c>
      <c r="AM241" s="111" t="s">
        <v>1980</v>
      </c>
      <c r="AN241" s="111"/>
      <c r="AO241" s="111"/>
      <c r="AP241" s="111"/>
      <c r="AQ241" s="111"/>
      <c r="AR241" s="10"/>
      <c r="AS241" s="106"/>
      <c r="AT241" s="106"/>
      <c r="AU241" s="106"/>
      <c r="AV241" s="10"/>
      <c r="AW241" s="10"/>
      <c r="AX241" s="10"/>
      <c r="AY241" s="10"/>
      <c r="AZ241" s="10"/>
      <c r="BA241" s="10"/>
      <c r="BB241" s="10"/>
      <c r="BC241" s="10"/>
      <c r="BD241" s="10"/>
      <c r="BE241" s="10"/>
      <c r="BF241" s="10"/>
      <c r="BG241" s="10"/>
      <c r="BH241" s="10"/>
      <c r="BI241" s="10"/>
      <c r="BJ241" s="10"/>
      <c r="BK241" s="10"/>
      <c r="BL241" s="10"/>
      <c r="BM241" s="10"/>
      <c r="BN241" s="10"/>
    </row>
    <row r="242" spans="1:66" ht="39" hidden="1">
      <c r="A242" s="4"/>
      <c r="B242" s="9" t="s">
        <v>12</v>
      </c>
      <c r="C242" s="9" t="s">
        <v>1976</v>
      </c>
      <c r="D242" s="110"/>
      <c r="E242" s="110"/>
      <c r="F242" s="4"/>
      <c r="G242" s="10" t="s">
        <v>869</v>
      </c>
      <c r="H242" s="2" t="s">
        <v>873</v>
      </c>
      <c r="I242" s="2" t="s">
        <v>1628</v>
      </c>
      <c r="J242" s="2"/>
      <c r="K242" s="2" t="s">
        <v>1307</v>
      </c>
      <c r="L242" s="2" t="str">
        <f>_xlfn.TEXTJOIN("|",FALSE,Platinum_Config[[#This Row],[Target Entity]],Platinum_Config[[#This Row],[Target DEV SB ID]])</f>
        <v>Epic - TASK|</v>
      </c>
      <c r="M242" s="2" t="s">
        <v>101</v>
      </c>
      <c r="N242" s="10" t="s">
        <v>1977</v>
      </c>
      <c r="O242" s="2"/>
      <c r="P242" s="2"/>
      <c r="Q242" s="2"/>
      <c r="R242" s="2"/>
      <c r="S242" s="2" t="s">
        <v>896</v>
      </c>
      <c r="T242" s="2"/>
      <c r="U242" s="2"/>
      <c r="V242" s="2"/>
      <c r="W242" s="104" t="s">
        <v>20</v>
      </c>
      <c r="X242" s="104" t="s">
        <v>1631</v>
      </c>
      <c r="Y242" s="104"/>
      <c r="Z242" s="2" t="str">
        <f>_xlfn.XLOOKUP(Platinum_Config[[#This Row],[Source PROD ID]],Prod_fields[ID],Prod_fields[Attribute Name],"0-Not Found",0,1)</f>
        <v>0-Not Found</v>
      </c>
      <c r="AA242" s="2"/>
      <c r="AB242" s="2" t="str">
        <f>_xlfn.XLOOKUP(Platinum_Config[[#This Row],[FDXSANDBOXA ID]],SBA_fields[ID],SBA_fields[Attribute Name],"0-Not Found",0,1)</f>
        <v>0-Not Found</v>
      </c>
      <c r="AC242" s="2" t="str">
        <f>_xlfn.XLOOKUP(Platinum_Config[[#This Row],[Target DEV SB ID]],Target_Dev_fields[ID],Target_Dev_fields[Attribute Name],"0-Not Found",0,1)</f>
        <v>0-Not Found</v>
      </c>
      <c r="AD242" s="2" t="b">
        <f>Platinum_Config[[#This Row],[Prod Source field name]]=Platinum_Config[[#This Row],[New instance Target field name]]</f>
        <v>1</v>
      </c>
      <c r="AE242" s="2" t="b">
        <f>Platinum_Config[[#This Row],[Target Field Name]]=Platinum_Config[[#This Row],[New instance Target field name]]</f>
        <v>0</v>
      </c>
      <c r="AF242" s="2" t="b">
        <f>Platinum_Config[[#This Row],[Sandbox A field name]]=Platinum_Config[[#This Row],[New instance Target field name]]</f>
        <v>1</v>
      </c>
      <c r="AG242" s="2"/>
      <c r="AH242" s="2" t="s">
        <v>1981</v>
      </c>
      <c r="AI242" s="2"/>
      <c r="AJ242" s="2"/>
      <c r="AK242" s="5"/>
      <c r="AL242" s="5" t="s">
        <v>1982</v>
      </c>
      <c r="AM242" s="110" t="s">
        <v>92</v>
      </c>
      <c r="AN242" s="110"/>
      <c r="AO242" s="110"/>
      <c r="AP242" s="110"/>
      <c r="AQ242" s="110"/>
      <c r="AR242" s="2"/>
      <c r="AS242" s="104"/>
      <c r="AT242" s="104"/>
      <c r="AU242" s="104"/>
      <c r="AV242" s="2"/>
      <c r="AW242" s="2"/>
      <c r="AX242" s="2"/>
      <c r="AY242" s="2"/>
      <c r="AZ242" s="2"/>
      <c r="BA242" s="2"/>
      <c r="BB242" s="2"/>
      <c r="BC242" s="2"/>
      <c r="BD242" s="2"/>
      <c r="BE242" s="2"/>
      <c r="BF242" s="2"/>
      <c r="BG242" s="2"/>
      <c r="BH242" s="2"/>
      <c r="BI242" s="2"/>
      <c r="BJ242" s="2"/>
      <c r="BK242" s="2"/>
      <c r="BL242" s="2"/>
      <c r="BM242" s="2"/>
      <c r="BN242" s="2"/>
    </row>
    <row r="243" spans="1:66" ht="39" hidden="1">
      <c r="A243" s="4"/>
      <c r="B243" s="9" t="s">
        <v>12</v>
      </c>
      <c r="C243" s="9" t="s">
        <v>1976</v>
      </c>
      <c r="D243" s="110"/>
      <c r="E243" s="110"/>
      <c r="F243" s="4"/>
      <c r="G243" s="10" t="s">
        <v>869</v>
      </c>
      <c r="H243" s="2" t="s">
        <v>874</v>
      </c>
      <c r="I243" s="2" t="s">
        <v>1628</v>
      </c>
      <c r="J243" s="2"/>
      <c r="K243" s="2" t="s">
        <v>1307</v>
      </c>
      <c r="L243" s="2" t="str">
        <f>_xlfn.TEXTJOIN("|",FALSE,Platinum_Config[[#This Row],[Target Entity]],Platinum_Config[[#This Row],[Target DEV SB ID]])</f>
        <v>Epic - TASK|</v>
      </c>
      <c r="M243" s="2" t="s">
        <v>237</v>
      </c>
      <c r="N243" s="10" t="s">
        <v>1977</v>
      </c>
      <c r="O243" s="2"/>
      <c r="P243" s="2"/>
      <c r="Q243" s="2"/>
      <c r="R243" s="2"/>
      <c r="S243" s="2" t="s">
        <v>238</v>
      </c>
      <c r="T243" s="2"/>
      <c r="U243" s="2"/>
      <c r="V243" s="2"/>
      <c r="W243" s="104" t="s">
        <v>20</v>
      </c>
      <c r="X243" s="104" t="s">
        <v>1631</v>
      </c>
      <c r="Y243" s="104"/>
      <c r="Z243" s="2" t="str">
        <f>_xlfn.XLOOKUP(Platinum_Config[[#This Row],[Source PROD ID]],Prod_fields[ID],Prod_fields[Attribute Name],"0-Not Found",0,1)</f>
        <v>Work Description</v>
      </c>
      <c r="AA243" s="2"/>
      <c r="AB243" s="2" t="str">
        <f>_xlfn.XLOOKUP(Platinum_Config[[#This Row],[FDXSANDBOXA ID]],SBA_fields[ID],SBA_fields[Attribute Name],"0-Not Found",0,1)</f>
        <v>0-Not Found</v>
      </c>
      <c r="AC243" s="2" t="str">
        <f>_xlfn.XLOOKUP(Platinum_Config[[#This Row],[Target DEV SB ID]],Target_Dev_fields[ID],Target_Dev_fields[Attribute Name],"0-Not Found",0,1)</f>
        <v>0-Not Found</v>
      </c>
      <c r="AD243" s="2" t="b">
        <f>Platinum_Config[[#This Row],[Prod Source field name]]=Platinum_Config[[#This Row],[New instance Target field name]]</f>
        <v>0</v>
      </c>
      <c r="AE243" s="2" t="b">
        <f>Platinum_Config[[#This Row],[Target Field Name]]=Platinum_Config[[#This Row],[New instance Target field name]]</f>
        <v>0</v>
      </c>
      <c r="AF243" s="2" t="b">
        <f>Platinum_Config[[#This Row],[Sandbox A field name]]=Platinum_Config[[#This Row],[New instance Target field name]]</f>
        <v>1</v>
      </c>
      <c r="AG243" s="2"/>
      <c r="AH243" s="2" t="s">
        <v>1983</v>
      </c>
      <c r="AI243" s="2"/>
      <c r="AJ243" s="2"/>
      <c r="AK243" s="5"/>
      <c r="AL243" s="5" t="s">
        <v>1984</v>
      </c>
      <c r="AM243" s="110" t="s">
        <v>92</v>
      </c>
      <c r="AN243" s="110"/>
      <c r="AO243" s="110"/>
      <c r="AP243" s="110"/>
      <c r="AQ243" s="110"/>
      <c r="AR243" s="2"/>
      <c r="AS243" s="104"/>
      <c r="AT243" s="104"/>
      <c r="AU243" s="104"/>
      <c r="AV243" s="2"/>
      <c r="AW243" s="2"/>
      <c r="AX243" s="2"/>
      <c r="AY243" s="2"/>
      <c r="AZ243" s="2"/>
      <c r="BA243" s="2"/>
      <c r="BB243" s="2"/>
      <c r="BC243" s="2"/>
      <c r="BD243" s="2"/>
      <c r="BE243" s="2"/>
      <c r="BF243" s="2"/>
      <c r="BG243" s="2"/>
      <c r="BH243" s="2"/>
      <c r="BI243" s="2"/>
      <c r="BJ243" s="2"/>
      <c r="BK243" s="2"/>
      <c r="BL243" s="2"/>
      <c r="BM243" s="2"/>
      <c r="BN243" s="2"/>
    </row>
    <row r="244" spans="1:66" ht="104.1" hidden="1">
      <c r="A244" s="4"/>
      <c r="B244" s="9" t="s">
        <v>12</v>
      </c>
      <c r="C244" s="9" t="s">
        <v>1976</v>
      </c>
      <c r="D244" s="110"/>
      <c r="E244" s="110"/>
      <c r="F244" s="4"/>
      <c r="G244" s="10" t="s">
        <v>869</v>
      </c>
      <c r="H244" s="2" t="s">
        <v>875</v>
      </c>
      <c r="I244" s="2" t="s">
        <v>1628</v>
      </c>
      <c r="J244" s="2"/>
      <c r="K244" s="2" t="s">
        <v>1307</v>
      </c>
      <c r="L244" s="2" t="str">
        <f>_xlfn.TEXTJOIN("|",FALSE,Platinum_Config[[#This Row],[Target Entity]],Platinum_Config[[#This Row],[Target DEV SB ID]])</f>
        <v>Epic - TASK|wbs712</v>
      </c>
      <c r="M244" s="2" t="s">
        <v>334</v>
      </c>
      <c r="N244" s="10" t="s">
        <v>1977</v>
      </c>
      <c r="O244" s="2"/>
      <c r="P244" s="2"/>
      <c r="Q244" s="2"/>
      <c r="R244" s="2"/>
      <c r="S244" s="2" t="s">
        <v>899</v>
      </c>
      <c r="T244" s="2"/>
      <c r="U244" s="2" t="s">
        <v>1985</v>
      </c>
      <c r="V244" s="2" t="s">
        <v>1986</v>
      </c>
      <c r="W244" s="104" t="s">
        <v>20</v>
      </c>
      <c r="X244" s="104" t="s">
        <v>1648</v>
      </c>
      <c r="Y244" s="104" t="s">
        <v>20</v>
      </c>
      <c r="Z244" s="2" t="str">
        <f>_xlfn.XLOOKUP(Platinum_Config[[#This Row],[Source PROD ID]],Prod_fields[ID],Prod_fields[Attribute Name],"0-Not Found",0,1)</f>
        <v>Milestone Type</v>
      </c>
      <c r="AA244" s="2"/>
      <c r="AB244" s="2" t="str">
        <f>_xlfn.XLOOKUP(Platinum_Config[[#This Row],[FDXSANDBOXA ID]],SBA_fields[ID],SBA_fields[Attribute Name],"0-Not Found",0,1)</f>
        <v>0-Not Found</v>
      </c>
      <c r="AC244" s="2" t="str">
        <f>_xlfn.XLOOKUP(Platinum_Config[[#This Row],[Target DEV SB ID]],Target_Dev_fields[ID],Target_Dev_fields[Attribute Name],"0-Not Found",0,1)</f>
        <v>Task or Milestone Type</v>
      </c>
      <c r="AD244" s="2" t="b">
        <f>Platinum_Config[[#This Row],[Prod Source field name]]=Platinum_Config[[#This Row],[New instance Target field name]]</f>
        <v>0</v>
      </c>
      <c r="AE244" s="2" t="b">
        <f>Platinum_Config[[#This Row],[Target Field Name]]=Platinum_Config[[#This Row],[New instance Target field name]]</f>
        <v>1</v>
      </c>
      <c r="AF244" s="2" t="b">
        <f>Platinum_Config[[#This Row],[Sandbox A field name]]=Platinum_Config[[#This Row],[New instance Target field name]]</f>
        <v>0</v>
      </c>
      <c r="AG244" s="2"/>
      <c r="AH244" s="2" t="s">
        <v>1987</v>
      </c>
      <c r="AI244" s="2"/>
      <c r="AJ244" s="2" t="s">
        <v>20</v>
      </c>
      <c r="AK244" s="5" t="str">
        <f>_xlfn.TEXTJOIN(CHAR(10),TRUE,VAL_wbs712_MilestoneType[])</f>
        <v>Money Step
Implementation
Technology
Change Management
Legal / Regulatory
Other
Human Resources
Initiation &amp; Governance</v>
      </c>
      <c r="AL244" s="5" t="s">
        <v>1988</v>
      </c>
      <c r="AM244" s="110" t="s">
        <v>92</v>
      </c>
      <c r="AN244" s="110"/>
      <c r="AO244" s="110"/>
      <c r="AP244" s="110"/>
      <c r="AQ244" s="110"/>
      <c r="AR244" s="2"/>
      <c r="AS244" s="104"/>
      <c r="AT244" s="104"/>
      <c r="AU244" s="104"/>
      <c r="AV244" s="2"/>
      <c r="AW244" s="2"/>
      <c r="AX244" s="2"/>
      <c r="AY244" s="2"/>
      <c r="AZ244" s="2"/>
      <c r="BA244" s="2"/>
      <c r="BB244" s="2"/>
      <c r="BC244" s="2"/>
      <c r="BD244" s="2"/>
      <c r="BE244" s="2"/>
      <c r="BF244" s="2"/>
      <c r="BG244" s="2"/>
      <c r="BH244" s="2"/>
      <c r="BI244" s="2"/>
      <c r="BJ244" s="2"/>
      <c r="BK244" s="2"/>
      <c r="BL244" s="2"/>
      <c r="BM244" s="2"/>
      <c r="BN244" s="2"/>
    </row>
    <row r="245" spans="1:66" ht="234" hidden="1">
      <c r="A245" s="4"/>
      <c r="B245" s="9" t="s">
        <v>12</v>
      </c>
      <c r="C245" s="9" t="s">
        <v>1976</v>
      </c>
      <c r="D245" s="4"/>
      <c r="E245" s="4"/>
      <c r="F245" s="4"/>
      <c r="G245" s="10" t="s">
        <v>869</v>
      </c>
      <c r="H245" s="2" t="s">
        <v>876</v>
      </c>
      <c r="I245" s="2"/>
      <c r="J245" s="2"/>
      <c r="K245" s="2" t="s">
        <v>1307</v>
      </c>
      <c r="L245" s="2" t="str">
        <f>_xlfn.TEXTJOIN("|",FALSE,Platinum_Config[[#This Row],[Target Entity]],Platinum_Config[[#This Row],[Target DEV SB ID]])</f>
        <v>Epic - TASK|ExecType</v>
      </c>
      <c r="M245" s="2" t="s">
        <v>37</v>
      </c>
      <c r="N245" s="10" t="s">
        <v>1977</v>
      </c>
      <c r="O245" s="2" t="s">
        <v>1989</v>
      </c>
      <c r="P245" s="2"/>
      <c r="Q245" s="2"/>
      <c r="R245" s="2"/>
      <c r="S245" s="2" t="s">
        <v>372</v>
      </c>
      <c r="T245" s="2" t="s">
        <v>372</v>
      </c>
      <c r="U245" s="2" t="s">
        <v>372</v>
      </c>
      <c r="V245" s="2"/>
      <c r="W245" s="104" t="s">
        <v>20</v>
      </c>
      <c r="X245" s="104" t="s">
        <v>1613</v>
      </c>
      <c r="Y245" s="104" t="s">
        <v>104</v>
      </c>
      <c r="Z245" s="2" t="str">
        <f>_xlfn.XLOOKUP(Platinum_Config[[#This Row],[Source PROD ID]],Prod_fields[ID],Prod_fields[Attribute Name],"0-Not Found",0,1)</f>
        <v>Execution Type</v>
      </c>
      <c r="AA245" s="2"/>
      <c r="AB245" s="2" t="str">
        <f>_xlfn.XLOOKUP(Platinum_Config[[#This Row],[FDXSANDBOXA ID]],SBA_fields[ID],SBA_fields[Attribute Name],"0-Not Found",0,1)</f>
        <v>Execution Type</v>
      </c>
      <c r="AC245" s="2" t="str">
        <f>_xlfn.XLOOKUP(Platinum_Config[[#This Row],[Target DEV SB ID]],Target_Dev_fields[ID],Target_Dev_fields[Attribute Name],"0-Not Found",0,1)</f>
        <v>Execution Type</v>
      </c>
      <c r="AD245" s="2" t="b">
        <f>Platinum_Config[[#This Row],[Prod Source field name]]=Platinum_Config[[#This Row],[New instance Target field name]]</f>
        <v>1</v>
      </c>
      <c r="AE245" s="2" t="b">
        <f>Platinum_Config[[#This Row],[Target Field Name]]=Platinum_Config[[#This Row],[New instance Target field name]]</f>
        <v>1</v>
      </c>
      <c r="AF245" s="2" t="b">
        <f>Platinum_Config[[#This Row],[Sandbox A field name]]=Platinum_Config[[#This Row],[New instance Target field name]]</f>
        <v>1</v>
      </c>
      <c r="AG245" s="2"/>
      <c r="AH245" s="2"/>
      <c r="AI245" s="2"/>
      <c r="AJ245" s="2"/>
      <c r="AK245" s="5" t="str">
        <f>_xlfn.TEXTJOIN(CHAR(10),TRUE,VAL_ExecutionType[])</f>
        <v>Execution Package
PPL+1(and PPL+2 if needed)
Program Value Bundle
PPL
Epic
PPL+1(and PPL+2 if needed)
Milestone
PPL+1(and PPL+2 if needed)
Architecture Task
Never used during the migration
Business Task
PPL+1(and PPL+2 if needed)
Demand Bundle
PPL
D&amp;T Value Bundle
PPL
Business Demand
PPL</v>
      </c>
      <c r="AL245" s="5"/>
      <c r="AM245" s="5"/>
      <c r="AN245" s="5"/>
      <c r="AO245" s="5"/>
      <c r="AP245" s="5"/>
      <c r="AQ245" s="5"/>
      <c r="AR245" s="2"/>
      <c r="AS245" s="104"/>
      <c r="AT245" s="104"/>
      <c r="AU245" s="104"/>
      <c r="AV245" s="2"/>
      <c r="AW245" s="2"/>
      <c r="AX245" s="2"/>
      <c r="AY245" s="2"/>
      <c r="AZ245" s="2"/>
      <c r="BA245" s="2"/>
      <c r="BB245" s="2"/>
      <c r="BC245" s="2"/>
      <c r="BD245" s="2"/>
      <c r="BE245" s="2"/>
      <c r="BF245" s="2"/>
      <c r="BG245" s="2"/>
      <c r="BH245" s="2"/>
      <c r="BI245" s="2"/>
      <c r="BJ245" s="2"/>
      <c r="BK245" s="2"/>
      <c r="BL245" s="2"/>
      <c r="BM245" s="2"/>
      <c r="BN245" s="2"/>
    </row>
    <row r="246" spans="1:66" ht="39" hidden="1">
      <c r="A246" s="4"/>
      <c r="B246" s="9" t="s">
        <v>12</v>
      </c>
      <c r="C246" s="9" t="s">
        <v>1976</v>
      </c>
      <c r="D246" s="110"/>
      <c r="E246" s="110"/>
      <c r="F246" s="4"/>
      <c r="G246" s="10" t="s">
        <v>869</v>
      </c>
      <c r="H246" s="2" t="s">
        <v>877</v>
      </c>
      <c r="I246" s="2" t="s">
        <v>1628</v>
      </c>
      <c r="J246" s="2"/>
      <c r="K246" s="2" t="s">
        <v>1307</v>
      </c>
      <c r="L246" s="2" t="str">
        <f>_xlfn.TEXTJOIN("|",FALSE,Platinum_Config[[#This Row],[Target Entity]],Platinum_Config[[#This Row],[Target DEV SB ID]])</f>
        <v>Epic - TASK|MILESTONE_FLAG</v>
      </c>
      <c r="M246" s="2" t="s">
        <v>332</v>
      </c>
      <c r="N246" s="10" t="s">
        <v>1977</v>
      </c>
      <c r="O246" s="2"/>
      <c r="P246" s="2"/>
      <c r="Q246" s="2"/>
      <c r="R246" s="2"/>
      <c r="S246" s="2" t="s">
        <v>333</v>
      </c>
      <c r="T246" s="2" t="s">
        <v>333</v>
      </c>
      <c r="U246" s="2" t="s">
        <v>333</v>
      </c>
      <c r="V246" s="2"/>
      <c r="W246" s="104" t="s">
        <v>20</v>
      </c>
      <c r="X246" s="104" t="s">
        <v>1613</v>
      </c>
      <c r="Y246" s="104" t="s">
        <v>104</v>
      </c>
      <c r="Z246" s="2" t="str">
        <f>_xlfn.XLOOKUP(Platinum_Config[[#This Row],[Source PROD ID]],Prod_fields[ID],Prod_fields[Attribute Name],"0-Not Found",0,1)</f>
        <v>Milestone Flag</v>
      </c>
      <c r="AA246" s="2"/>
      <c r="AB246" s="2" t="str">
        <f>_xlfn.XLOOKUP(Platinum_Config[[#This Row],[FDXSANDBOXA ID]],SBA_fields[ID],SBA_fields[Attribute Name],"0-Not Found",0,1)</f>
        <v>Milestone Flag</v>
      </c>
      <c r="AC246" s="2" t="str">
        <f>_xlfn.XLOOKUP(Platinum_Config[[#This Row],[Target DEV SB ID]],Target_Dev_fields[ID],Target_Dev_fields[Attribute Name],"0-Not Found",0,1)</f>
        <v>Milestone Flag</v>
      </c>
      <c r="AD246" s="2" t="b">
        <f>Platinum_Config[[#This Row],[Prod Source field name]]=Platinum_Config[[#This Row],[New instance Target field name]]</f>
        <v>1</v>
      </c>
      <c r="AE246" s="2" t="b">
        <f>Platinum_Config[[#This Row],[Target Field Name]]=Platinum_Config[[#This Row],[New instance Target field name]]</f>
        <v>1</v>
      </c>
      <c r="AF246" s="2" t="b">
        <f>Platinum_Config[[#This Row],[Sandbox A field name]]=Platinum_Config[[#This Row],[New instance Target field name]]</f>
        <v>1</v>
      </c>
      <c r="AG246" s="2"/>
      <c r="AH246" s="2" t="s">
        <v>1990</v>
      </c>
      <c r="AI246" s="2"/>
      <c r="AJ246" s="2" t="s">
        <v>20</v>
      </c>
      <c r="AK246" s="5"/>
      <c r="AL246" s="5"/>
      <c r="AM246" s="110" t="s">
        <v>92</v>
      </c>
      <c r="AN246" s="110"/>
      <c r="AO246" s="110"/>
      <c r="AP246" s="110"/>
      <c r="AQ246" s="110"/>
      <c r="AR246" s="2"/>
      <c r="AS246" s="104"/>
      <c r="AT246" s="104"/>
      <c r="AU246" s="104"/>
      <c r="AV246" s="2"/>
      <c r="AW246" s="2"/>
      <c r="AX246" s="2"/>
      <c r="AY246" s="2"/>
      <c r="AZ246" s="2"/>
      <c r="BA246" s="2"/>
      <c r="BB246" s="2"/>
      <c r="BC246" s="2"/>
      <c r="BD246" s="2"/>
      <c r="BE246" s="2"/>
      <c r="BF246" s="2"/>
      <c r="BG246" s="2"/>
      <c r="BH246" s="2"/>
      <c r="BI246" s="2"/>
      <c r="BJ246" s="2"/>
      <c r="BK246" s="2"/>
      <c r="BL246" s="2"/>
      <c r="BM246" s="2"/>
      <c r="BN246" s="2"/>
    </row>
    <row r="247" spans="1:66" ht="39" hidden="1">
      <c r="A247" s="4"/>
      <c r="B247" s="9" t="s">
        <v>12</v>
      </c>
      <c r="C247" s="9" t="s">
        <v>1976</v>
      </c>
      <c r="D247" s="110"/>
      <c r="E247" s="110"/>
      <c r="F247" s="4"/>
      <c r="G247" s="10" t="s">
        <v>869</v>
      </c>
      <c r="H247" s="2" t="s">
        <v>878</v>
      </c>
      <c r="I247" s="2" t="s">
        <v>1628</v>
      </c>
      <c r="J247" s="2"/>
      <c r="K247" s="2" t="s">
        <v>1307</v>
      </c>
      <c r="L247" s="2" t="str">
        <f>_xlfn.TEXTJOIN("|",FALSE,Platinum_Config[[#This Row],[Target Entity]],Platinum_Config[[#This Row],[Target DEV SB ID]])</f>
        <v>Epic - TASK|</v>
      </c>
      <c r="M247" s="2" t="s">
        <v>879</v>
      </c>
      <c r="N247" s="10" t="s">
        <v>1977</v>
      </c>
      <c r="O247" s="2"/>
      <c r="P247" s="2"/>
      <c r="Q247" s="2"/>
      <c r="R247" s="2"/>
      <c r="S247" s="2" t="s">
        <v>901</v>
      </c>
      <c r="T247" s="2"/>
      <c r="U247" s="2"/>
      <c r="V247" s="2"/>
      <c r="W247" s="104" t="s">
        <v>104</v>
      </c>
      <c r="X247" s="104" t="s">
        <v>1609</v>
      </c>
      <c r="Y247" s="104" t="s">
        <v>104</v>
      </c>
      <c r="Z247" s="2" t="str">
        <f>_xlfn.XLOOKUP(Platinum_Config[[#This Row],[Source PROD ID]],Prod_fields[ID],Prod_fields[Attribute Name],"0-Not Found",0,1)</f>
        <v>Milestone/Task Owner</v>
      </c>
      <c r="AA247" s="2"/>
      <c r="AB247" s="2" t="str">
        <f>_xlfn.XLOOKUP(Platinum_Config[[#This Row],[FDXSANDBOXA ID]],SBA_fields[ID],SBA_fields[Attribute Name],"0-Not Found",0,1)</f>
        <v>0-Not Found</v>
      </c>
      <c r="AC247" s="2" t="str">
        <f>_xlfn.XLOOKUP(Platinum_Config[[#This Row],[Target DEV SB ID]],Target_Dev_fields[ID],Target_Dev_fields[Attribute Name],"0-Not Found",0,1)</f>
        <v>0-Not Found</v>
      </c>
      <c r="AD247" s="2" t="b">
        <f>Platinum_Config[[#This Row],[Prod Source field name]]=Platinum_Config[[#This Row],[New instance Target field name]]</f>
        <v>0</v>
      </c>
      <c r="AE247" s="2" t="b">
        <f>Platinum_Config[[#This Row],[Target Field Name]]=Platinum_Config[[#This Row],[New instance Target field name]]</f>
        <v>0</v>
      </c>
      <c r="AF247" s="2" t="b">
        <f>Platinum_Config[[#This Row],[Sandbox A field name]]=Platinum_Config[[#This Row],[New instance Target field name]]</f>
        <v>1</v>
      </c>
      <c r="AG247" s="2"/>
      <c r="AH247" s="2" t="s">
        <v>1981</v>
      </c>
      <c r="AI247" s="2"/>
      <c r="AJ247" s="2"/>
      <c r="AK247" s="5"/>
      <c r="AL247" s="5" t="s">
        <v>1991</v>
      </c>
      <c r="AM247" s="110" t="s">
        <v>92</v>
      </c>
      <c r="AN247" s="110"/>
      <c r="AO247" s="110"/>
      <c r="AP247" s="110"/>
      <c r="AQ247" s="110"/>
      <c r="AR247" s="2"/>
      <c r="AS247" s="104"/>
      <c r="AT247" s="104"/>
      <c r="AU247" s="104"/>
      <c r="AV247" s="2"/>
      <c r="AW247" s="2"/>
      <c r="AX247" s="2"/>
      <c r="AY247" s="2"/>
      <c r="AZ247" s="2"/>
      <c r="BA247" s="2"/>
      <c r="BB247" s="2"/>
      <c r="BC247" s="2"/>
      <c r="BD247" s="2"/>
      <c r="BE247" s="2"/>
      <c r="BF247" s="2"/>
      <c r="BG247" s="2"/>
      <c r="BH247" s="2"/>
      <c r="BI247" s="2"/>
      <c r="BJ247" s="2"/>
      <c r="BK247" s="2"/>
      <c r="BL247" s="2"/>
      <c r="BM247" s="2"/>
      <c r="BN247" s="2"/>
    </row>
    <row r="248" spans="1:66" ht="39" hidden="1">
      <c r="A248" s="4"/>
      <c r="B248" s="9" t="s">
        <v>12</v>
      </c>
      <c r="C248" s="9" t="s">
        <v>1976</v>
      </c>
      <c r="D248" s="110"/>
      <c r="E248" s="110"/>
      <c r="F248" s="4"/>
      <c r="G248" s="10" t="s">
        <v>869</v>
      </c>
      <c r="H248" s="2" t="s">
        <v>880</v>
      </c>
      <c r="I248" s="2" t="s">
        <v>1628</v>
      </c>
      <c r="J248" s="2"/>
      <c r="K248" s="2" t="s">
        <v>1307</v>
      </c>
      <c r="L248" s="2" t="str">
        <f>_xlfn.TEXTJOIN("|",FALSE,Platinum_Config[[#This Row],[Target Entity]],Platinum_Config[[#This Row],[Target DEV SB ID]])</f>
        <v>Epic - TASK|</v>
      </c>
      <c r="M248" s="2" t="s">
        <v>239</v>
      </c>
      <c r="N248" s="10" t="s">
        <v>1977</v>
      </c>
      <c r="O248" s="2"/>
      <c r="P248" s="2"/>
      <c r="Q248" s="2"/>
      <c r="R248" s="2"/>
      <c r="S248" s="2" t="s">
        <v>240</v>
      </c>
      <c r="T248" s="2"/>
      <c r="U248" s="2"/>
      <c r="V248" s="2"/>
      <c r="W248" s="104" t="s">
        <v>20</v>
      </c>
      <c r="X248" s="104" t="s">
        <v>1648</v>
      </c>
      <c r="Y248" s="104" t="s">
        <v>20</v>
      </c>
      <c r="Z248" s="2" t="str">
        <f>_xlfn.XLOOKUP(Platinum_Config[[#This Row],[Source PROD ID]],Prod_fields[ID],Prod_fields[Attribute Name],"0-Not Found",0,1)</f>
        <v>Work Status</v>
      </c>
      <c r="AA248" s="2"/>
      <c r="AB248" s="2" t="str">
        <f>_xlfn.XLOOKUP(Platinum_Config[[#This Row],[FDXSANDBOXA ID]],SBA_fields[ID],SBA_fields[Attribute Name],"0-Not Found",0,1)</f>
        <v>0-Not Found</v>
      </c>
      <c r="AC248" s="2" t="str">
        <f>_xlfn.XLOOKUP(Platinum_Config[[#This Row],[Target DEV SB ID]],Target_Dev_fields[ID],Target_Dev_fields[Attribute Name],"0-Not Found",0,1)</f>
        <v>0-Not Found</v>
      </c>
      <c r="AD248" s="2" t="b">
        <f>Platinum_Config[[#This Row],[Prod Source field name]]=Platinum_Config[[#This Row],[New instance Target field name]]</f>
        <v>0</v>
      </c>
      <c r="AE248" s="2" t="b">
        <f>Platinum_Config[[#This Row],[Target Field Name]]=Platinum_Config[[#This Row],[New instance Target field name]]</f>
        <v>0</v>
      </c>
      <c r="AF248" s="2" t="b">
        <f>Platinum_Config[[#This Row],[Sandbox A field name]]=Platinum_Config[[#This Row],[New instance Target field name]]</f>
        <v>1</v>
      </c>
      <c r="AG248" s="2"/>
      <c r="AH248" s="2" t="s">
        <v>1987</v>
      </c>
      <c r="AI248" s="2"/>
      <c r="AJ248" s="2"/>
      <c r="AK248" s="5"/>
      <c r="AL248" s="5" t="s">
        <v>1992</v>
      </c>
      <c r="AM248" s="110" t="s">
        <v>92</v>
      </c>
      <c r="AN248" s="110"/>
      <c r="AO248" s="110"/>
      <c r="AP248" s="110"/>
      <c r="AQ248" s="110"/>
      <c r="AR248" s="2"/>
      <c r="AS248" s="104"/>
      <c r="AT248" s="104"/>
      <c r="AU248" s="104"/>
      <c r="AV248" s="2"/>
      <c r="AW248" s="2"/>
      <c r="AX248" s="2"/>
      <c r="AY248" s="2"/>
      <c r="AZ248" s="2"/>
      <c r="BA248" s="2"/>
      <c r="BB248" s="2"/>
      <c r="BC248" s="2"/>
      <c r="BD248" s="2"/>
      <c r="BE248" s="2"/>
      <c r="BF248" s="2"/>
      <c r="BG248" s="2"/>
      <c r="BH248" s="2"/>
      <c r="BI248" s="2"/>
      <c r="BJ248" s="2"/>
      <c r="BK248" s="2"/>
      <c r="BL248" s="2"/>
      <c r="BM248" s="2"/>
      <c r="BN248" s="2"/>
    </row>
    <row r="249" spans="1:66" ht="39" hidden="1">
      <c r="A249" s="4"/>
      <c r="B249" s="9" t="s">
        <v>12</v>
      </c>
      <c r="C249" s="9" t="s">
        <v>1976</v>
      </c>
      <c r="D249" s="110"/>
      <c r="E249" s="110"/>
      <c r="F249" s="4"/>
      <c r="G249" s="10" t="s">
        <v>869</v>
      </c>
      <c r="H249" s="2" t="s">
        <v>881</v>
      </c>
      <c r="I249" s="2" t="s">
        <v>1628</v>
      </c>
      <c r="J249" s="2"/>
      <c r="K249" s="2" t="s">
        <v>1307</v>
      </c>
      <c r="L249" s="2" t="str">
        <f>_xlfn.TEXTJOIN("|",FALSE,Platinum_Config[[#This Row],[Target Entity]],Platinum_Config[[#This Row],[Target DEV SB ID]])</f>
        <v>Epic - TASK|SCHEDULE_START</v>
      </c>
      <c r="M249" s="2" t="s">
        <v>336</v>
      </c>
      <c r="N249" s="10" t="s">
        <v>1977</v>
      </c>
      <c r="O249" s="2"/>
      <c r="P249" s="2"/>
      <c r="Q249" s="2"/>
      <c r="R249" s="2"/>
      <c r="S249" s="2" t="s">
        <v>337</v>
      </c>
      <c r="T249" s="2" t="s">
        <v>337</v>
      </c>
      <c r="U249" s="2" t="s">
        <v>337</v>
      </c>
      <c r="V249" s="2"/>
      <c r="W249" s="104" t="s">
        <v>20</v>
      </c>
      <c r="X249" s="104" t="s">
        <v>1631</v>
      </c>
      <c r="Y249" s="104"/>
      <c r="Z249" s="2" t="str">
        <f>_xlfn.XLOOKUP(Platinum_Config[[#This Row],[Source PROD ID]],Prod_fields[ID],Prod_fields[Attribute Name],"0-Not Found",0,1)</f>
        <v>Schedule Start</v>
      </c>
      <c r="AA249" s="2"/>
      <c r="AB249" s="2" t="str">
        <f>_xlfn.XLOOKUP(Platinum_Config[[#This Row],[FDXSANDBOXA ID]],SBA_fields[ID],SBA_fields[Attribute Name],"0-Not Found",0,1)</f>
        <v>Schedule Start</v>
      </c>
      <c r="AC249" s="2" t="str">
        <f>_xlfn.XLOOKUP(Platinum_Config[[#This Row],[Target DEV SB ID]],Target_Dev_fields[ID],Target_Dev_fields[Attribute Name],"0-Not Found",0,1)</f>
        <v>Schedule Start</v>
      </c>
      <c r="AD249" s="2" t="b">
        <f>Platinum_Config[[#This Row],[Prod Source field name]]=Platinum_Config[[#This Row],[New instance Target field name]]</f>
        <v>1</v>
      </c>
      <c r="AE249" s="2" t="b">
        <f>Platinum_Config[[#This Row],[Target Field Name]]=Platinum_Config[[#This Row],[New instance Target field name]]</f>
        <v>1</v>
      </c>
      <c r="AF249" s="2" t="b">
        <f>Platinum_Config[[#This Row],[Sandbox A field name]]=Platinum_Config[[#This Row],[New instance Target field name]]</f>
        <v>1</v>
      </c>
      <c r="AG249" s="2"/>
      <c r="AH249" s="2" t="s">
        <v>1993</v>
      </c>
      <c r="AI249" s="2"/>
      <c r="AJ249" s="2"/>
      <c r="AK249" s="5"/>
      <c r="AL249" s="5" t="s">
        <v>1994</v>
      </c>
      <c r="AM249" s="110" t="s">
        <v>92</v>
      </c>
      <c r="AN249" s="110"/>
      <c r="AO249" s="110"/>
      <c r="AP249" s="110"/>
      <c r="AQ249" s="110"/>
      <c r="AR249" s="2"/>
      <c r="AS249" s="104"/>
      <c r="AT249" s="104"/>
      <c r="AU249" s="104"/>
      <c r="AV249" s="2"/>
      <c r="AW249" s="2"/>
      <c r="AX249" s="2"/>
      <c r="AY249" s="2"/>
      <c r="AZ249" s="2"/>
      <c r="BA249" s="2"/>
      <c r="BB249" s="2"/>
      <c r="BC249" s="2"/>
      <c r="BD249" s="2"/>
      <c r="BE249" s="2"/>
      <c r="BF249" s="2"/>
      <c r="BG249" s="2"/>
      <c r="BH249" s="2"/>
      <c r="BI249" s="2"/>
      <c r="BJ249" s="2"/>
      <c r="BK249" s="2"/>
      <c r="BL249" s="2"/>
      <c r="BM249" s="2"/>
      <c r="BN249" s="2"/>
    </row>
    <row r="250" spans="1:66" ht="39" hidden="1">
      <c r="A250" s="4"/>
      <c r="B250" s="9" t="s">
        <v>12</v>
      </c>
      <c r="C250" s="9" t="s">
        <v>1976</v>
      </c>
      <c r="D250" s="110"/>
      <c r="E250" s="110"/>
      <c r="F250" s="4"/>
      <c r="G250" s="10" t="s">
        <v>869</v>
      </c>
      <c r="H250" s="2" t="s">
        <v>882</v>
      </c>
      <c r="I250" s="2" t="s">
        <v>1628</v>
      </c>
      <c r="J250" s="2"/>
      <c r="K250" s="2" t="s">
        <v>1307</v>
      </c>
      <c r="L250" s="2" t="str">
        <f>_xlfn.TEXTJOIN("|",FALSE,Platinum_Config[[#This Row],[Target Entity]],Platinum_Config[[#This Row],[Target DEV SB ID]])</f>
        <v>Epic - TASK|SCHEDULE_FINISH</v>
      </c>
      <c r="M250" s="2" t="s">
        <v>340</v>
      </c>
      <c r="N250" s="10" t="s">
        <v>1977</v>
      </c>
      <c r="O250" s="2"/>
      <c r="P250" s="2"/>
      <c r="Q250" s="2"/>
      <c r="R250" s="2"/>
      <c r="S250" s="2" t="s">
        <v>341</v>
      </c>
      <c r="T250" s="2" t="s">
        <v>341</v>
      </c>
      <c r="U250" s="2" t="s">
        <v>341</v>
      </c>
      <c r="V250" s="2"/>
      <c r="W250" s="104" t="s">
        <v>20</v>
      </c>
      <c r="X250" s="104" t="s">
        <v>1631</v>
      </c>
      <c r="Y250" s="104"/>
      <c r="Z250" s="2" t="str">
        <f>_xlfn.XLOOKUP(Platinum_Config[[#This Row],[Source PROD ID]],Prod_fields[ID],Prod_fields[Attribute Name],"0-Not Found",0,1)</f>
        <v>Schedule Finish</v>
      </c>
      <c r="AA250" s="2"/>
      <c r="AB250" s="2" t="str">
        <f>_xlfn.XLOOKUP(Platinum_Config[[#This Row],[FDXSANDBOXA ID]],SBA_fields[ID],SBA_fields[Attribute Name],"0-Not Found",0,1)</f>
        <v>Schedule Finish</v>
      </c>
      <c r="AC250" s="2" t="str">
        <f>_xlfn.XLOOKUP(Platinum_Config[[#This Row],[Target DEV SB ID]],Target_Dev_fields[ID],Target_Dev_fields[Attribute Name],"0-Not Found",0,1)</f>
        <v>Schedule Finish</v>
      </c>
      <c r="AD250" s="2" t="b">
        <f>Platinum_Config[[#This Row],[Prod Source field name]]=Platinum_Config[[#This Row],[New instance Target field name]]</f>
        <v>1</v>
      </c>
      <c r="AE250" s="2" t="b">
        <f>Platinum_Config[[#This Row],[Target Field Name]]=Platinum_Config[[#This Row],[New instance Target field name]]</f>
        <v>1</v>
      </c>
      <c r="AF250" s="2" t="b">
        <f>Platinum_Config[[#This Row],[Sandbox A field name]]=Platinum_Config[[#This Row],[New instance Target field name]]</f>
        <v>1</v>
      </c>
      <c r="AG250" s="2"/>
      <c r="AH250" s="2" t="s">
        <v>1993</v>
      </c>
      <c r="AI250" s="2"/>
      <c r="AJ250" s="2"/>
      <c r="AK250" s="5"/>
      <c r="AL250" s="5" t="s">
        <v>1995</v>
      </c>
      <c r="AM250" s="110" t="s">
        <v>92</v>
      </c>
      <c r="AN250" s="110"/>
      <c r="AO250" s="110"/>
      <c r="AP250" s="110"/>
      <c r="AQ250" s="110"/>
      <c r="AR250" s="2"/>
      <c r="AS250" s="104"/>
      <c r="AT250" s="104"/>
      <c r="AU250" s="104"/>
      <c r="AV250" s="2"/>
      <c r="AW250" s="2"/>
      <c r="AX250" s="2"/>
      <c r="AY250" s="2"/>
      <c r="AZ250" s="2"/>
      <c r="BA250" s="2"/>
      <c r="BB250" s="2"/>
      <c r="BC250" s="2"/>
      <c r="BD250" s="2"/>
      <c r="BE250" s="2"/>
      <c r="BF250" s="2"/>
      <c r="BG250" s="2"/>
      <c r="BH250" s="2"/>
      <c r="BI250" s="2"/>
      <c r="BJ250" s="2"/>
      <c r="BK250" s="2"/>
      <c r="BL250" s="2"/>
      <c r="BM250" s="2"/>
      <c r="BN250" s="2"/>
    </row>
    <row r="251" spans="1:66" ht="39" hidden="1">
      <c r="A251" s="4"/>
      <c r="B251" s="4"/>
      <c r="C251" s="4"/>
      <c r="D251" s="4"/>
      <c r="E251" s="4"/>
      <c r="F251" s="4"/>
      <c r="G251" s="2"/>
      <c r="H251" s="2" t="s">
        <v>867</v>
      </c>
      <c r="I251" s="2"/>
      <c r="J251" s="2"/>
      <c r="K251" s="2" t="s">
        <v>1307</v>
      </c>
      <c r="L251" s="2" t="str">
        <f>_xlfn.TEXTJOIN("|",FALSE,Platinum_Config[[#This Row],[Target Entity]],Platinum_Config[[#This Row],[Target DEV SB ID]])</f>
        <v>Epic - TASK|BASELINE_START</v>
      </c>
      <c r="M251" s="2" t="s">
        <v>868</v>
      </c>
      <c r="N251" s="2"/>
      <c r="O251" s="2"/>
      <c r="P251" s="2"/>
      <c r="Q251" s="2"/>
      <c r="R251" s="2"/>
      <c r="S251" s="2" t="s">
        <v>902</v>
      </c>
      <c r="T251" s="2" t="s">
        <v>902</v>
      </c>
      <c r="U251" s="2" t="s">
        <v>902</v>
      </c>
      <c r="V251" s="2"/>
      <c r="W251" s="104" t="s">
        <v>20</v>
      </c>
      <c r="X251" s="104" t="s">
        <v>1631</v>
      </c>
      <c r="Y251" s="104"/>
      <c r="Z251" s="2" t="str">
        <f>_xlfn.XLOOKUP(Platinum_Config[[#This Row],[Source PROD ID]],Prod_fields[ID],Prod_fields[Attribute Name],"0-Not Found",0,1)</f>
        <v>Baseline Start</v>
      </c>
      <c r="AA251" s="2"/>
      <c r="AB251" s="2" t="str">
        <f>_xlfn.XLOOKUP(Platinum_Config[[#This Row],[FDXSANDBOXA ID]],SBA_fields[ID],SBA_fields[Attribute Name],"0-Not Found",0,1)</f>
        <v>Baseline Start</v>
      </c>
      <c r="AC251" s="2" t="str">
        <f>_xlfn.XLOOKUP(Platinum_Config[[#This Row],[Target DEV SB ID]],Target_Dev_fields[ID],Target_Dev_fields[Attribute Name],"0-Not Found",0,1)</f>
        <v>Baseline Start</v>
      </c>
      <c r="AD251" s="2" t="b">
        <f>Platinum_Config[[#This Row],[Prod Source field name]]=Platinum_Config[[#This Row],[New instance Target field name]]</f>
        <v>1</v>
      </c>
      <c r="AE251" s="2" t="b">
        <f>Platinum_Config[[#This Row],[Target Field Name]]=Platinum_Config[[#This Row],[New instance Target field name]]</f>
        <v>1</v>
      </c>
      <c r="AF251" s="2" t="b">
        <f>Platinum_Config[[#This Row],[Sandbox A field name]]=Platinum_Config[[#This Row],[New instance Target field name]]</f>
        <v>1</v>
      </c>
      <c r="AG251" s="2"/>
      <c r="AH251" s="2"/>
      <c r="AI251" s="2"/>
      <c r="AJ251" s="2"/>
      <c r="AK251" s="5"/>
      <c r="AL251" s="5"/>
      <c r="AM251" s="5"/>
      <c r="AN251" s="5"/>
      <c r="AO251" s="5"/>
      <c r="AP251" s="5"/>
      <c r="AQ251" s="5"/>
      <c r="AR251" s="2"/>
      <c r="AS251" s="104"/>
      <c r="AT251" s="104"/>
      <c r="AU251" s="104"/>
      <c r="AV251" s="2"/>
      <c r="AW251" s="2"/>
      <c r="AX251" s="2"/>
      <c r="AY251" s="2"/>
      <c r="AZ251" s="2"/>
      <c r="BA251" s="2"/>
      <c r="BB251" s="2"/>
      <c r="BC251" s="2"/>
      <c r="BD251" s="2"/>
      <c r="BE251" s="2"/>
      <c r="BF251" s="2"/>
      <c r="BG251" s="2"/>
      <c r="BH251" s="2"/>
      <c r="BI251" s="2"/>
      <c r="BJ251" s="2"/>
      <c r="BK251" s="2"/>
      <c r="BL251" s="2"/>
      <c r="BM251" s="2"/>
      <c r="BN251" s="2"/>
    </row>
    <row r="252" spans="1:66" ht="39" hidden="1">
      <c r="A252" s="4"/>
      <c r="B252" s="9" t="s">
        <v>12</v>
      </c>
      <c r="C252" s="9" t="s">
        <v>1976</v>
      </c>
      <c r="D252" s="110"/>
      <c r="E252" s="110"/>
      <c r="F252" s="4"/>
      <c r="G252" s="10" t="s">
        <v>869</v>
      </c>
      <c r="H252" s="2" t="s">
        <v>883</v>
      </c>
      <c r="I252" s="2" t="s">
        <v>1628</v>
      </c>
      <c r="J252" s="2"/>
      <c r="K252" s="2" t="s">
        <v>1307</v>
      </c>
      <c r="L252" s="2" t="str">
        <f>_xlfn.TEXTJOIN("|",FALSE,Platinum_Config[[#This Row],[Target Entity]],Platinum_Config[[#This Row],[Target DEV SB ID]])</f>
        <v>Epic - TASK|BASELINE_FINISH</v>
      </c>
      <c r="M252" s="2" t="s">
        <v>884</v>
      </c>
      <c r="N252" s="10" t="s">
        <v>1977</v>
      </c>
      <c r="O252" s="2"/>
      <c r="P252" s="2"/>
      <c r="Q252" s="2"/>
      <c r="R252" s="2"/>
      <c r="S252" s="2" t="s">
        <v>903</v>
      </c>
      <c r="T252" s="2" t="s">
        <v>903</v>
      </c>
      <c r="U252" s="2" t="s">
        <v>903</v>
      </c>
      <c r="V252" s="2"/>
      <c r="W252" s="104" t="s">
        <v>20</v>
      </c>
      <c r="X252" s="104" t="s">
        <v>1631</v>
      </c>
      <c r="Y252" s="104"/>
      <c r="Z252" s="2" t="str">
        <f>_xlfn.XLOOKUP(Platinum_Config[[#This Row],[Source PROD ID]],Prod_fields[ID],Prod_fields[Attribute Name],"0-Not Found",0,1)</f>
        <v>Baseline Finish</v>
      </c>
      <c r="AA252" s="2"/>
      <c r="AB252" s="2" t="str">
        <f>_xlfn.XLOOKUP(Platinum_Config[[#This Row],[FDXSANDBOXA ID]],SBA_fields[ID],SBA_fields[Attribute Name],"0-Not Found",0,1)</f>
        <v>Baseline Finish</v>
      </c>
      <c r="AC252" s="2" t="str">
        <f>_xlfn.XLOOKUP(Platinum_Config[[#This Row],[Target DEV SB ID]],Target_Dev_fields[ID],Target_Dev_fields[Attribute Name],"0-Not Found",0,1)</f>
        <v>Baseline Finish</v>
      </c>
      <c r="AD252" s="2" t="b">
        <f>Platinum_Config[[#This Row],[Prod Source field name]]=Platinum_Config[[#This Row],[New instance Target field name]]</f>
        <v>1</v>
      </c>
      <c r="AE252" s="2" t="b">
        <f>Platinum_Config[[#This Row],[Target Field Name]]=Platinum_Config[[#This Row],[New instance Target field name]]</f>
        <v>1</v>
      </c>
      <c r="AF252" s="2" t="b">
        <f>Platinum_Config[[#This Row],[Sandbox A field name]]=Platinum_Config[[#This Row],[New instance Target field name]]</f>
        <v>1</v>
      </c>
      <c r="AG252" s="2"/>
      <c r="AH252" s="2" t="s">
        <v>1993</v>
      </c>
      <c r="AI252" s="2"/>
      <c r="AJ252" s="2"/>
      <c r="AK252" s="5"/>
      <c r="AL252" s="5"/>
      <c r="AM252" s="110" t="s">
        <v>92</v>
      </c>
      <c r="AN252" s="110"/>
      <c r="AO252" s="110"/>
      <c r="AP252" s="110"/>
      <c r="AQ252" s="110"/>
      <c r="AR252" s="2"/>
      <c r="AS252" s="104"/>
      <c r="AT252" s="104"/>
      <c r="AU252" s="104"/>
      <c r="AV252" s="2"/>
      <c r="AW252" s="2"/>
      <c r="AX252" s="2"/>
      <c r="AY252" s="2"/>
      <c r="AZ252" s="2"/>
      <c r="BA252" s="2"/>
      <c r="BB252" s="2"/>
      <c r="BC252" s="2"/>
      <c r="BD252" s="2"/>
      <c r="BE252" s="2"/>
      <c r="BF252" s="2"/>
      <c r="BG252" s="2"/>
      <c r="BH252" s="2"/>
      <c r="BI252" s="2"/>
      <c r="BJ252" s="2"/>
      <c r="BK252" s="2"/>
      <c r="BL252" s="2"/>
      <c r="BM252" s="2"/>
      <c r="BN252" s="2"/>
    </row>
    <row r="253" spans="1:66" ht="39" hidden="1">
      <c r="A253" s="4"/>
      <c r="B253" s="4"/>
      <c r="C253" s="4"/>
      <c r="D253" s="4"/>
      <c r="E253" s="4"/>
      <c r="F253" s="4"/>
      <c r="G253" s="10" t="s">
        <v>869</v>
      </c>
      <c r="H253" s="2" t="s">
        <v>885</v>
      </c>
      <c r="I253" s="2"/>
      <c r="J253" s="2"/>
      <c r="K253" s="2" t="s">
        <v>1307</v>
      </c>
      <c r="L253" s="2" t="str">
        <f>_xlfn.TEXTJOIN("|",FALSE,Platinum_Config[[#This Row],[Target Entity]],Platinum_Config[[#This Row],[Target DEV SB ID]])</f>
        <v>Epic - TASK|ACTUAL_START</v>
      </c>
      <c r="M253" s="2" t="s">
        <v>343</v>
      </c>
      <c r="N253" s="10" t="s">
        <v>1977</v>
      </c>
      <c r="O253" s="2"/>
      <c r="P253" s="2"/>
      <c r="Q253" s="2"/>
      <c r="R253" s="2"/>
      <c r="S253" s="2" t="s">
        <v>344</v>
      </c>
      <c r="T253" s="2" t="s">
        <v>344</v>
      </c>
      <c r="U253" s="2" t="s">
        <v>344</v>
      </c>
      <c r="V253" s="2" t="s">
        <v>1996</v>
      </c>
      <c r="W253" s="104" t="s">
        <v>20</v>
      </c>
      <c r="X253" s="104" t="s">
        <v>1631</v>
      </c>
      <c r="Y253" s="104"/>
      <c r="Z253" s="2" t="str">
        <f>_xlfn.XLOOKUP(Platinum_Config[[#This Row],[Source PROD ID]],Prod_fields[ID],Prod_fields[Attribute Name],"0-Not Found",0,1)</f>
        <v>Actual Start</v>
      </c>
      <c r="AA253" s="2"/>
      <c r="AB253" s="2" t="str">
        <f>_xlfn.XLOOKUP(Platinum_Config[[#This Row],[FDXSANDBOXA ID]],SBA_fields[ID],SBA_fields[Attribute Name],"0-Not Found",0,1)</f>
        <v>Actual Start</v>
      </c>
      <c r="AC253" s="2" t="str">
        <f>_xlfn.XLOOKUP(Platinum_Config[[#This Row],[Target DEV SB ID]],Target_Dev_fields[ID],Target_Dev_fields[Attribute Name],"0-Not Found",0,1)</f>
        <v>Actual Start</v>
      </c>
      <c r="AD253" s="2" t="b">
        <f>Platinum_Config[[#This Row],[Prod Source field name]]=Platinum_Config[[#This Row],[New instance Target field name]]</f>
        <v>1</v>
      </c>
      <c r="AE253" s="2" t="b">
        <f>Platinum_Config[[#This Row],[Target Field Name]]=Platinum_Config[[#This Row],[New instance Target field name]]</f>
        <v>1</v>
      </c>
      <c r="AF253" s="2" t="b">
        <f>Platinum_Config[[#This Row],[Sandbox A field name]]=Platinum_Config[[#This Row],[New instance Target field name]]</f>
        <v>1</v>
      </c>
      <c r="AG253" s="2"/>
      <c r="AH253" s="2"/>
      <c r="AI253" s="2"/>
      <c r="AJ253" s="2"/>
      <c r="AK253" s="5"/>
      <c r="AL253" s="5"/>
      <c r="AM253" s="5"/>
      <c r="AN253" s="5"/>
      <c r="AO253" s="5"/>
      <c r="AP253" s="5"/>
      <c r="AQ253" s="5"/>
      <c r="AR253" s="2"/>
      <c r="AS253" s="104"/>
      <c r="AT253" s="104"/>
      <c r="AU253" s="104"/>
      <c r="AV253" s="2"/>
      <c r="AW253" s="2"/>
      <c r="AX253" s="2"/>
      <c r="AY253" s="2"/>
      <c r="AZ253" s="2"/>
      <c r="BA253" s="2"/>
      <c r="BB253" s="2"/>
      <c r="BC253" s="2"/>
      <c r="BD253" s="2"/>
      <c r="BE253" s="2"/>
      <c r="BF253" s="2"/>
      <c r="BG253" s="2"/>
      <c r="BH253" s="2"/>
      <c r="BI253" s="2"/>
      <c r="BJ253" s="2"/>
      <c r="BK253" s="2"/>
      <c r="BL253" s="2"/>
      <c r="BM253" s="2"/>
      <c r="BN253" s="2"/>
    </row>
    <row r="254" spans="1:66" ht="39" hidden="1">
      <c r="A254" s="4"/>
      <c r="B254" s="4"/>
      <c r="C254" s="4"/>
      <c r="D254" s="4"/>
      <c r="E254" s="4"/>
      <c r="F254" s="4"/>
      <c r="G254" s="10" t="s">
        <v>869</v>
      </c>
      <c r="H254" s="2" t="s">
        <v>886</v>
      </c>
      <c r="I254" s="2"/>
      <c r="J254" s="2"/>
      <c r="K254" s="2" t="s">
        <v>1307</v>
      </c>
      <c r="L254" s="2" t="str">
        <f>_xlfn.TEXTJOIN("|",FALSE,Platinum_Config[[#This Row],[Target Entity]],Platinum_Config[[#This Row],[Target DEV SB ID]])</f>
        <v>Epic - TASK|ACTUAL_FINISH</v>
      </c>
      <c r="M254" s="2" t="s">
        <v>345</v>
      </c>
      <c r="N254" s="10" t="s">
        <v>1977</v>
      </c>
      <c r="O254" s="2"/>
      <c r="P254" s="2"/>
      <c r="Q254" s="2"/>
      <c r="R254" s="2"/>
      <c r="S254" s="2" t="s">
        <v>346</v>
      </c>
      <c r="T254" s="2" t="s">
        <v>346</v>
      </c>
      <c r="U254" s="2" t="s">
        <v>346</v>
      </c>
      <c r="V254" s="2" t="s">
        <v>1996</v>
      </c>
      <c r="W254" s="104" t="s">
        <v>20</v>
      </c>
      <c r="X254" s="104" t="s">
        <v>1631</v>
      </c>
      <c r="Y254" s="104"/>
      <c r="Z254" s="2" t="str">
        <f>_xlfn.XLOOKUP(Platinum_Config[[#This Row],[Source PROD ID]],Prod_fields[ID],Prod_fields[Attribute Name],"0-Not Found",0,1)</f>
        <v>Actual Finish</v>
      </c>
      <c r="AA254" s="2"/>
      <c r="AB254" s="2" t="str">
        <f>_xlfn.XLOOKUP(Platinum_Config[[#This Row],[FDXSANDBOXA ID]],SBA_fields[ID],SBA_fields[Attribute Name],"0-Not Found",0,1)</f>
        <v>Actual Finish</v>
      </c>
      <c r="AC254" s="2" t="str">
        <f>_xlfn.XLOOKUP(Platinum_Config[[#This Row],[Target DEV SB ID]],Target_Dev_fields[ID],Target_Dev_fields[Attribute Name],"0-Not Found",0,1)</f>
        <v>Actual Finish</v>
      </c>
      <c r="AD254" s="2" t="b">
        <f>Platinum_Config[[#This Row],[Prod Source field name]]=Platinum_Config[[#This Row],[New instance Target field name]]</f>
        <v>1</v>
      </c>
      <c r="AE254" s="2" t="b">
        <f>Platinum_Config[[#This Row],[Target Field Name]]=Platinum_Config[[#This Row],[New instance Target field name]]</f>
        <v>1</v>
      </c>
      <c r="AF254" s="2" t="b">
        <f>Platinum_Config[[#This Row],[Sandbox A field name]]=Platinum_Config[[#This Row],[New instance Target field name]]</f>
        <v>1</v>
      </c>
      <c r="AG254" s="2"/>
      <c r="AH254" s="2"/>
      <c r="AI254" s="2"/>
      <c r="AJ254" s="2"/>
      <c r="AK254" s="5"/>
      <c r="AL254" s="5"/>
      <c r="AM254" s="5"/>
      <c r="AN254" s="5"/>
      <c r="AO254" s="5"/>
      <c r="AP254" s="5"/>
      <c r="AQ254" s="5"/>
      <c r="AR254" s="2"/>
      <c r="AS254" s="104"/>
      <c r="AT254" s="104"/>
      <c r="AU254" s="104"/>
      <c r="AV254" s="2"/>
      <c r="AW254" s="2"/>
      <c r="AX254" s="2"/>
      <c r="AY254" s="2"/>
      <c r="AZ254" s="2"/>
      <c r="BA254" s="2"/>
      <c r="BB254" s="2"/>
      <c r="BC254" s="2"/>
      <c r="BD254" s="2"/>
      <c r="BE254" s="2"/>
      <c r="BF254" s="2"/>
      <c r="BG254" s="2"/>
      <c r="BH254" s="2"/>
      <c r="BI254" s="2"/>
      <c r="BJ254" s="2"/>
      <c r="BK254" s="2"/>
      <c r="BL254" s="2"/>
      <c r="BM254" s="2"/>
      <c r="BN254" s="2"/>
    </row>
    <row r="255" spans="1:66" ht="65.099999999999994" hidden="1">
      <c r="A255" s="4"/>
      <c r="B255" s="9" t="s">
        <v>12</v>
      </c>
      <c r="C255" s="9" t="s">
        <v>1976</v>
      </c>
      <c r="D255" s="110"/>
      <c r="E255" s="110"/>
      <c r="F255" s="4"/>
      <c r="G255" s="10" t="s">
        <v>869</v>
      </c>
      <c r="H255" s="2" t="s">
        <v>887</v>
      </c>
      <c r="I255" s="2" t="s">
        <v>1628</v>
      </c>
      <c r="J255" s="2"/>
      <c r="K255" s="2" t="s">
        <v>1307</v>
      </c>
      <c r="L255" s="2" t="str">
        <f>_xlfn.TEXTJOIN("|",FALSE,Platinum_Config[[#This Row],[Target Entity]],Platinum_Config[[#This Row],[Target DEV SB ID]])</f>
        <v>Epic - TASK|Wbs709</v>
      </c>
      <c r="M255" s="2" t="s">
        <v>327</v>
      </c>
      <c r="N255" s="10" t="s">
        <v>1977</v>
      </c>
      <c r="O255" s="2"/>
      <c r="P255" s="2"/>
      <c r="Q255" s="2"/>
      <c r="R255" s="2"/>
      <c r="S255" s="2" t="s">
        <v>328</v>
      </c>
      <c r="T255" s="2"/>
      <c r="U255" s="2" t="s">
        <v>328</v>
      </c>
      <c r="V255" s="2"/>
      <c r="W255" s="104" t="s">
        <v>20</v>
      </c>
      <c r="X255" s="104" t="s">
        <v>104</v>
      </c>
      <c r="Y255" s="104" t="s">
        <v>1139</v>
      </c>
      <c r="Z255" s="2" t="str">
        <f>_xlfn.XLOOKUP(Platinum_Config[[#This Row],[Source PROD ID]],Prod_fields[ID],Prod_fields[Attribute Name],"0-Not Found",0,1)</f>
        <v>Health Status</v>
      </c>
      <c r="AA255" s="2"/>
      <c r="AB255" s="2" t="str">
        <f>_xlfn.XLOOKUP(Platinum_Config[[#This Row],[FDXSANDBOXA ID]],SBA_fields[ID],SBA_fields[Attribute Name],"0-Not Found",0,1)</f>
        <v>0-Not Found</v>
      </c>
      <c r="AC255" s="2" t="str">
        <f>_xlfn.XLOOKUP(Platinum_Config[[#This Row],[Target DEV SB ID]],Target_Dev_fields[ID],Target_Dev_fields[Attribute Name],"0-Not Found",0,1)</f>
        <v>Health Status</v>
      </c>
      <c r="AD255" s="2" t="b">
        <f>Platinum_Config[[#This Row],[Prod Source field name]]=Platinum_Config[[#This Row],[New instance Target field name]]</f>
        <v>1</v>
      </c>
      <c r="AE255" s="2" t="b">
        <f>Platinum_Config[[#This Row],[Target Field Name]]=Platinum_Config[[#This Row],[New instance Target field name]]</f>
        <v>1</v>
      </c>
      <c r="AF255" s="2" t="b">
        <f>Platinum_Config[[#This Row],[Sandbox A field name]]=Platinum_Config[[#This Row],[New instance Target field name]]</f>
        <v>0</v>
      </c>
      <c r="AG255" s="2"/>
      <c r="AH255" s="2" t="s">
        <v>1987</v>
      </c>
      <c r="AI255" s="2"/>
      <c r="AJ255" s="2" t="s">
        <v>20</v>
      </c>
      <c r="AK255" s="5"/>
      <c r="AL255" s="5" t="s">
        <v>1997</v>
      </c>
      <c r="AM255" s="110" t="s">
        <v>112</v>
      </c>
      <c r="AN255" s="110"/>
      <c r="AO255" s="110"/>
      <c r="AP255" s="110"/>
      <c r="AQ255" s="110"/>
      <c r="AR255" s="2"/>
      <c r="AS255" s="104"/>
      <c r="AT255" s="104"/>
      <c r="AU255" s="104"/>
      <c r="AV255" s="2"/>
      <c r="AW255" s="2"/>
      <c r="AX255" s="2"/>
      <c r="AY255" s="2"/>
      <c r="AZ255" s="2"/>
      <c r="BA255" s="2"/>
      <c r="BB255" s="2"/>
      <c r="BC255" s="2"/>
      <c r="BD255" s="2"/>
      <c r="BE255" s="2"/>
      <c r="BF255" s="2"/>
      <c r="BG255" s="2"/>
      <c r="BH255" s="2"/>
      <c r="BI255" s="2"/>
      <c r="BJ255" s="2"/>
      <c r="BK255" s="2"/>
      <c r="BL255" s="2"/>
      <c r="BM255" s="2"/>
      <c r="BN255" s="2"/>
    </row>
    <row r="256" spans="1:66" ht="39" hidden="1">
      <c r="A256" s="4" t="s">
        <v>1041</v>
      </c>
      <c r="B256" s="4" t="s">
        <v>1304</v>
      </c>
      <c r="C256" s="4" t="s">
        <v>1256</v>
      </c>
      <c r="D256" s="4" t="s">
        <v>1260</v>
      </c>
      <c r="E256" s="4" t="s">
        <v>1305</v>
      </c>
      <c r="F256" s="4" t="s">
        <v>229</v>
      </c>
      <c r="G256" s="10" t="s">
        <v>869</v>
      </c>
      <c r="H256" s="2" t="s">
        <v>888</v>
      </c>
      <c r="I256" s="2"/>
      <c r="J256" s="2"/>
      <c r="K256" s="2" t="s">
        <v>1307</v>
      </c>
      <c r="L256" s="2" t="str">
        <f>_xlfn.TEXTJOIN("|",FALSE,Platinum_Config[[#This Row],[Target Entity]],Platinum_Config[[#This Row],[Target DEV SB ID]])</f>
        <v>Epic - TASK|MW_DURATION</v>
      </c>
      <c r="M256" s="2" t="s">
        <v>338</v>
      </c>
      <c r="N256" s="2"/>
      <c r="O256" s="2" t="s">
        <v>470</v>
      </c>
      <c r="P256" s="2"/>
      <c r="Q256" s="2" t="s">
        <v>20</v>
      </c>
      <c r="R256" s="2" t="s">
        <v>20</v>
      </c>
      <c r="S256" s="2" t="s">
        <v>339</v>
      </c>
      <c r="T256" s="2" t="s">
        <v>339</v>
      </c>
      <c r="U256" s="2" t="s">
        <v>339</v>
      </c>
      <c r="V256" s="2" t="s">
        <v>470</v>
      </c>
      <c r="W256" s="104" t="s">
        <v>20</v>
      </c>
      <c r="X256" s="104" t="s">
        <v>1631</v>
      </c>
      <c r="Y256" s="104"/>
      <c r="Z256" s="2" t="str">
        <f>_xlfn.XLOOKUP(Platinum_Config[[#This Row],[Source PROD ID]],Prod_fields[ID],Prod_fields[Attribute Name],"0-Not Found",0,1)</f>
        <v>Duration</v>
      </c>
      <c r="AA256" s="2"/>
      <c r="AB256" s="2" t="str">
        <f>_xlfn.XLOOKUP(Platinum_Config[[#This Row],[FDXSANDBOXA ID]],SBA_fields[ID],SBA_fields[Attribute Name],"0-Not Found",0,1)</f>
        <v>Duration</v>
      </c>
      <c r="AC256" s="2" t="str">
        <f>_xlfn.XLOOKUP(Platinum_Config[[#This Row],[Target DEV SB ID]],Target_Dev_fields[ID],Target_Dev_fields[Attribute Name],"0-Not Found",0,1)</f>
        <v>Duration</v>
      </c>
      <c r="AD256" s="2" t="b">
        <f>Platinum_Config[[#This Row],[Prod Source field name]]=Platinum_Config[[#This Row],[New instance Target field name]]</f>
        <v>1</v>
      </c>
      <c r="AE256" s="2" t="b">
        <f>Platinum_Config[[#This Row],[Target Field Name]]=Platinum_Config[[#This Row],[New instance Target field name]]</f>
        <v>1</v>
      </c>
      <c r="AF256" s="2" t="b">
        <f>Platinum_Config[[#This Row],[Sandbox A field name]]=Platinum_Config[[#This Row],[New instance Target field name]]</f>
        <v>1</v>
      </c>
      <c r="AG256" s="2" t="s">
        <v>216</v>
      </c>
      <c r="AH256" s="2" t="s">
        <v>1347</v>
      </c>
      <c r="AI256" s="2"/>
      <c r="AJ256" s="2" t="s">
        <v>470</v>
      </c>
      <c r="AK256" s="105" t="s">
        <v>1348</v>
      </c>
      <c r="AL256" s="5"/>
      <c r="AM256" s="5"/>
      <c r="AN256" s="5"/>
      <c r="AO256" s="5"/>
      <c r="AP256" s="5"/>
      <c r="AQ256" s="5" t="s">
        <v>20</v>
      </c>
      <c r="AR256" s="2"/>
      <c r="AS256" s="104"/>
      <c r="AT256" s="104"/>
      <c r="AU256" s="104"/>
      <c r="AV256" s="2"/>
      <c r="AW256" s="2"/>
      <c r="AX256" s="2"/>
      <c r="AY256" s="2"/>
      <c r="AZ256" s="2"/>
      <c r="BA256" s="2"/>
      <c r="BB256" s="2"/>
      <c r="BC256" s="2"/>
      <c r="BD256" s="2"/>
      <c r="BE256" s="2"/>
      <c r="BF256" s="2"/>
      <c r="BG256" s="2"/>
      <c r="BH256" s="2"/>
      <c r="BI256" s="2"/>
      <c r="BJ256" s="2"/>
      <c r="BK256" s="2"/>
      <c r="BL256" s="2"/>
      <c r="BM256" s="2"/>
      <c r="BN256" s="2"/>
    </row>
    <row r="257" spans="1:66" ht="51.95" hidden="1">
      <c r="A257" s="4" t="s">
        <v>1041</v>
      </c>
      <c r="B257" s="4" t="s">
        <v>1304</v>
      </c>
      <c r="C257" s="4" t="s">
        <v>1256</v>
      </c>
      <c r="D257" s="4" t="s">
        <v>1260</v>
      </c>
      <c r="E257" s="4" t="s">
        <v>1305</v>
      </c>
      <c r="F257" s="4" t="s">
        <v>229</v>
      </c>
      <c r="G257" s="10" t="s">
        <v>869</v>
      </c>
      <c r="H257" s="2" t="s">
        <v>889</v>
      </c>
      <c r="I257" s="2"/>
      <c r="J257" s="2"/>
      <c r="K257" s="2" t="s">
        <v>1307</v>
      </c>
      <c r="L257" s="2" t="str">
        <f>_xlfn.TEXTJOIN("|",FALSE,Platinum_Config[[#This Row],[Target Entity]],Platinum_Config[[#This Row],[Target DEV SB ID]])</f>
        <v>Epic - TASK|Wbs19</v>
      </c>
      <c r="M257" s="2" t="s">
        <v>84</v>
      </c>
      <c r="N257" s="2"/>
      <c r="O257" s="2" t="s">
        <v>470</v>
      </c>
      <c r="P257" s="2"/>
      <c r="Q257" s="2" t="s">
        <v>20</v>
      </c>
      <c r="R257" s="2" t="s">
        <v>20</v>
      </c>
      <c r="S257" s="2" t="s">
        <v>342</v>
      </c>
      <c r="T257" s="2" t="s">
        <v>342</v>
      </c>
      <c r="U257" s="2" t="s">
        <v>342</v>
      </c>
      <c r="V257" s="2" t="s">
        <v>470</v>
      </c>
      <c r="W257" s="104" t="s">
        <v>20</v>
      </c>
      <c r="X257" s="104" t="s">
        <v>1631</v>
      </c>
      <c r="Y257" s="104"/>
      <c r="Z257" s="2" t="str">
        <f>_xlfn.XLOOKUP(Platinum_Config[[#This Row],[Source PROD ID]],Prod_fields[ID],Prod_fields[Attribute Name],"0-Not Found",0,1)</f>
        <v>Show on Roadmap</v>
      </c>
      <c r="AA257" s="2"/>
      <c r="AB257" s="2" t="str">
        <f>_xlfn.XLOOKUP(Platinum_Config[[#This Row],[FDXSANDBOXA ID]],SBA_fields[ID],SBA_fields[Attribute Name],"0-Not Found",0,1)</f>
        <v>Show on Roadmap</v>
      </c>
      <c r="AC257" s="2" t="str">
        <f>_xlfn.XLOOKUP(Platinum_Config[[#This Row],[Target DEV SB ID]],Target_Dev_fields[ID],Target_Dev_fields[Attribute Name],"0-Not Found",0,1)</f>
        <v>Show on Roadmap</v>
      </c>
      <c r="AD257" s="2" t="b">
        <f>Platinum_Config[[#This Row],[Prod Source field name]]=Platinum_Config[[#This Row],[New instance Target field name]]</f>
        <v>1</v>
      </c>
      <c r="AE257" s="2" t="b">
        <f>Platinum_Config[[#This Row],[Target Field Name]]=Platinum_Config[[#This Row],[New instance Target field name]]</f>
        <v>1</v>
      </c>
      <c r="AF257" s="2" t="b">
        <f>Platinum_Config[[#This Row],[Sandbox A field name]]=Platinum_Config[[#This Row],[New instance Target field name]]</f>
        <v>1</v>
      </c>
      <c r="AG257" s="2" t="s">
        <v>141</v>
      </c>
      <c r="AH257" s="2" t="s">
        <v>947</v>
      </c>
      <c r="AI257" s="2" t="s">
        <v>117</v>
      </c>
      <c r="AJ257" s="2" t="s">
        <v>470</v>
      </c>
      <c r="AK257" s="105" t="s">
        <v>1354</v>
      </c>
      <c r="AL257" s="5" t="s">
        <v>1355</v>
      </c>
      <c r="AM257" s="5"/>
      <c r="AN257" s="5"/>
      <c r="AO257" s="5"/>
      <c r="AP257" s="5"/>
      <c r="AQ257" s="5"/>
      <c r="AR257" s="2"/>
      <c r="AS257" s="104"/>
      <c r="AT257" s="104"/>
      <c r="AU257" s="104"/>
      <c r="AV257" s="2"/>
      <c r="AW257" s="2"/>
      <c r="AX257" s="2"/>
      <c r="AY257" s="2"/>
      <c r="AZ257" s="2"/>
      <c r="BA257" s="2"/>
      <c r="BB257" s="2"/>
      <c r="BC257" s="2"/>
      <c r="BD257" s="2"/>
      <c r="BE257" s="2"/>
      <c r="BF257" s="2"/>
      <c r="BG257" s="2"/>
      <c r="BH257" s="2"/>
      <c r="BI257" s="2"/>
      <c r="BJ257" s="2"/>
      <c r="BK257" s="2"/>
      <c r="BL257" s="2"/>
      <c r="BM257" s="2"/>
      <c r="BN257" s="2"/>
    </row>
    <row r="258" spans="1:66" ht="26.1" hidden="1">
      <c r="A258" s="9" t="s">
        <v>1041</v>
      </c>
      <c r="B258" s="9" t="s">
        <v>1259</v>
      </c>
      <c r="C258" s="9" t="s">
        <v>1256</v>
      </c>
      <c r="D258" s="9" t="s">
        <v>1260</v>
      </c>
      <c r="E258" s="9"/>
      <c r="F258" s="9" t="s">
        <v>229</v>
      </c>
      <c r="G258" s="10" t="s">
        <v>202</v>
      </c>
      <c r="H258" s="10" t="s">
        <v>708</v>
      </c>
      <c r="I258" s="10"/>
      <c r="J258" s="10"/>
      <c r="K258" s="10" t="s">
        <v>904</v>
      </c>
      <c r="L258" s="2" t="str">
        <f>_xlfn.TEXTJOIN("|",FALSE,Platinum_Config[[#This Row],[Target Entity]],Platinum_Config[[#This Row],[Target DEV SB ID]])</f>
        <v>RISK|WORK_STRUCTURE_CODE</v>
      </c>
      <c r="M258" s="2" t="s">
        <v>709</v>
      </c>
      <c r="N258" s="2"/>
      <c r="O258" s="2"/>
      <c r="P258" s="2"/>
      <c r="Q258" s="2" t="s">
        <v>20</v>
      </c>
      <c r="R258" s="2" t="s">
        <v>20</v>
      </c>
      <c r="S258" s="2" t="s">
        <v>326</v>
      </c>
      <c r="T258" s="2"/>
      <c r="U258" s="2" t="s">
        <v>326</v>
      </c>
      <c r="V258" s="2"/>
      <c r="W258" s="104" t="s">
        <v>20</v>
      </c>
      <c r="X258" s="104" t="s">
        <v>1609</v>
      </c>
      <c r="Y258" s="104" t="s">
        <v>104</v>
      </c>
      <c r="Z258" s="2" t="str">
        <f>_xlfn.XLOOKUP(Platinum_Config[[#This Row],[Source PROD ID]],Prod_fields[ID],Prod_fields[Attribute Name],"0-Not Found",0,1)</f>
        <v>Sequence ID</v>
      </c>
      <c r="AA258" s="2"/>
      <c r="AB258" s="2" t="str">
        <f>_xlfn.XLOOKUP(Platinum_Config[[#This Row],[FDXSANDBOXA ID]],SBA_fields[ID],SBA_fields[Attribute Name],"0-Not Found",0,1)</f>
        <v>0-Not Found</v>
      </c>
      <c r="AC258" s="2" t="str">
        <f>_xlfn.XLOOKUP(Platinum_Config[[#This Row],[Target DEV SB ID]],Target_Dev_fields[ID],Target_Dev_fields[Attribute Name],"0-Not Found",0,1)</f>
        <v>Sequence ID</v>
      </c>
      <c r="AD258" s="2" t="b">
        <f>Platinum_Config[[#This Row],[Prod Source field name]]=Platinum_Config[[#This Row],[New instance Target field name]]</f>
        <v>1</v>
      </c>
      <c r="AE258" s="2" t="b">
        <f>Platinum_Config[[#This Row],[Target Field Name]]=Platinum_Config[[#This Row],[New instance Target field name]]</f>
        <v>0</v>
      </c>
      <c r="AF258" s="2" t="b">
        <f>Platinum_Config[[#This Row],[Sandbox A field name]]=Platinum_Config[[#This Row],[New instance Target field name]]</f>
        <v>0</v>
      </c>
      <c r="AG258" s="2"/>
      <c r="AH258" s="2"/>
      <c r="AI258" s="2"/>
      <c r="AJ258" s="2"/>
      <c r="AK258" s="105"/>
      <c r="AL258" s="5"/>
      <c r="AM258" s="5"/>
      <c r="AN258" s="5"/>
      <c r="AO258" s="5"/>
      <c r="AP258" s="5"/>
      <c r="AQ258" s="5"/>
      <c r="AR258" s="2"/>
      <c r="AS258" s="104"/>
      <c r="AT258" s="104"/>
      <c r="AU258" s="104"/>
      <c r="AV258" s="2"/>
      <c r="AW258" s="2"/>
      <c r="AX258" s="2"/>
      <c r="AY258" s="2"/>
      <c r="AZ258" s="2"/>
      <c r="BA258" s="2"/>
      <c r="BB258" s="2"/>
      <c r="BC258" s="2"/>
      <c r="BD258" s="2"/>
      <c r="BE258" s="2"/>
      <c r="BF258" s="2"/>
      <c r="BG258" s="2"/>
      <c r="BH258" s="2"/>
      <c r="BI258" s="2"/>
      <c r="BJ258" s="2"/>
      <c r="BK258" s="2"/>
      <c r="BL258" s="2"/>
      <c r="BM258" s="2"/>
      <c r="BN258" s="2"/>
    </row>
    <row r="259" spans="1:66" ht="26.1" hidden="1">
      <c r="A259" s="9" t="s">
        <v>1041</v>
      </c>
      <c r="B259" s="9" t="s">
        <v>1259</v>
      </c>
      <c r="C259" s="9" t="s">
        <v>1256</v>
      </c>
      <c r="D259" s="9" t="s">
        <v>1260</v>
      </c>
      <c r="E259" s="9"/>
      <c r="F259" s="9" t="s">
        <v>229</v>
      </c>
      <c r="G259" s="10" t="s">
        <v>202</v>
      </c>
      <c r="H259" s="10" t="s">
        <v>710</v>
      </c>
      <c r="I259" s="10"/>
      <c r="J259" s="10"/>
      <c r="K259" s="10" t="s">
        <v>904</v>
      </c>
      <c r="L259" s="2" t="str">
        <f>_xlfn.TEXTJOIN("|",FALSE,Platinum_Config[[#This Row],[Target Entity]],Platinum_Config[[#This Row],[Target DEV SB ID]])</f>
        <v>RISK|</v>
      </c>
      <c r="M259" s="2" t="s">
        <v>711</v>
      </c>
      <c r="N259" s="2"/>
      <c r="O259" s="2" t="s">
        <v>1998</v>
      </c>
      <c r="P259" s="2"/>
      <c r="Q259" s="2" t="s">
        <v>20</v>
      </c>
      <c r="R259" s="2" t="s">
        <v>20</v>
      </c>
      <c r="S259" s="2" t="s">
        <v>895</v>
      </c>
      <c r="T259" s="2"/>
      <c r="U259" s="2"/>
      <c r="V259" s="2"/>
      <c r="W259" s="104" t="s">
        <v>20</v>
      </c>
      <c r="X259" s="104" t="s">
        <v>1609</v>
      </c>
      <c r="Y259" s="104" t="s">
        <v>104</v>
      </c>
      <c r="Z259" s="2" t="str">
        <f>_xlfn.XLOOKUP(Platinum_Config[[#This Row],[Source PROD ID]],Prod_fields[ID],Prod_fields[Attribute Name],"0-Not Found",0,1)</f>
        <v>Work ID</v>
      </c>
      <c r="AA259" s="2"/>
      <c r="AB259" s="2" t="str">
        <f>_xlfn.XLOOKUP(Platinum_Config[[#This Row],[FDXSANDBOXA ID]],SBA_fields[ID],SBA_fields[Attribute Name],"0-Not Found",0,1)</f>
        <v>0-Not Found</v>
      </c>
      <c r="AC259" s="2" t="str">
        <f>_xlfn.XLOOKUP(Platinum_Config[[#This Row],[Target DEV SB ID]],Target_Dev_fields[ID],Target_Dev_fields[Attribute Name],"0-Not Found",0,1)</f>
        <v>0-Not Found</v>
      </c>
      <c r="AD259" s="2" t="b">
        <f>Platinum_Config[[#This Row],[Prod Source field name]]=Platinum_Config[[#This Row],[New instance Target field name]]</f>
        <v>0</v>
      </c>
      <c r="AE259" s="2" t="b">
        <f>Platinum_Config[[#This Row],[Target Field Name]]=Platinum_Config[[#This Row],[New instance Target field name]]</f>
        <v>0</v>
      </c>
      <c r="AF259" s="2" t="b">
        <f>Platinum_Config[[#This Row],[Sandbox A field name]]=Platinum_Config[[#This Row],[New instance Target field name]]</f>
        <v>1</v>
      </c>
      <c r="AG259" s="2"/>
      <c r="AH259" s="2"/>
      <c r="AI259" s="2"/>
      <c r="AJ259" s="2"/>
      <c r="AK259" s="105"/>
      <c r="AL259" s="5"/>
      <c r="AM259" s="5"/>
      <c r="AN259" s="5"/>
      <c r="AO259" s="5"/>
      <c r="AP259" s="5"/>
      <c r="AQ259" s="5"/>
      <c r="AR259" s="2"/>
      <c r="AS259" s="104"/>
      <c r="AT259" s="104"/>
      <c r="AU259" s="104"/>
      <c r="AV259" s="2"/>
      <c r="AW259" s="2"/>
      <c r="AX259" s="2"/>
      <c r="AY259" s="2"/>
      <c r="AZ259" s="2"/>
      <c r="BA259" s="2"/>
      <c r="BB259" s="2"/>
      <c r="BC259" s="2"/>
      <c r="BD259" s="2"/>
      <c r="BE259" s="2"/>
      <c r="BF259" s="2"/>
      <c r="BG259" s="2"/>
      <c r="BH259" s="2"/>
      <c r="BI259" s="2"/>
      <c r="BJ259" s="2"/>
      <c r="BK259" s="2"/>
      <c r="BL259" s="2"/>
      <c r="BM259" s="2"/>
      <c r="BN259" s="2"/>
    </row>
    <row r="260" spans="1:66" ht="39" hidden="1">
      <c r="A260" s="9" t="s">
        <v>1041</v>
      </c>
      <c r="B260" s="9" t="s">
        <v>1259</v>
      </c>
      <c r="C260" s="9" t="s">
        <v>1256</v>
      </c>
      <c r="D260" s="9" t="s">
        <v>1260</v>
      </c>
      <c r="E260" s="9"/>
      <c r="F260" s="9" t="s">
        <v>229</v>
      </c>
      <c r="G260" s="10" t="s">
        <v>202</v>
      </c>
      <c r="H260" s="10" t="s">
        <v>693</v>
      </c>
      <c r="I260" s="10"/>
      <c r="J260" s="10"/>
      <c r="K260" s="10" t="s">
        <v>904</v>
      </c>
      <c r="L260" s="2" t="str">
        <f>_xlfn.TEXTJOIN("|",FALSE,Platinum_Config[[#This Row],[Target Entity]],Platinum_Config[[#This Row],[Target DEV SB ID]])</f>
        <v>RISK|Logbook (unable to identify)</v>
      </c>
      <c r="M260" s="10" t="s">
        <v>101</v>
      </c>
      <c r="N260" s="10"/>
      <c r="O260" s="10" t="s">
        <v>1999</v>
      </c>
      <c r="P260" s="10"/>
      <c r="Q260" s="10" t="s">
        <v>20</v>
      </c>
      <c r="R260" s="10" t="s">
        <v>1262</v>
      </c>
      <c r="S260" s="10"/>
      <c r="T260" s="10"/>
      <c r="U260" s="10" t="s">
        <v>2000</v>
      </c>
      <c r="V260" s="10" t="s">
        <v>470</v>
      </c>
      <c r="W260" s="106" t="s">
        <v>104</v>
      </c>
      <c r="X260" s="106" t="s">
        <v>1631</v>
      </c>
      <c r="Y260" s="106"/>
      <c r="Z260" s="2" t="str">
        <f>_xlfn.XLOOKUP(Platinum_Config[[#This Row],[Source PROD ID]],Prod_fields[ID],Prod_fields[Attribute Name],"0-Not Found",0,1)</f>
        <v>0-Not Found</v>
      </c>
      <c r="AA260" s="2"/>
      <c r="AB260" s="2" t="str">
        <f>_xlfn.XLOOKUP(Platinum_Config[[#This Row],[FDXSANDBOXA ID]],SBA_fields[ID],SBA_fields[Attribute Name],"0-Not Found",0,1)</f>
        <v>0-Not Found</v>
      </c>
      <c r="AC260" s="2" t="str">
        <f>_xlfn.XLOOKUP(Platinum_Config[[#This Row],[Target DEV SB ID]],Target_Dev_fields[ID],Target_Dev_fields[Attribute Name],"0-Not Found",0,1)</f>
        <v>0-Not Found</v>
      </c>
      <c r="AD260" s="2" t="b">
        <f>Platinum_Config[[#This Row],[Prod Source field name]]=Platinum_Config[[#This Row],[New instance Target field name]]</f>
        <v>1</v>
      </c>
      <c r="AE260" s="2" t="b">
        <f>Platinum_Config[[#This Row],[Target Field Name]]=Platinum_Config[[#This Row],[New instance Target field name]]</f>
        <v>0</v>
      </c>
      <c r="AF260" s="10" t="b">
        <f>Platinum_Config[[#This Row],[Sandbox A field name]]=Platinum_Config[[#This Row],[New instance Target field name]]</f>
        <v>1</v>
      </c>
      <c r="AG260" s="10" t="s">
        <v>103</v>
      </c>
      <c r="AH260" s="10" t="s">
        <v>947</v>
      </c>
      <c r="AI260" s="10"/>
      <c r="AJ260" s="10" t="s">
        <v>470</v>
      </c>
      <c r="AK260" s="11"/>
      <c r="AL260" s="11"/>
      <c r="AM260" s="11" t="s">
        <v>949</v>
      </c>
      <c r="AN260" s="11"/>
      <c r="AO260" s="11"/>
      <c r="AP260" s="11"/>
      <c r="AQ260" s="11"/>
      <c r="AR260" s="10"/>
      <c r="AS260" s="106"/>
      <c r="AT260" s="106"/>
      <c r="AU260" s="106"/>
      <c r="AV260" s="10"/>
      <c r="AW260" s="10"/>
      <c r="AX260" s="10"/>
      <c r="AY260" s="10"/>
      <c r="AZ260" s="10"/>
      <c r="BA260" s="10"/>
      <c r="BB260" s="10"/>
      <c r="BC260" s="10"/>
      <c r="BD260" s="10"/>
      <c r="BE260" s="10"/>
      <c r="BF260" s="10"/>
      <c r="BG260" s="10"/>
      <c r="BH260" s="10"/>
      <c r="BI260" s="10"/>
      <c r="BJ260" s="10"/>
      <c r="BK260" s="10"/>
      <c r="BL260" s="10"/>
      <c r="BM260" s="10"/>
      <c r="BN260" s="10"/>
    </row>
    <row r="261" spans="1:66" ht="39" hidden="1">
      <c r="A261" s="4" t="s">
        <v>1041</v>
      </c>
      <c r="B261" s="4" t="s">
        <v>1259</v>
      </c>
      <c r="C261" s="4" t="s">
        <v>1256</v>
      </c>
      <c r="D261" s="4" t="s">
        <v>1260</v>
      </c>
      <c r="E261" s="4"/>
      <c r="F261" s="4" t="s">
        <v>229</v>
      </c>
      <c r="G261" s="2" t="s">
        <v>202</v>
      </c>
      <c r="H261" s="2" t="s">
        <v>694</v>
      </c>
      <c r="I261" s="2"/>
      <c r="J261" s="2"/>
      <c r="K261" s="10" t="s">
        <v>904</v>
      </c>
      <c r="L261" s="2" t="str">
        <f>_xlfn.TEXTJOIN("|",FALSE,Platinum_Config[[#This Row],[Target Entity]],Platinum_Config[[#This Row],[Target DEV SB ID]])</f>
        <v>RISK|Logbook (unable to identify)</v>
      </c>
      <c r="M261" s="2" t="s">
        <v>237</v>
      </c>
      <c r="N261" s="2"/>
      <c r="O261" s="214" t="s">
        <v>1999</v>
      </c>
      <c r="P261" s="2"/>
      <c r="Q261" s="2" t="s">
        <v>20</v>
      </c>
      <c r="R261" s="2" t="s">
        <v>1262</v>
      </c>
      <c r="S261" s="2"/>
      <c r="T261" s="2"/>
      <c r="U261" s="214" t="s">
        <v>2000</v>
      </c>
      <c r="V261" s="2" t="s">
        <v>470</v>
      </c>
      <c r="W261" s="106" t="s">
        <v>104</v>
      </c>
      <c r="X261" s="106" t="s">
        <v>1631</v>
      </c>
      <c r="Y261" s="106"/>
      <c r="Z261" s="2" t="str">
        <f>_xlfn.XLOOKUP(Platinum_Config[[#This Row],[Source PROD ID]],Prod_fields[ID],Prod_fields[Attribute Name],"0-Not Found",0,1)</f>
        <v>0-Not Found</v>
      </c>
      <c r="AA261" s="2"/>
      <c r="AB261" s="2" t="str">
        <f>_xlfn.XLOOKUP(Platinum_Config[[#This Row],[FDXSANDBOXA ID]],SBA_fields[ID],SBA_fields[Attribute Name],"0-Not Found",0,1)</f>
        <v>0-Not Found</v>
      </c>
      <c r="AC261" s="2" t="str">
        <f>_xlfn.XLOOKUP(Platinum_Config[[#This Row],[Target DEV SB ID]],Target_Dev_fields[ID],Target_Dev_fields[Attribute Name],"0-Not Found",0,1)</f>
        <v>0-Not Found</v>
      </c>
      <c r="AD261" s="2" t="b">
        <f>Platinum_Config[[#This Row],[Prod Source field name]]=Platinum_Config[[#This Row],[New instance Target field name]]</f>
        <v>1</v>
      </c>
      <c r="AE261" s="2" t="b">
        <f>Platinum_Config[[#This Row],[Target Field Name]]=Platinum_Config[[#This Row],[New instance Target field name]]</f>
        <v>0</v>
      </c>
      <c r="AF261" s="2" t="b">
        <f>Platinum_Config[[#This Row],[Sandbox A field name]]=Platinum_Config[[#This Row],[New instance Target field name]]</f>
        <v>1</v>
      </c>
      <c r="AG261" s="2" t="s">
        <v>103</v>
      </c>
      <c r="AH261" s="2" t="s">
        <v>947</v>
      </c>
      <c r="AI261" s="2"/>
      <c r="AJ261" s="2" t="s">
        <v>470</v>
      </c>
      <c r="AK261" s="5"/>
      <c r="AL261" s="5"/>
      <c r="AM261" s="5" t="s">
        <v>949</v>
      </c>
      <c r="AN261" s="5"/>
      <c r="AO261" s="5"/>
      <c r="AP261" s="5"/>
      <c r="AQ261" s="5"/>
      <c r="AR261" s="2"/>
      <c r="AS261" s="104"/>
      <c r="AT261" s="104"/>
      <c r="AU261" s="104"/>
      <c r="AV261" s="2"/>
      <c r="AW261" s="2"/>
      <c r="AX261" s="2"/>
      <c r="AY261" s="2"/>
      <c r="AZ261" s="2"/>
      <c r="BA261" s="2"/>
      <c r="BB261" s="2"/>
      <c r="BC261" s="2"/>
      <c r="BD261" s="2"/>
      <c r="BE261" s="2"/>
      <c r="BF261" s="2"/>
      <c r="BG261" s="2"/>
      <c r="BH261" s="2"/>
      <c r="BI261" s="2"/>
      <c r="BJ261" s="2"/>
      <c r="BK261" s="2"/>
      <c r="BL261" s="2"/>
      <c r="BM261" s="2"/>
      <c r="BN261" s="2"/>
    </row>
    <row r="262" spans="1:66" ht="129.94999999999999" hidden="1">
      <c r="A262" s="4" t="s">
        <v>1041</v>
      </c>
      <c r="B262" s="4" t="s">
        <v>1259</v>
      </c>
      <c r="C262" s="4" t="s">
        <v>1256</v>
      </c>
      <c r="D262" s="4" t="s">
        <v>1260</v>
      </c>
      <c r="E262" s="4"/>
      <c r="F262" s="4" t="s">
        <v>229</v>
      </c>
      <c r="G262" s="2" t="s">
        <v>202</v>
      </c>
      <c r="H262" s="2" t="s">
        <v>695</v>
      </c>
      <c r="I262" s="2"/>
      <c r="J262" s="2"/>
      <c r="K262" s="10" t="s">
        <v>904</v>
      </c>
      <c r="L262" s="2" t="str">
        <f>_xlfn.TEXTJOIN("|",FALSE,Platinum_Config[[#This Row],[Target Entity]],Platinum_Config[[#This Row],[Target DEV SB ID]])</f>
        <v>RISK|Logbook (unable to identify)</v>
      </c>
      <c r="M262" s="2" t="s">
        <v>306</v>
      </c>
      <c r="N262" s="2"/>
      <c r="O262" s="214"/>
      <c r="P262" s="2"/>
      <c r="Q262" s="2" t="s">
        <v>20</v>
      </c>
      <c r="R262" s="2" t="s">
        <v>1262</v>
      </c>
      <c r="S262" s="2" t="s">
        <v>905</v>
      </c>
      <c r="T262" s="2"/>
      <c r="U262" s="214" t="s">
        <v>2000</v>
      </c>
      <c r="V262" s="2" t="s">
        <v>470</v>
      </c>
      <c r="W262" s="106" t="s">
        <v>104</v>
      </c>
      <c r="X262" s="106" t="s">
        <v>1139</v>
      </c>
      <c r="Y262" s="104" t="s">
        <v>1139</v>
      </c>
      <c r="Z262" s="2" t="str">
        <f>_xlfn.XLOOKUP(Platinum_Config[[#This Row],[Source PROD ID]],Prod_fields[ID],Prod_fields[Attribute Name],"0-Not Found",0,1)</f>
        <v>Risk Type</v>
      </c>
      <c r="AA262" s="2"/>
      <c r="AB262" s="2" t="str">
        <f>_xlfn.XLOOKUP(Platinum_Config[[#This Row],[FDXSANDBOXA ID]],SBA_fields[ID],SBA_fields[Attribute Name],"0-Not Found",0,1)</f>
        <v>0-Not Found</v>
      </c>
      <c r="AC262" s="2" t="str">
        <f>_xlfn.XLOOKUP(Platinum_Config[[#This Row],[Target DEV SB ID]],Target_Dev_fields[ID],Target_Dev_fields[Attribute Name],"0-Not Found",0,1)</f>
        <v>0-Not Found</v>
      </c>
      <c r="AD262" s="2" t="b">
        <f>Platinum_Config[[#This Row],[Prod Source field name]]=Platinum_Config[[#This Row],[New instance Target field name]]</f>
        <v>0</v>
      </c>
      <c r="AE262" s="2" t="b">
        <f>Platinum_Config[[#This Row],[Target Field Name]]=Platinum_Config[[#This Row],[New instance Target field name]]</f>
        <v>0</v>
      </c>
      <c r="AF262" s="2" t="b">
        <f>Platinum_Config[[#This Row],[Sandbox A field name]]=Platinum_Config[[#This Row],[New instance Target field name]]</f>
        <v>1</v>
      </c>
      <c r="AG262" s="2" t="s">
        <v>141</v>
      </c>
      <c r="AH262" s="2" t="s">
        <v>947</v>
      </c>
      <c r="AI262" s="2" t="s">
        <v>117</v>
      </c>
      <c r="AJ262" s="2" t="s">
        <v>470</v>
      </c>
      <c r="AK262" s="5" t="s">
        <v>2001</v>
      </c>
      <c r="AL262" s="5" t="s">
        <v>1266</v>
      </c>
      <c r="AM262" s="5" t="s">
        <v>949</v>
      </c>
      <c r="AN262" s="5"/>
      <c r="AO262" s="5"/>
      <c r="AP262" s="5"/>
      <c r="AQ262" s="5"/>
      <c r="AR262" s="2"/>
      <c r="AS262" s="104"/>
      <c r="AT262" s="104"/>
      <c r="AU262" s="104"/>
      <c r="AV262" s="2"/>
      <c r="AW262" s="2"/>
      <c r="AX262" s="2"/>
      <c r="AY262" s="2"/>
      <c r="AZ262" s="2"/>
      <c r="BA262" s="2"/>
      <c r="BB262" s="2"/>
      <c r="BC262" s="2"/>
      <c r="BD262" s="2"/>
      <c r="BE262" s="2"/>
      <c r="BF262" s="2"/>
      <c r="BG262" s="2"/>
      <c r="BH262" s="2"/>
      <c r="BI262" s="2"/>
      <c r="BJ262" s="2"/>
      <c r="BK262" s="2"/>
      <c r="BL262" s="2"/>
      <c r="BM262" s="2"/>
      <c r="BN262" s="2"/>
    </row>
    <row r="263" spans="1:66" ht="65.099999999999994" hidden="1">
      <c r="A263" s="4" t="s">
        <v>1041</v>
      </c>
      <c r="B263" s="4" t="s">
        <v>1259</v>
      </c>
      <c r="C263" s="4" t="s">
        <v>1256</v>
      </c>
      <c r="D263" s="4" t="s">
        <v>1260</v>
      </c>
      <c r="E263" s="4"/>
      <c r="F263" s="4" t="s">
        <v>229</v>
      </c>
      <c r="G263" s="2" t="s">
        <v>202</v>
      </c>
      <c r="H263" s="2" t="s">
        <v>696</v>
      </c>
      <c r="I263" s="2"/>
      <c r="J263" s="2"/>
      <c r="K263" s="10" t="s">
        <v>904</v>
      </c>
      <c r="L263" s="2" t="str">
        <f>_xlfn.TEXTJOIN("|",FALSE,Platinum_Config[[#This Row],[Target Entity]],Platinum_Config[[#This Row],[Target DEV SB ID]])</f>
        <v>RISK|Logbook (unable to identify)</v>
      </c>
      <c r="M263" s="2" t="s">
        <v>697</v>
      </c>
      <c r="N263" s="2"/>
      <c r="O263" s="214" t="s">
        <v>2002</v>
      </c>
      <c r="P263" s="2"/>
      <c r="Q263" s="2" t="s">
        <v>20</v>
      </c>
      <c r="R263" s="2" t="s">
        <v>1262</v>
      </c>
      <c r="S263" s="2" t="s">
        <v>906</v>
      </c>
      <c r="T263" s="2"/>
      <c r="U263" s="214" t="s">
        <v>2000</v>
      </c>
      <c r="V263" s="2" t="s">
        <v>470</v>
      </c>
      <c r="W263" s="106" t="s">
        <v>104</v>
      </c>
      <c r="X263" s="106" t="s">
        <v>1648</v>
      </c>
      <c r="Y263" s="104" t="s">
        <v>20</v>
      </c>
      <c r="Z263" s="2" t="str">
        <f>_xlfn.XLOOKUP(Platinum_Config[[#This Row],[Source PROD ID]],Prod_fields[ID],Prod_fields[Attribute Name],"0-Not Found",0,1)</f>
        <v>Risk Probability</v>
      </c>
      <c r="AA263" s="2"/>
      <c r="AB263" s="2" t="str">
        <f>_xlfn.XLOOKUP(Platinum_Config[[#This Row],[FDXSANDBOXA ID]],SBA_fields[ID],SBA_fields[Attribute Name],"0-Not Found",0,1)</f>
        <v>0-Not Found</v>
      </c>
      <c r="AC263" s="2" t="str">
        <f>_xlfn.XLOOKUP(Platinum_Config[[#This Row],[Target DEV SB ID]],Target_Dev_fields[ID],Target_Dev_fields[Attribute Name],"0-Not Found",0,1)</f>
        <v>0-Not Found</v>
      </c>
      <c r="AD263" s="2" t="b">
        <f>Platinum_Config[[#This Row],[Prod Source field name]]=Platinum_Config[[#This Row],[New instance Target field name]]</f>
        <v>0</v>
      </c>
      <c r="AE263" s="2" t="b">
        <f>Platinum_Config[[#This Row],[Target Field Name]]=Platinum_Config[[#This Row],[New instance Target field name]]</f>
        <v>0</v>
      </c>
      <c r="AF263" s="2" t="b">
        <f>Platinum_Config[[#This Row],[Sandbox A field name]]=Platinum_Config[[#This Row],[New instance Target field name]]</f>
        <v>1</v>
      </c>
      <c r="AG263" s="2" t="s">
        <v>141</v>
      </c>
      <c r="AH263" s="2" t="s">
        <v>947</v>
      </c>
      <c r="AI263" s="2" t="s">
        <v>117</v>
      </c>
      <c r="AJ263" s="2" t="s">
        <v>470</v>
      </c>
      <c r="AK263" s="5" t="str">
        <f>_xlfn.TEXTJOIN(CHAR(10),TRUE,VAL_RiskProbability[])</f>
        <v>Very unlikely (1)
Not likely (2)
Possible (3)
Probable (4)
Very likely (5)</v>
      </c>
      <c r="AL263" s="5" t="s">
        <v>1270</v>
      </c>
      <c r="AM263" s="5" t="s">
        <v>949</v>
      </c>
      <c r="AN263" s="5"/>
      <c r="AO263" s="5"/>
      <c r="AP263" s="5"/>
      <c r="AQ263" s="5"/>
      <c r="AR263" s="2"/>
      <c r="AS263" s="104"/>
      <c r="AT263" s="104"/>
      <c r="AU263" s="104"/>
      <c r="AV263" s="2"/>
      <c r="AW263" s="2"/>
      <c r="AX263" s="2"/>
      <c r="AY263" s="2"/>
      <c r="AZ263" s="2"/>
      <c r="BA263" s="2"/>
      <c r="BB263" s="2"/>
      <c r="BC263" s="2"/>
      <c r="BD263" s="2"/>
      <c r="BE263" s="2"/>
      <c r="BF263" s="2"/>
      <c r="BG263" s="2"/>
      <c r="BH263" s="2"/>
      <c r="BI263" s="2"/>
      <c r="BJ263" s="2"/>
      <c r="BK263" s="2"/>
      <c r="BL263" s="2"/>
      <c r="BM263" s="2"/>
      <c r="BN263" s="2"/>
    </row>
    <row r="264" spans="1:66" ht="65.099999999999994" hidden="1">
      <c r="A264" s="4" t="s">
        <v>1041</v>
      </c>
      <c r="B264" s="4" t="s">
        <v>1259</v>
      </c>
      <c r="C264" s="4" t="s">
        <v>1256</v>
      </c>
      <c r="D264" s="4" t="s">
        <v>1260</v>
      </c>
      <c r="E264" s="4"/>
      <c r="F264" s="4" t="s">
        <v>229</v>
      </c>
      <c r="G264" s="2" t="s">
        <v>202</v>
      </c>
      <c r="H264" s="2" t="s">
        <v>698</v>
      </c>
      <c r="I264" s="2"/>
      <c r="J264" s="2"/>
      <c r="K264" s="10" t="s">
        <v>904</v>
      </c>
      <c r="L264" s="2" t="str">
        <f>_xlfn.TEXTJOIN("|",FALSE,Platinum_Config[[#This Row],[Target Entity]],Platinum_Config[[#This Row],[Target DEV SB ID]])</f>
        <v>RISK|Logbook (unable to identify)</v>
      </c>
      <c r="M264" s="2" t="s">
        <v>699</v>
      </c>
      <c r="N264" s="2"/>
      <c r="O264" s="214" t="s">
        <v>2002</v>
      </c>
      <c r="P264" s="2"/>
      <c r="Q264" s="2" t="s">
        <v>20</v>
      </c>
      <c r="R264" s="2" t="s">
        <v>1262</v>
      </c>
      <c r="S264" s="2" t="s">
        <v>908</v>
      </c>
      <c r="T264" s="2"/>
      <c r="U264" s="214" t="s">
        <v>2000</v>
      </c>
      <c r="V264" s="2" t="s">
        <v>470</v>
      </c>
      <c r="W264" s="106" t="s">
        <v>104</v>
      </c>
      <c r="X264" s="106" t="s">
        <v>1648</v>
      </c>
      <c r="Y264" s="104" t="s">
        <v>20</v>
      </c>
      <c r="Z264" s="2" t="str">
        <f>_xlfn.XLOOKUP(Platinum_Config[[#This Row],[Source PROD ID]],Prod_fields[ID],Prod_fields[Attribute Name],"0-Not Found",0,1)</f>
        <v>Risk Impact</v>
      </c>
      <c r="AA264" s="2"/>
      <c r="AB264" s="2" t="str">
        <f>_xlfn.XLOOKUP(Platinum_Config[[#This Row],[FDXSANDBOXA ID]],SBA_fields[ID],SBA_fields[Attribute Name],"0-Not Found",0,1)</f>
        <v>0-Not Found</v>
      </c>
      <c r="AC264" s="2" t="str">
        <f>_xlfn.XLOOKUP(Platinum_Config[[#This Row],[Target DEV SB ID]],Target_Dev_fields[ID],Target_Dev_fields[Attribute Name],"0-Not Found",0,1)</f>
        <v>0-Not Found</v>
      </c>
      <c r="AD264" s="2" t="b">
        <f>Platinum_Config[[#This Row],[Prod Source field name]]=Platinum_Config[[#This Row],[New instance Target field name]]</f>
        <v>0</v>
      </c>
      <c r="AE264" s="2" t="b">
        <f>Platinum_Config[[#This Row],[Target Field Name]]=Platinum_Config[[#This Row],[New instance Target field name]]</f>
        <v>0</v>
      </c>
      <c r="AF264" s="2" t="b">
        <f>Platinum_Config[[#This Row],[Sandbox A field name]]=Platinum_Config[[#This Row],[New instance Target field name]]</f>
        <v>1</v>
      </c>
      <c r="AG264" s="2" t="s">
        <v>141</v>
      </c>
      <c r="AH264" s="2" t="s">
        <v>947</v>
      </c>
      <c r="AI264" s="2" t="s">
        <v>117</v>
      </c>
      <c r="AJ264" s="2" t="s">
        <v>470</v>
      </c>
      <c r="AK264" s="5" t="str">
        <f>_xlfn.TEXTJOIN(CHAR(10),TRUE,VAL_RISKIMPACT[])</f>
        <v>Critical (5)
Significant (4)
Moderate (3)
Minor (2)
Low (1)</v>
      </c>
      <c r="AL264" s="5" t="s">
        <v>1274</v>
      </c>
      <c r="AM264" s="5" t="s">
        <v>949</v>
      </c>
      <c r="AN264" s="5"/>
      <c r="AO264" s="5"/>
      <c r="AP264" s="5"/>
      <c r="AQ264" s="5" t="s">
        <v>20</v>
      </c>
      <c r="AR264" s="2"/>
      <c r="AS264" s="104"/>
      <c r="AT264" s="104"/>
      <c r="AU264" s="104"/>
      <c r="AV264" s="2"/>
      <c r="AW264" s="2"/>
      <c r="AX264" s="2"/>
      <c r="AY264" s="2"/>
      <c r="AZ264" s="2"/>
      <c r="BA264" s="2"/>
      <c r="BB264" s="2"/>
      <c r="BC264" s="2"/>
      <c r="BD264" s="2"/>
      <c r="BE264" s="2"/>
      <c r="BF264" s="2"/>
      <c r="BG264" s="2"/>
      <c r="BH264" s="2"/>
      <c r="BI264" s="2"/>
      <c r="BJ264" s="2"/>
      <c r="BK264" s="2"/>
      <c r="BL264" s="2"/>
      <c r="BM264" s="2"/>
      <c r="BN264" s="2"/>
    </row>
    <row r="265" spans="1:66" ht="39" hidden="1">
      <c r="A265" s="4" t="s">
        <v>1041</v>
      </c>
      <c r="B265" s="4" t="s">
        <v>1259</v>
      </c>
      <c r="C265" s="4" t="s">
        <v>1256</v>
      </c>
      <c r="D265" s="4" t="s">
        <v>1260</v>
      </c>
      <c r="E265" s="4"/>
      <c r="F265" s="4" t="s">
        <v>229</v>
      </c>
      <c r="G265" s="2" t="s">
        <v>202</v>
      </c>
      <c r="H265" s="2" t="s">
        <v>700</v>
      </c>
      <c r="I265" s="2"/>
      <c r="J265" s="2"/>
      <c r="K265" s="10" t="s">
        <v>904</v>
      </c>
      <c r="L265" s="2" t="str">
        <f>_xlfn.TEXTJOIN("|",FALSE,Platinum_Config[[#This Row],[Target Entity]],Platinum_Config[[#This Row],[Target DEV SB ID]])</f>
        <v>RISK|Logbook (unable to identify)</v>
      </c>
      <c r="M265" s="2" t="s">
        <v>309</v>
      </c>
      <c r="N265" s="2"/>
      <c r="O265" s="2" t="s">
        <v>470</v>
      </c>
      <c r="P265" s="2"/>
      <c r="Q265" s="2" t="s">
        <v>20</v>
      </c>
      <c r="R265" s="2" t="s">
        <v>1262</v>
      </c>
      <c r="S265" s="2" t="s">
        <v>909</v>
      </c>
      <c r="T265" s="2"/>
      <c r="U265" s="214" t="s">
        <v>2000</v>
      </c>
      <c r="V265" s="2" t="s">
        <v>470</v>
      </c>
      <c r="W265" s="104" t="s">
        <v>104</v>
      </c>
      <c r="X265" s="104" t="s">
        <v>1631</v>
      </c>
      <c r="Y265" s="104"/>
      <c r="Z265" s="2" t="str">
        <f>_xlfn.XLOOKUP(Platinum_Config[[#This Row],[Source PROD ID]],Prod_fields[ID],Prod_fields[Attribute Name],"0-Not Found",0,1)</f>
        <v>Risk Mitigation Comments</v>
      </c>
      <c r="AA265" s="2"/>
      <c r="AB265" s="2" t="str">
        <f>_xlfn.XLOOKUP(Platinum_Config[[#This Row],[FDXSANDBOXA ID]],SBA_fields[ID],SBA_fields[Attribute Name],"0-Not Found",0,1)</f>
        <v>0-Not Found</v>
      </c>
      <c r="AC265" s="2" t="str">
        <f>_xlfn.XLOOKUP(Platinum_Config[[#This Row],[Target DEV SB ID]],Target_Dev_fields[ID],Target_Dev_fields[Attribute Name],"0-Not Found",0,1)</f>
        <v>0-Not Found</v>
      </c>
      <c r="AD265" s="2" t="b">
        <f>Platinum_Config[[#This Row],[Prod Source field name]]=Platinum_Config[[#This Row],[New instance Target field name]]</f>
        <v>0</v>
      </c>
      <c r="AE265" s="2" t="b">
        <f>Platinum_Config[[#This Row],[Target Field Name]]=Platinum_Config[[#This Row],[New instance Target field name]]</f>
        <v>0</v>
      </c>
      <c r="AF265" s="2" t="b">
        <f>Platinum_Config[[#This Row],[Sandbox A field name]]=Platinum_Config[[#This Row],[New instance Target field name]]</f>
        <v>1</v>
      </c>
      <c r="AG265" s="2" t="s">
        <v>103</v>
      </c>
      <c r="AH265" s="2" t="s">
        <v>947</v>
      </c>
      <c r="AI265" s="2"/>
      <c r="AJ265" s="2" t="s">
        <v>470</v>
      </c>
      <c r="AK265" s="5"/>
      <c r="AL265" s="5" t="s">
        <v>1276</v>
      </c>
      <c r="AM265" s="5" t="s">
        <v>949</v>
      </c>
      <c r="AN265" s="5"/>
      <c r="AO265" s="5"/>
      <c r="AP265" s="5"/>
      <c r="AQ265" s="5" t="s">
        <v>20</v>
      </c>
      <c r="AR265" s="2"/>
      <c r="AS265" s="104"/>
      <c r="AT265" s="104"/>
      <c r="AU265" s="104"/>
      <c r="AV265" s="2"/>
      <c r="AW265" s="2"/>
      <c r="AX265" s="2"/>
      <c r="AY265" s="2"/>
      <c r="AZ265" s="2"/>
      <c r="BA265" s="2"/>
      <c r="BB265" s="2"/>
      <c r="BC265" s="2"/>
      <c r="BD265" s="2"/>
      <c r="BE265" s="2"/>
      <c r="BF265" s="2"/>
      <c r="BG265" s="2"/>
      <c r="BH265" s="2"/>
      <c r="BI265" s="2"/>
      <c r="BJ265" s="2"/>
      <c r="BK265" s="2"/>
      <c r="BL265" s="2"/>
      <c r="BM265" s="2"/>
      <c r="BN265" s="2"/>
    </row>
    <row r="266" spans="1:66" ht="51.95" hidden="1">
      <c r="A266" s="4" t="s">
        <v>1041</v>
      </c>
      <c r="B266" s="4" t="s">
        <v>1259</v>
      </c>
      <c r="C266" s="4" t="s">
        <v>1256</v>
      </c>
      <c r="D266" s="4" t="s">
        <v>1260</v>
      </c>
      <c r="E266" s="4"/>
      <c r="F266" s="4" t="s">
        <v>229</v>
      </c>
      <c r="G266" s="2" t="s">
        <v>202</v>
      </c>
      <c r="H266" s="2" t="s">
        <v>701</v>
      </c>
      <c r="I266" s="2"/>
      <c r="J266" s="2"/>
      <c r="K266" s="10" t="s">
        <v>904</v>
      </c>
      <c r="L266" s="2" t="str">
        <f>_xlfn.TEXTJOIN("|",FALSE,Platinum_Config[[#This Row],[Target Entity]],Platinum_Config[[#This Row],[Target DEV SB ID]])</f>
        <v>RISK|</v>
      </c>
      <c r="M266" s="2" t="s">
        <v>702</v>
      </c>
      <c r="N266" s="2"/>
      <c r="O266" s="214" t="s">
        <v>1999</v>
      </c>
      <c r="P266" s="2"/>
      <c r="Q266" s="2" t="s">
        <v>20</v>
      </c>
      <c r="R266" s="2" t="s">
        <v>1262</v>
      </c>
      <c r="S266" s="2" t="s">
        <v>910</v>
      </c>
      <c r="T266" s="2"/>
      <c r="U266" s="2"/>
      <c r="V266" s="2" t="s">
        <v>2003</v>
      </c>
      <c r="W266" s="104" t="s">
        <v>104</v>
      </c>
      <c r="X266" s="104" t="s">
        <v>1609</v>
      </c>
      <c r="Y266" s="104" t="s">
        <v>104</v>
      </c>
      <c r="Z266" s="2" t="str">
        <f>_xlfn.XLOOKUP(Platinum_Config[[#This Row],[Source PROD ID]],Prod_fields[ID],Prod_fields[Attribute Name],"0-Not Found",0,1)</f>
        <v>Risk Owner</v>
      </c>
      <c r="AA266" s="2"/>
      <c r="AB266" s="2" t="str">
        <f>_xlfn.XLOOKUP(Platinum_Config[[#This Row],[FDXSANDBOXA ID]],SBA_fields[ID],SBA_fields[Attribute Name],"0-Not Found",0,1)</f>
        <v>0-Not Found</v>
      </c>
      <c r="AC266" s="2" t="str">
        <f>_xlfn.XLOOKUP(Platinum_Config[[#This Row],[Target DEV SB ID]],Target_Dev_fields[ID],Target_Dev_fields[Attribute Name],"0-Not Found",0,1)</f>
        <v>0-Not Found</v>
      </c>
      <c r="AD266" s="2" t="b">
        <f>Platinum_Config[[#This Row],[Prod Source field name]]=Platinum_Config[[#This Row],[New instance Target field name]]</f>
        <v>0</v>
      </c>
      <c r="AE266" s="2" t="b">
        <f>Platinum_Config[[#This Row],[Target Field Name]]=Platinum_Config[[#This Row],[New instance Target field name]]</f>
        <v>0</v>
      </c>
      <c r="AF266" s="2" t="b">
        <f>Platinum_Config[[#This Row],[Sandbox A field name]]=Platinum_Config[[#This Row],[New instance Target field name]]</f>
        <v>1</v>
      </c>
      <c r="AG266" s="2" t="s">
        <v>103</v>
      </c>
      <c r="AH266" s="2" t="s">
        <v>947</v>
      </c>
      <c r="AI266" s="2"/>
      <c r="AJ266" s="2" t="s">
        <v>470</v>
      </c>
      <c r="AK266" s="5"/>
      <c r="AL266" s="5" t="s">
        <v>1278</v>
      </c>
      <c r="AM266" s="5" t="s">
        <v>949</v>
      </c>
      <c r="AN266" s="5"/>
      <c r="AO266" s="5"/>
      <c r="AP266" s="5"/>
      <c r="AQ266" s="5" t="s">
        <v>20</v>
      </c>
      <c r="AR266" s="2"/>
      <c r="AS266" s="104"/>
      <c r="AT266" s="104"/>
      <c r="AU266" s="104"/>
      <c r="AV266" s="2"/>
      <c r="AW266" s="2"/>
      <c r="AX266" s="2"/>
      <c r="AY266" s="2"/>
      <c r="AZ266" s="2"/>
      <c r="BA266" s="2"/>
      <c r="BB266" s="2"/>
      <c r="BC266" s="2"/>
      <c r="BD266" s="2"/>
      <c r="BE266" s="2"/>
      <c r="BF266" s="2"/>
      <c r="BG266" s="2"/>
      <c r="BH266" s="2"/>
      <c r="BI266" s="2"/>
      <c r="BJ266" s="2"/>
      <c r="BK266" s="2"/>
      <c r="BL266" s="2"/>
      <c r="BM266" s="2"/>
      <c r="BN266" s="2"/>
    </row>
    <row r="267" spans="1:66" ht="26.1" hidden="1">
      <c r="A267" s="4" t="s">
        <v>1041</v>
      </c>
      <c r="B267" s="4" t="s">
        <v>1259</v>
      </c>
      <c r="C267" s="4" t="s">
        <v>1256</v>
      </c>
      <c r="D267" s="4" t="s">
        <v>1260</v>
      </c>
      <c r="E267" s="4"/>
      <c r="F267" s="4" t="s">
        <v>229</v>
      </c>
      <c r="G267" s="2" t="s">
        <v>202</v>
      </c>
      <c r="H267" s="2" t="s">
        <v>703</v>
      </c>
      <c r="I267" s="2"/>
      <c r="J267" s="2"/>
      <c r="K267" s="10" t="s">
        <v>904</v>
      </c>
      <c r="L267" s="2" t="str">
        <f>_xlfn.TEXTJOIN("|",FALSE,Platinum_Config[[#This Row],[Target Entity]],Platinum_Config[[#This Row],[Target DEV SB ID]])</f>
        <v>RISK|</v>
      </c>
      <c r="M267" s="2" t="s">
        <v>704</v>
      </c>
      <c r="N267" s="2"/>
      <c r="O267" s="214" t="s">
        <v>1999</v>
      </c>
      <c r="P267" s="2"/>
      <c r="Q267" s="2" t="s">
        <v>20</v>
      </c>
      <c r="R267" s="2" t="s">
        <v>1262</v>
      </c>
      <c r="S267" s="2" t="s">
        <v>911</v>
      </c>
      <c r="T267" s="2"/>
      <c r="U267" s="2"/>
      <c r="V267" s="2" t="s">
        <v>470</v>
      </c>
      <c r="W267" s="104" t="s">
        <v>104</v>
      </c>
      <c r="X267" s="104" t="s">
        <v>104</v>
      </c>
      <c r="Y267" s="104" t="s">
        <v>1139</v>
      </c>
      <c r="Z267" s="2" t="str">
        <f>_xlfn.XLOOKUP(Platinum_Config[[#This Row],[Source PROD ID]],Prod_fields[ID],Prod_fields[Attribute Name],"0-Not Found",0,1)</f>
        <v>Target Date</v>
      </c>
      <c r="AA267" s="2"/>
      <c r="AB267" s="2" t="str">
        <f>_xlfn.XLOOKUP(Platinum_Config[[#This Row],[FDXSANDBOXA ID]],SBA_fields[ID],SBA_fields[Attribute Name],"0-Not Found",0,1)</f>
        <v>0-Not Found</v>
      </c>
      <c r="AC267" s="2" t="str">
        <f>_xlfn.XLOOKUP(Platinum_Config[[#This Row],[Target DEV SB ID]],Target_Dev_fields[ID],Target_Dev_fields[Attribute Name],"0-Not Found",0,1)</f>
        <v>0-Not Found</v>
      </c>
      <c r="AD267" s="2" t="b">
        <f>Platinum_Config[[#This Row],[Prod Source field name]]=Platinum_Config[[#This Row],[New instance Target field name]]</f>
        <v>0</v>
      </c>
      <c r="AE267" s="2" t="b">
        <f>Platinum_Config[[#This Row],[Target Field Name]]=Platinum_Config[[#This Row],[New instance Target field name]]</f>
        <v>0</v>
      </c>
      <c r="AF267" s="2" t="b">
        <f>Platinum_Config[[#This Row],[Sandbox A field name]]=Platinum_Config[[#This Row],[New instance Target field name]]</f>
        <v>1</v>
      </c>
      <c r="AG267" s="2" t="s">
        <v>103</v>
      </c>
      <c r="AH267" s="2" t="s">
        <v>947</v>
      </c>
      <c r="AI267" s="2"/>
      <c r="AJ267" s="2" t="s">
        <v>470</v>
      </c>
      <c r="AK267" s="5"/>
      <c r="AL267" s="5" t="s">
        <v>1280</v>
      </c>
      <c r="AM267" s="5" t="s">
        <v>399</v>
      </c>
      <c r="AN267" s="5"/>
      <c r="AO267" s="5"/>
      <c r="AP267" s="5"/>
      <c r="AQ267" s="5"/>
      <c r="AR267" s="2"/>
      <c r="AS267" s="104"/>
      <c r="AT267" s="104"/>
      <c r="AU267" s="104"/>
      <c r="AV267" s="2"/>
      <c r="AW267" s="2"/>
      <c r="AX267" s="2"/>
      <c r="AY267" s="2"/>
      <c r="AZ267" s="2"/>
      <c r="BA267" s="2"/>
      <c r="BB267" s="2"/>
      <c r="BC267" s="2"/>
      <c r="BD267" s="2"/>
      <c r="BE267" s="2"/>
      <c r="BF267" s="2"/>
      <c r="BG267" s="2"/>
      <c r="BH267" s="2"/>
      <c r="BI267" s="2"/>
      <c r="BJ267" s="2"/>
      <c r="BK267" s="2"/>
      <c r="BL267" s="2"/>
      <c r="BM267" s="2"/>
      <c r="BN267" s="2"/>
    </row>
    <row r="268" spans="1:66" ht="51.95" hidden="1">
      <c r="A268" s="4" t="s">
        <v>1041</v>
      </c>
      <c r="B268" s="4" t="s">
        <v>1259</v>
      </c>
      <c r="C268" s="4" t="s">
        <v>1256</v>
      </c>
      <c r="D268" s="4" t="s">
        <v>1260</v>
      </c>
      <c r="E268" s="4"/>
      <c r="F268" s="4" t="s">
        <v>229</v>
      </c>
      <c r="G268" s="2" t="s">
        <v>202</v>
      </c>
      <c r="H268" s="2" t="s">
        <v>705</v>
      </c>
      <c r="I268" s="2"/>
      <c r="J268" s="2"/>
      <c r="K268" s="10" t="s">
        <v>904</v>
      </c>
      <c r="L268" s="2" t="str">
        <f>_xlfn.TEXTJOIN("|",FALSE,Platinum_Config[[#This Row],[Target Entity]],Platinum_Config[[#This Row],[Target DEV SB ID]])</f>
        <v>RISK|</v>
      </c>
      <c r="M268" s="2" t="s">
        <v>312</v>
      </c>
      <c r="N268" s="2"/>
      <c r="O268" s="2" t="s">
        <v>2004</v>
      </c>
      <c r="P268" s="2" t="s">
        <v>1142</v>
      </c>
      <c r="Q268" s="2" t="s">
        <v>20</v>
      </c>
      <c r="R268" s="2" t="s">
        <v>1262</v>
      </c>
      <c r="S268" s="2" t="s">
        <v>912</v>
      </c>
      <c r="T268" s="2"/>
      <c r="U268" s="2"/>
      <c r="V268" s="2" t="s">
        <v>2003</v>
      </c>
      <c r="W268" s="104" t="s">
        <v>104</v>
      </c>
      <c r="X268" s="104" t="s">
        <v>1609</v>
      </c>
      <c r="Y268" s="104" t="s">
        <v>104</v>
      </c>
      <c r="Z268" s="2" t="str">
        <f>_xlfn.XLOOKUP(Platinum_Config[[#This Row],[Source PROD ID]],Prod_fields[ID],Prod_fields[Attribute Name],"0-Not Found",0,1)</f>
        <v>Creator</v>
      </c>
      <c r="AA268" s="2"/>
      <c r="AB268" s="2" t="str">
        <f>_xlfn.XLOOKUP(Platinum_Config[[#This Row],[FDXSANDBOXA ID]],SBA_fields[ID],SBA_fields[Attribute Name],"0-Not Found",0,1)</f>
        <v>0-Not Found</v>
      </c>
      <c r="AC268" s="2" t="str">
        <f>_xlfn.XLOOKUP(Platinum_Config[[#This Row],[Target DEV SB ID]],Target_Dev_fields[ID],Target_Dev_fields[Attribute Name],"0-Not Found",0,1)</f>
        <v>0-Not Found</v>
      </c>
      <c r="AD268" s="2" t="b">
        <f>Platinum_Config[[#This Row],[Prod Source field name]]=Platinum_Config[[#This Row],[New instance Target field name]]</f>
        <v>0</v>
      </c>
      <c r="AE268" s="2" t="b">
        <f>Platinum_Config[[#This Row],[Target Field Name]]=Platinum_Config[[#This Row],[New instance Target field name]]</f>
        <v>0</v>
      </c>
      <c r="AF268" s="2" t="b">
        <f>Platinum_Config[[#This Row],[Sandbox A field name]]=Platinum_Config[[#This Row],[New instance Target field name]]</f>
        <v>1</v>
      </c>
      <c r="AG268" s="2" t="s">
        <v>103</v>
      </c>
      <c r="AH268" s="2" t="s">
        <v>947</v>
      </c>
      <c r="AI268" s="2"/>
      <c r="AJ268" s="2" t="s">
        <v>470</v>
      </c>
      <c r="AK268" s="5"/>
      <c r="AL268" s="5"/>
      <c r="AM268" s="5" t="s">
        <v>949</v>
      </c>
      <c r="AN268" s="5"/>
      <c r="AO268" s="5"/>
      <c r="AP268" s="5"/>
      <c r="AQ268" s="5"/>
      <c r="AR268" s="2"/>
      <c r="AS268" s="104"/>
      <c r="AT268" s="104"/>
      <c r="AU268" s="104"/>
      <c r="AV268" s="2"/>
      <c r="AW268" s="2"/>
      <c r="AX268" s="2"/>
      <c r="AY268" s="2"/>
      <c r="AZ268" s="2"/>
      <c r="BA268" s="2"/>
      <c r="BB268" s="2"/>
      <c r="BC268" s="2"/>
      <c r="BD268" s="2"/>
      <c r="BE268" s="2"/>
      <c r="BF268" s="2"/>
      <c r="BG268" s="2"/>
      <c r="BH268" s="2"/>
      <c r="BI268" s="2"/>
      <c r="BJ268" s="2"/>
      <c r="BK268" s="2"/>
      <c r="BL268" s="2"/>
      <c r="BM268" s="2"/>
      <c r="BN268" s="2"/>
    </row>
    <row r="269" spans="1:66" ht="26.1" hidden="1">
      <c r="A269" s="4" t="s">
        <v>1041</v>
      </c>
      <c r="B269" s="4" t="s">
        <v>1259</v>
      </c>
      <c r="C269" s="4" t="s">
        <v>1256</v>
      </c>
      <c r="D269" s="4" t="s">
        <v>1260</v>
      </c>
      <c r="E269" s="4"/>
      <c r="F269" s="4" t="s">
        <v>229</v>
      </c>
      <c r="G269" s="2" t="s">
        <v>202</v>
      </c>
      <c r="H269" s="2" t="s">
        <v>706</v>
      </c>
      <c r="I269" s="2"/>
      <c r="J269" s="2"/>
      <c r="K269" s="10" t="s">
        <v>904</v>
      </c>
      <c r="L269" s="2" t="str">
        <f>_xlfn.TEXTJOIN("|",FALSE,Platinum_Config[[#This Row],[Target Entity]],Platinum_Config[[#This Row],[Target DEV SB ID]])</f>
        <v>RISK|</v>
      </c>
      <c r="M269" s="2" t="s">
        <v>313</v>
      </c>
      <c r="N269" s="2"/>
      <c r="O269" s="2" t="s">
        <v>2004</v>
      </c>
      <c r="P269" s="2" t="s">
        <v>1142</v>
      </c>
      <c r="Q269" s="2" t="s">
        <v>104</v>
      </c>
      <c r="R269" s="2" t="s">
        <v>1262</v>
      </c>
      <c r="S269" s="2"/>
      <c r="T269" s="2"/>
      <c r="U269" s="2"/>
      <c r="V269" s="2" t="s">
        <v>470</v>
      </c>
      <c r="W269" s="104" t="s">
        <v>1139</v>
      </c>
      <c r="X269" s="104" t="s">
        <v>1139</v>
      </c>
      <c r="Y269" s="104"/>
      <c r="Z269" s="2" t="str">
        <f>_xlfn.XLOOKUP(Platinum_Config[[#This Row],[Source PROD ID]],Prod_fields[ID],Prod_fields[Attribute Name],"0-Not Found",0,1)</f>
        <v>0-Not Found</v>
      </c>
      <c r="AA269" s="2"/>
      <c r="AB269" s="2" t="str">
        <f>_xlfn.XLOOKUP(Platinum_Config[[#This Row],[FDXSANDBOXA ID]],SBA_fields[ID],SBA_fields[Attribute Name],"0-Not Found",0,1)</f>
        <v>0-Not Found</v>
      </c>
      <c r="AC269" s="2" t="str">
        <f>_xlfn.XLOOKUP(Platinum_Config[[#This Row],[Target DEV SB ID]],Target_Dev_fields[ID],Target_Dev_fields[Attribute Name],"0-Not Found",0,1)</f>
        <v>0-Not Found</v>
      </c>
      <c r="AD269" s="2" t="b">
        <f>Platinum_Config[[#This Row],[Prod Source field name]]=Platinum_Config[[#This Row],[New instance Target field name]]</f>
        <v>1</v>
      </c>
      <c r="AE269" s="2" t="b">
        <f>Platinum_Config[[#This Row],[Target Field Name]]=Platinum_Config[[#This Row],[New instance Target field name]]</f>
        <v>0</v>
      </c>
      <c r="AF269" s="2" t="b">
        <f>Platinum_Config[[#This Row],[Sandbox A field name]]=Platinum_Config[[#This Row],[New instance Target field name]]</f>
        <v>1</v>
      </c>
      <c r="AG269" s="2" t="s">
        <v>103</v>
      </c>
      <c r="AH269" s="2" t="s">
        <v>1075</v>
      </c>
      <c r="AI269" s="2"/>
      <c r="AJ269" s="2" t="s">
        <v>470</v>
      </c>
      <c r="AK269" s="5"/>
      <c r="AL269" s="5"/>
      <c r="AM269" s="5" t="s">
        <v>949</v>
      </c>
      <c r="AN269" s="5"/>
      <c r="AO269" s="5"/>
      <c r="AP269" s="5"/>
      <c r="AQ269" s="5"/>
      <c r="AR269" s="2"/>
      <c r="AS269" s="104"/>
      <c r="AT269" s="104"/>
      <c r="AU269" s="104"/>
      <c r="AV269" s="2"/>
      <c r="AW269" s="2"/>
      <c r="AX269" s="2"/>
      <c r="AY269" s="2"/>
      <c r="AZ269" s="2"/>
      <c r="BA269" s="2"/>
      <c r="BB269" s="2"/>
      <c r="BC269" s="2"/>
      <c r="BD269" s="2"/>
      <c r="BE269" s="2"/>
      <c r="BF269" s="2"/>
      <c r="BG269" s="2"/>
      <c r="BH269" s="2"/>
      <c r="BI269" s="2"/>
      <c r="BJ269" s="2"/>
      <c r="BK269" s="2"/>
      <c r="BL269" s="2"/>
      <c r="BM269" s="2"/>
      <c r="BN269" s="2"/>
    </row>
    <row r="270" spans="1:66" ht="26.1" hidden="1">
      <c r="A270" s="4" t="s">
        <v>1041</v>
      </c>
      <c r="B270" s="4" t="s">
        <v>1259</v>
      </c>
      <c r="C270" s="4" t="s">
        <v>1256</v>
      </c>
      <c r="D270" s="4" t="s">
        <v>1260</v>
      </c>
      <c r="E270" s="4"/>
      <c r="F270" s="4" t="s">
        <v>229</v>
      </c>
      <c r="G270" s="2" t="s">
        <v>202</v>
      </c>
      <c r="H270" s="2" t="s">
        <v>707</v>
      </c>
      <c r="I270" s="2"/>
      <c r="J270" s="2"/>
      <c r="K270" s="10" t="s">
        <v>904</v>
      </c>
      <c r="L270" s="2" t="str">
        <f>_xlfn.TEXTJOIN("|",FALSE,Platinum_Config[[#This Row],[Target Entity]],Platinum_Config[[#This Row],[Target DEV SB ID]])</f>
        <v>RISK|</v>
      </c>
      <c r="M270" s="2" t="s">
        <v>314</v>
      </c>
      <c r="N270" s="2"/>
      <c r="O270" s="2" t="s">
        <v>2004</v>
      </c>
      <c r="P270" s="2" t="s">
        <v>1142</v>
      </c>
      <c r="Q270" s="2" t="s">
        <v>104</v>
      </c>
      <c r="R270" s="2" t="s">
        <v>1262</v>
      </c>
      <c r="S270" s="2"/>
      <c r="T270" s="2"/>
      <c r="U270" s="2"/>
      <c r="V270" s="2" t="s">
        <v>470</v>
      </c>
      <c r="W270" s="104" t="s">
        <v>1139</v>
      </c>
      <c r="X270" s="104" t="s">
        <v>1139</v>
      </c>
      <c r="Y270" s="104"/>
      <c r="Z270" s="2" t="str">
        <f>_xlfn.XLOOKUP(Platinum_Config[[#This Row],[Source PROD ID]],Prod_fields[ID],Prod_fields[Attribute Name],"0-Not Found",0,1)</f>
        <v>0-Not Found</v>
      </c>
      <c r="AA270" s="2"/>
      <c r="AB270" s="2" t="str">
        <f>_xlfn.XLOOKUP(Platinum_Config[[#This Row],[FDXSANDBOXA ID]],SBA_fields[ID],SBA_fields[Attribute Name],"0-Not Found",0,1)</f>
        <v>0-Not Found</v>
      </c>
      <c r="AC270" s="2" t="str">
        <f>_xlfn.XLOOKUP(Platinum_Config[[#This Row],[Target DEV SB ID]],Target_Dev_fields[ID],Target_Dev_fields[Attribute Name],"0-Not Found",0,1)</f>
        <v>0-Not Found</v>
      </c>
      <c r="AD270" s="2" t="b">
        <f>Platinum_Config[[#This Row],[Prod Source field name]]=Platinum_Config[[#This Row],[New instance Target field name]]</f>
        <v>1</v>
      </c>
      <c r="AE270" s="2" t="b">
        <f>Platinum_Config[[#This Row],[Target Field Name]]=Platinum_Config[[#This Row],[New instance Target field name]]</f>
        <v>0</v>
      </c>
      <c r="AF270" s="2" t="b">
        <f>Platinum_Config[[#This Row],[Sandbox A field name]]=Platinum_Config[[#This Row],[New instance Target field name]]</f>
        <v>1</v>
      </c>
      <c r="AG270" s="2" t="s">
        <v>103</v>
      </c>
      <c r="AH270" s="2" t="s">
        <v>947</v>
      </c>
      <c r="AI270" s="2"/>
      <c r="AJ270" s="2" t="s">
        <v>470</v>
      </c>
      <c r="AK270" s="5"/>
      <c r="AL270" s="5"/>
      <c r="AM270" s="5" t="s">
        <v>949</v>
      </c>
      <c r="AN270" s="5"/>
      <c r="AO270" s="5"/>
      <c r="AP270" s="5"/>
      <c r="AQ270" s="5"/>
      <c r="AR270" s="2"/>
      <c r="AS270" s="104"/>
      <c r="AT270" s="104"/>
      <c r="AU270" s="104"/>
      <c r="AV270" s="2"/>
      <c r="AW270" s="2"/>
      <c r="AX270" s="2"/>
      <c r="AY270" s="2"/>
      <c r="AZ270" s="2"/>
      <c r="BA270" s="2"/>
      <c r="BB270" s="2"/>
      <c r="BC270" s="2"/>
      <c r="BD270" s="2"/>
      <c r="BE270" s="2"/>
      <c r="BF270" s="2"/>
      <c r="BG270" s="2"/>
      <c r="BH270" s="2"/>
      <c r="BI270" s="2"/>
      <c r="BJ270" s="2"/>
      <c r="BK270" s="2"/>
      <c r="BL270" s="2"/>
      <c r="BM270" s="2"/>
      <c r="BN270" s="2"/>
    </row>
    <row r="271" spans="1:66" hidden="1">
      <c r="A271" s="9" t="s">
        <v>1139</v>
      </c>
      <c r="B271" s="9"/>
      <c r="C271" s="9" t="s">
        <v>2005</v>
      </c>
      <c r="D271" s="9" t="s">
        <v>1139</v>
      </c>
      <c r="E271" s="9"/>
      <c r="F271" s="9" t="s">
        <v>606</v>
      </c>
      <c r="G271" s="10" t="s">
        <v>202</v>
      </c>
      <c r="H271" s="10" t="s">
        <v>755</v>
      </c>
      <c r="I271" s="10"/>
      <c r="J271" s="10"/>
      <c r="K271" s="10" t="s">
        <v>2006</v>
      </c>
      <c r="L271" s="10" t="str">
        <f>_xlfn.TEXTJOIN("|",FALSE,Platinum_Config[[#This Row],[Target Entity]],Platinum_Config[[#This Row],[Target DEV SB ID]])</f>
        <v>Financials|</v>
      </c>
      <c r="M271" s="10" t="s">
        <v>756</v>
      </c>
      <c r="N271" s="10" t="s">
        <v>1629</v>
      </c>
      <c r="O271" s="10"/>
      <c r="P271" s="10"/>
      <c r="Q271" s="10"/>
      <c r="R271" s="10"/>
      <c r="S271" s="10" t="s">
        <v>470</v>
      </c>
      <c r="T271" s="10"/>
      <c r="U271" s="10"/>
      <c r="V271" s="10"/>
      <c r="W271" s="106" t="s">
        <v>104</v>
      </c>
      <c r="X271" s="106" t="s">
        <v>104</v>
      </c>
      <c r="Y271" s="104" t="s">
        <v>1139</v>
      </c>
      <c r="Z271" s="10" t="str">
        <f>_xlfn.XLOOKUP(Platinum_Config[[#This Row],[Source PROD ID]],Prod_fields[ID],Prod_fields[Attribute Name],"0-Not Found",0,1)</f>
        <v>0-Not Found</v>
      </c>
      <c r="AA271" s="10"/>
      <c r="AB271" s="2" t="str">
        <f>_xlfn.XLOOKUP(Platinum_Config[[#This Row],[FDXSANDBOXA ID]],SBA_fields[ID],SBA_fields[Attribute Name],"0-Not Found",0,1)</f>
        <v>0-Not Found</v>
      </c>
      <c r="AC271" s="10" t="str">
        <f>_xlfn.XLOOKUP(Platinum_Config[[#This Row],[Target DEV SB ID]],Target_Dev_fields[ID],Target_Dev_fields[Attribute Name],"0-Not Found",0,1)</f>
        <v>0-Not Found</v>
      </c>
      <c r="AD271" s="10" t="b">
        <f>Platinum_Config[[#This Row],[Prod Source field name]]=Platinum_Config[[#This Row],[New instance Target field name]]</f>
        <v>1</v>
      </c>
      <c r="AE271" s="10" t="b">
        <f>Platinum_Config[[#This Row],[Target Field Name]]=Platinum_Config[[#This Row],[New instance Target field name]]</f>
        <v>0</v>
      </c>
      <c r="AF271" s="10" t="b">
        <f>Platinum_Config[[#This Row],[Sandbox A field name]]=Platinum_Config[[#This Row],[New instance Target field name]]</f>
        <v>1</v>
      </c>
      <c r="AG271" s="10"/>
      <c r="AH271" s="10"/>
      <c r="AI271" s="10"/>
      <c r="AJ271" s="10"/>
      <c r="AK271" s="11"/>
      <c r="AL271" s="11"/>
      <c r="AM271" s="11"/>
      <c r="AN271" s="11"/>
      <c r="AO271" s="11"/>
      <c r="AP271" s="11"/>
      <c r="AQ271" s="11"/>
      <c r="AR271" s="10"/>
      <c r="AS271" s="106"/>
      <c r="AT271" s="106"/>
      <c r="AU271" s="106"/>
      <c r="AV271" s="10"/>
      <c r="AW271" s="10"/>
      <c r="AX271" s="10"/>
      <c r="AY271" s="10"/>
      <c r="AZ271" s="10"/>
      <c r="BA271" s="10"/>
      <c r="BB271" s="10"/>
      <c r="BC271" s="10"/>
      <c r="BD271" s="10"/>
      <c r="BE271" s="10"/>
      <c r="BF271" s="10"/>
      <c r="BG271" s="10"/>
      <c r="BH271" s="10"/>
      <c r="BI271" s="10"/>
      <c r="BJ271" s="10"/>
      <c r="BK271" s="10"/>
      <c r="BL271" s="10"/>
      <c r="BM271" s="10"/>
      <c r="BN271" s="10"/>
    </row>
    <row r="272" spans="1:66" ht="26.1" hidden="1">
      <c r="A272" s="9" t="s">
        <v>1139</v>
      </c>
      <c r="B272" s="4"/>
      <c r="C272" s="9" t="s">
        <v>2005</v>
      </c>
      <c r="D272" s="9" t="s">
        <v>1139</v>
      </c>
      <c r="E272" s="4"/>
      <c r="F272" s="9" t="s">
        <v>606</v>
      </c>
      <c r="G272" s="10" t="s">
        <v>202</v>
      </c>
      <c r="H272" s="2" t="s">
        <v>757</v>
      </c>
      <c r="I272" s="2"/>
      <c r="J272" s="2"/>
      <c r="K272" s="10" t="s">
        <v>2006</v>
      </c>
      <c r="L272" s="2" t="str">
        <f>_xlfn.TEXTJOIN("|",FALSE,Platinum_Config[[#This Row],[Target Entity]],Platinum_Config[[#This Row],[Target DEV SB ID]])</f>
        <v>Financials|</v>
      </c>
      <c r="M272" s="2" t="s">
        <v>758</v>
      </c>
      <c r="N272" s="10" t="s">
        <v>1629</v>
      </c>
      <c r="O272" s="2"/>
      <c r="P272" s="2"/>
      <c r="Q272" s="2"/>
      <c r="R272" s="2"/>
      <c r="S272" s="2" t="s">
        <v>470</v>
      </c>
      <c r="T272" s="2"/>
      <c r="U272" s="2"/>
      <c r="V272" s="2"/>
      <c r="W272" s="106" t="s">
        <v>104</v>
      </c>
      <c r="X272" s="106" t="s">
        <v>1641</v>
      </c>
      <c r="Y272" s="104" t="s">
        <v>1871</v>
      </c>
      <c r="Z272" s="2" t="str">
        <f>_xlfn.XLOOKUP(Platinum_Config[[#This Row],[Source PROD ID]],Prod_fields[ID],Prod_fields[Attribute Name],"0-Not Found",0,1)</f>
        <v>0-Not Found</v>
      </c>
      <c r="AA272" s="2"/>
      <c r="AB272" s="2" t="str">
        <f>_xlfn.XLOOKUP(Platinum_Config[[#This Row],[FDXSANDBOXA ID]],SBA_fields[ID],SBA_fields[Attribute Name],"0-Not Found",0,1)</f>
        <v>0-Not Found</v>
      </c>
      <c r="AC272" s="2" t="str">
        <f>_xlfn.XLOOKUP(Platinum_Config[[#This Row],[Target DEV SB ID]],Target_Dev_fields[ID],Target_Dev_fields[Attribute Name],"0-Not Found",0,1)</f>
        <v>0-Not Found</v>
      </c>
      <c r="AD272" s="2" t="b">
        <f>Platinum_Config[[#This Row],[Prod Source field name]]=Platinum_Config[[#This Row],[New instance Target field name]]</f>
        <v>1</v>
      </c>
      <c r="AE272" s="2" t="b">
        <f>Platinum_Config[[#This Row],[Target Field Name]]=Platinum_Config[[#This Row],[New instance Target field name]]</f>
        <v>0</v>
      </c>
      <c r="AF272" s="2" t="b">
        <f>Platinum_Config[[#This Row],[Sandbox A field name]]=Platinum_Config[[#This Row],[New instance Target field name]]</f>
        <v>1</v>
      </c>
      <c r="AG272" s="2"/>
      <c r="AH272" s="2"/>
      <c r="AI272" s="2"/>
      <c r="AJ272" s="2"/>
      <c r="AK272" s="5"/>
      <c r="AL272" s="5"/>
      <c r="AM272" s="5"/>
      <c r="AN272" s="5"/>
      <c r="AO272" s="5"/>
      <c r="AP272" s="5"/>
      <c r="AQ272" s="5"/>
      <c r="AR272" s="2"/>
      <c r="AS272" s="104"/>
      <c r="AT272" s="104"/>
      <c r="AU272" s="104"/>
      <c r="AV272" s="2"/>
      <c r="AW272" s="2"/>
      <c r="AX272" s="2"/>
      <c r="AY272" s="2"/>
      <c r="AZ272" s="2"/>
      <c r="BA272" s="2"/>
      <c r="BB272" s="2"/>
      <c r="BC272" s="2"/>
      <c r="BD272" s="2"/>
      <c r="BE272" s="2"/>
      <c r="BF272" s="2"/>
      <c r="BG272" s="2"/>
      <c r="BH272" s="2"/>
      <c r="BI272" s="2"/>
      <c r="BJ272" s="2"/>
      <c r="BK272" s="2"/>
      <c r="BL272" s="2"/>
      <c r="BM272" s="2"/>
      <c r="BN272" s="2"/>
    </row>
    <row r="273" spans="1:66" ht="26.1" hidden="1">
      <c r="A273" s="9" t="s">
        <v>1139</v>
      </c>
      <c r="B273" s="4"/>
      <c r="C273" s="9" t="s">
        <v>2005</v>
      </c>
      <c r="D273" s="9" t="s">
        <v>1139</v>
      </c>
      <c r="E273" s="4"/>
      <c r="F273" s="9" t="s">
        <v>606</v>
      </c>
      <c r="G273" s="10" t="s">
        <v>202</v>
      </c>
      <c r="H273" s="10" t="s">
        <v>759</v>
      </c>
      <c r="I273" s="2"/>
      <c r="J273" s="2"/>
      <c r="K273" s="10" t="s">
        <v>2006</v>
      </c>
      <c r="L273" s="2" t="str">
        <f>_xlfn.TEXTJOIN("|",FALSE,Platinum_Config[[#This Row],[Target Entity]],Platinum_Config[[#This Row],[Target DEV SB ID]])</f>
        <v>Financials|</v>
      </c>
      <c r="M273" s="2" t="s">
        <v>760</v>
      </c>
      <c r="N273" s="10" t="s">
        <v>1629</v>
      </c>
      <c r="O273" s="2"/>
      <c r="P273" s="2"/>
      <c r="Q273" s="2"/>
      <c r="R273" s="2"/>
      <c r="S273" s="2" t="s">
        <v>2007</v>
      </c>
      <c r="T273" s="2"/>
      <c r="U273" s="2"/>
      <c r="V273" s="2"/>
      <c r="W273" s="106" t="s">
        <v>104</v>
      </c>
      <c r="X273" s="106" t="s">
        <v>1641</v>
      </c>
      <c r="Y273" s="104" t="s">
        <v>1871</v>
      </c>
      <c r="Z273" s="2" t="str">
        <f>_xlfn.XLOOKUP(Platinum_Config[[#This Row],[Source PROD ID]],Prod_fields[ID],Prod_fields[Attribute Name],"0-Not Found",0,1)</f>
        <v>0-Not Found</v>
      </c>
      <c r="AA273" s="2"/>
      <c r="AB273" s="2" t="str">
        <f>_xlfn.XLOOKUP(Platinum_Config[[#This Row],[FDXSANDBOXA ID]],SBA_fields[ID],SBA_fields[Attribute Name],"0-Not Found",0,1)</f>
        <v>0-Not Found</v>
      </c>
      <c r="AC273" s="2" t="str">
        <f>_xlfn.XLOOKUP(Platinum_Config[[#This Row],[Target DEV SB ID]],Target_Dev_fields[ID],Target_Dev_fields[Attribute Name],"0-Not Found",0,1)</f>
        <v>0-Not Found</v>
      </c>
      <c r="AD273" s="2" t="b">
        <f>Platinum_Config[[#This Row],[Prod Source field name]]=Platinum_Config[[#This Row],[New instance Target field name]]</f>
        <v>1</v>
      </c>
      <c r="AE273" s="2" t="b">
        <f>Platinum_Config[[#This Row],[Target Field Name]]=Platinum_Config[[#This Row],[New instance Target field name]]</f>
        <v>0</v>
      </c>
      <c r="AF273" s="2" t="b">
        <f>Platinum_Config[[#This Row],[Sandbox A field name]]=Platinum_Config[[#This Row],[New instance Target field name]]</f>
        <v>1</v>
      </c>
      <c r="AG273" s="2"/>
      <c r="AH273" s="2"/>
      <c r="AI273" s="2"/>
      <c r="AJ273" s="2"/>
      <c r="AK273" s="5"/>
      <c r="AL273" s="5"/>
      <c r="AM273" s="5"/>
      <c r="AN273" s="5"/>
      <c r="AO273" s="5"/>
      <c r="AP273" s="5"/>
      <c r="AQ273" s="5"/>
      <c r="AR273" s="2"/>
      <c r="AS273" s="104"/>
      <c r="AT273" s="104"/>
      <c r="AU273" s="104"/>
      <c r="AV273" s="2"/>
      <c r="AW273" s="2"/>
      <c r="AX273" s="2"/>
      <c r="AY273" s="2"/>
      <c r="AZ273" s="2"/>
      <c r="BA273" s="2"/>
      <c r="BB273" s="2"/>
      <c r="BC273" s="2"/>
      <c r="BD273" s="2"/>
      <c r="BE273" s="2"/>
      <c r="BF273" s="2"/>
      <c r="BG273" s="2"/>
      <c r="BH273" s="2"/>
      <c r="BI273" s="2"/>
      <c r="BJ273" s="2"/>
      <c r="BK273" s="2"/>
      <c r="BL273" s="2"/>
      <c r="BM273" s="2"/>
      <c r="BN273" s="2"/>
    </row>
    <row r="274" spans="1:66" ht="26.1" hidden="1">
      <c r="A274" s="9" t="s">
        <v>1139</v>
      </c>
      <c r="B274" s="4"/>
      <c r="C274" s="9" t="s">
        <v>2005</v>
      </c>
      <c r="D274" s="9" t="s">
        <v>1139</v>
      </c>
      <c r="E274" s="4"/>
      <c r="F274" s="9" t="s">
        <v>606</v>
      </c>
      <c r="G274" s="10" t="s">
        <v>202</v>
      </c>
      <c r="H274" s="2" t="s">
        <v>761</v>
      </c>
      <c r="I274" s="2"/>
      <c r="J274" s="2"/>
      <c r="K274" s="10" t="s">
        <v>2006</v>
      </c>
      <c r="L274" s="2" t="str">
        <f>_xlfn.TEXTJOIN("|",FALSE,Platinum_Config[[#This Row],[Target Entity]],Platinum_Config[[#This Row],[Target DEV SB ID]])</f>
        <v>Financials|</v>
      </c>
      <c r="M274" s="2" t="s">
        <v>762</v>
      </c>
      <c r="N274" s="10" t="s">
        <v>1629</v>
      </c>
      <c r="O274" s="2"/>
      <c r="P274" s="2"/>
      <c r="Q274" s="2"/>
      <c r="R274" s="2"/>
      <c r="S274" s="2" t="s">
        <v>2008</v>
      </c>
      <c r="T274" s="2"/>
      <c r="U274" s="2"/>
      <c r="V274" s="2"/>
      <c r="W274" s="106" t="s">
        <v>104</v>
      </c>
      <c r="X274" s="106" t="s">
        <v>1641</v>
      </c>
      <c r="Y274" s="104" t="s">
        <v>1871</v>
      </c>
      <c r="Z274" s="2" t="str">
        <f>_xlfn.XLOOKUP(Platinum_Config[[#This Row],[Source PROD ID]],Prod_fields[ID],Prod_fields[Attribute Name],"0-Not Found",0,1)</f>
        <v>0-Not Found</v>
      </c>
      <c r="AA274" s="2"/>
      <c r="AB274" s="2" t="str">
        <f>_xlfn.XLOOKUP(Platinum_Config[[#This Row],[FDXSANDBOXA ID]],SBA_fields[ID],SBA_fields[Attribute Name],"0-Not Found",0,1)</f>
        <v>0-Not Found</v>
      </c>
      <c r="AC274" s="2" t="str">
        <f>_xlfn.XLOOKUP(Platinum_Config[[#This Row],[Target DEV SB ID]],Target_Dev_fields[ID],Target_Dev_fields[Attribute Name],"0-Not Found",0,1)</f>
        <v>0-Not Found</v>
      </c>
      <c r="AD274" s="2" t="b">
        <f>Platinum_Config[[#This Row],[Prod Source field name]]=Platinum_Config[[#This Row],[New instance Target field name]]</f>
        <v>1</v>
      </c>
      <c r="AE274" s="2" t="b">
        <f>Platinum_Config[[#This Row],[Target Field Name]]=Platinum_Config[[#This Row],[New instance Target field name]]</f>
        <v>0</v>
      </c>
      <c r="AF274" s="2" t="b">
        <f>Platinum_Config[[#This Row],[Sandbox A field name]]=Platinum_Config[[#This Row],[New instance Target field name]]</f>
        <v>1</v>
      </c>
      <c r="AG274" s="2"/>
      <c r="AH274" s="2"/>
      <c r="AI274" s="2"/>
      <c r="AJ274" s="2"/>
      <c r="AK274" s="5"/>
      <c r="AL274" s="5"/>
      <c r="AM274" s="5"/>
      <c r="AN274" s="5"/>
      <c r="AO274" s="5"/>
      <c r="AP274" s="5"/>
      <c r="AQ274" s="5"/>
      <c r="AR274" s="2"/>
      <c r="AS274" s="104"/>
      <c r="AT274" s="104"/>
      <c r="AU274" s="104"/>
      <c r="AV274" s="2"/>
      <c r="AW274" s="2"/>
      <c r="AX274" s="2"/>
      <c r="AY274" s="2"/>
      <c r="AZ274" s="2"/>
      <c r="BA274" s="2"/>
      <c r="BB274" s="2"/>
      <c r="BC274" s="2"/>
      <c r="BD274" s="2"/>
      <c r="BE274" s="2"/>
      <c r="BF274" s="2"/>
      <c r="BG274" s="2"/>
      <c r="BH274" s="2"/>
      <c r="BI274" s="2"/>
      <c r="BJ274" s="2"/>
      <c r="BK274" s="2"/>
      <c r="BL274" s="2"/>
      <c r="BM274" s="2"/>
      <c r="BN274" s="2"/>
    </row>
    <row r="275" spans="1:66" ht="26.1" hidden="1">
      <c r="A275" s="9" t="s">
        <v>1139</v>
      </c>
      <c r="B275" s="4"/>
      <c r="C275" s="9" t="s">
        <v>2005</v>
      </c>
      <c r="D275" s="9" t="s">
        <v>1139</v>
      </c>
      <c r="E275" s="4"/>
      <c r="F275" s="9" t="s">
        <v>606</v>
      </c>
      <c r="G275" s="10" t="s">
        <v>202</v>
      </c>
      <c r="H275" s="10" t="s">
        <v>763</v>
      </c>
      <c r="I275" s="2"/>
      <c r="J275" s="2"/>
      <c r="K275" s="10" t="s">
        <v>2006</v>
      </c>
      <c r="L275" s="2" t="str">
        <f>_xlfn.TEXTJOIN("|",FALSE,Platinum_Config[[#This Row],[Target Entity]],Platinum_Config[[#This Row],[Target DEV SB ID]])</f>
        <v>Financials|</v>
      </c>
      <c r="M275" s="2" t="s">
        <v>764</v>
      </c>
      <c r="N275" s="10" t="s">
        <v>1629</v>
      </c>
      <c r="O275" s="2"/>
      <c r="P275" s="2"/>
      <c r="Q275" s="2"/>
      <c r="R275" s="2"/>
      <c r="S275" s="2" t="s">
        <v>2009</v>
      </c>
      <c r="T275" s="2"/>
      <c r="U275" s="2"/>
      <c r="V275" s="2"/>
      <c r="W275" s="106" t="s">
        <v>104</v>
      </c>
      <c r="X275" s="106" t="s">
        <v>1641</v>
      </c>
      <c r="Y275" s="104" t="s">
        <v>1871</v>
      </c>
      <c r="Z275" s="2" t="str">
        <f>_xlfn.XLOOKUP(Platinum_Config[[#This Row],[Source PROD ID]],Prod_fields[ID],Prod_fields[Attribute Name],"0-Not Found",0,1)</f>
        <v>0-Not Found</v>
      </c>
      <c r="AA275" s="2"/>
      <c r="AB275" s="2" t="str">
        <f>_xlfn.XLOOKUP(Platinum_Config[[#This Row],[FDXSANDBOXA ID]],SBA_fields[ID],SBA_fields[Attribute Name],"0-Not Found",0,1)</f>
        <v>0-Not Found</v>
      </c>
      <c r="AC275" s="2" t="str">
        <f>_xlfn.XLOOKUP(Platinum_Config[[#This Row],[Target DEV SB ID]],Target_Dev_fields[ID],Target_Dev_fields[Attribute Name],"0-Not Found",0,1)</f>
        <v>0-Not Found</v>
      </c>
      <c r="AD275" s="2" t="b">
        <f>Platinum_Config[[#This Row],[Prod Source field name]]=Platinum_Config[[#This Row],[New instance Target field name]]</f>
        <v>1</v>
      </c>
      <c r="AE275" s="2" t="b">
        <f>Platinum_Config[[#This Row],[Target Field Name]]=Platinum_Config[[#This Row],[New instance Target field name]]</f>
        <v>0</v>
      </c>
      <c r="AF275" s="2" t="b">
        <f>Platinum_Config[[#This Row],[Sandbox A field name]]=Platinum_Config[[#This Row],[New instance Target field name]]</f>
        <v>1</v>
      </c>
      <c r="AG275" s="2"/>
      <c r="AH275" s="2"/>
      <c r="AI275" s="2"/>
      <c r="AJ275" s="2"/>
      <c r="AK275" s="5"/>
      <c r="AL275" s="5"/>
      <c r="AM275" s="5"/>
      <c r="AN275" s="5"/>
      <c r="AO275" s="5"/>
      <c r="AP275" s="5"/>
      <c r="AQ275" s="5"/>
      <c r="AR275" s="2"/>
      <c r="AS275" s="104"/>
      <c r="AT275" s="104"/>
      <c r="AU275" s="104"/>
      <c r="AV275" s="2"/>
      <c r="AW275" s="2"/>
      <c r="AX275" s="2"/>
      <c r="AY275" s="2"/>
      <c r="AZ275" s="2"/>
      <c r="BA275" s="2"/>
      <c r="BB275" s="2"/>
      <c r="BC275" s="2"/>
      <c r="BD275" s="2"/>
      <c r="BE275" s="2"/>
      <c r="BF275" s="2"/>
      <c r="BG275" s="2"/>
      <c r="BH275" s="2"/>
      <c r="BI275" s="2"/>
      <c r="BJ275" s="2"/>
      <c r="BK275" s="2"/>
      <c r="BL275" s="2"/>
      <c r="BM275" s="2"/>
      <c r="BN275" s="2"/>
    </row>
    <row r="276" spans="1:66" ht="26.1" hidden="1">
      <c r="A276" s="9" t="s">
        <v>1139</v>
      </c>
      <c r="B276" s="4"/>
      <c r="C276" s="9" t="s">
        <v>2005</v>
      </c>
      <c r="D276" s="9" t="s">
        <v>1139</v>
      </c>
      <c r="E276" s="4"/>
      <c r="F276" s="9" t="s">
        <v>606</v>
      </c>
      <c r="G276" s="10" t="s">
        <v>202</v>
      </c>
      <c r="H276" s="2" t="s">
        <v>765</v>
      </c>
      <c r="I276" s="2"/>
      <c r="J276" s="2"/>
      <c r="K276" s="10" t="s">
        <v>2006</v>
      </c>
      <c r="L276" s="2" t="str">
        <f>_xlfn.TEXTJOIN("|",FALSE,Platinum_Config[[#This Row],[Target Entity]],Platinum_Config[[#This Row],[Target DEV SB ID]])</f>
        <v>Financials|</v>
      </c>
      <c r="M276" s="2" t="s">
        <v>766</v>
      </c>
      <c r="N276" s="10" t="s">
        <v>1629</v>
      </c>
      <c r="O276" s="2"/>
      <c r="P276" s="2"/>
      <c r="Q276" s="2"/>
      <c r="R276" s="2"/>
      <c r="S276" s="2" t="s">
        <v>2010</v>
      </c>
      <c r="T276" s="2"/>
      <c r="U276" s="2"/>
      <c r="V276" s="2"/>
      <c r="W276" s="106" t="s">
        <v>104</v>
      </c>
      <c r="X276" s="106" t="s">
        <v>1641</v>
      </c>
      <c r="Y276" s="104" t="s">
        <v>1871</v>
      </c>
      <c r="Z276" s="2" t="str">
        <f>_xlfn.XLOOKUP(Platinum_Config[[#This Row],[Source PROD ID]],Prod_fields[ID],Prod_fields[Attribute Name],"0-Not Found",0,1)</f>
        <v>0-Not Found</v>
      </c>
      <c r="AA276" s="2"/>
      <c r="AB276" s="2" t="str">
        <f>_xlfn.XLOOKUP(Platinum_Config[[#This Row],[FDXSANDBOXA ID]],SBA_fields[ID],SBA_fields[Attribute Name],"0-Not Found",0,1)</f>
        <v>0-Not Found</v>
      </c>
      <c r="AC276" s="2" t="str">
        <f>_xlfn.XLOOKUP(Platinum_Config[[#This Row],[Target DEV SB ID]],Target_Dev_fields[ID],Target_Dev_fields[Attribute Name],"0-Not Found",0,1)</f>
        <v>0-Not Found</v>
      </c>
      <c r="AD276" s="2" t="b">
        <f>Platinum_Config[[#This Row],[Prod Source field name]]=Platinum_Config[[#This Row],[New instance Target field name]]</f>
        <v>1</v>
      </c>
      <c r="AE276" s="2" t="b">
        <f>Platinum_Config[[#This Row],[Target Field Name]]=Platinum_Config[[#This Row],[New instance Target field name]]</f>
        <v>0</v>
      </c>
      <c r="AF276" s="2" t="b">
        <f>Platinum_Config[[#This Row],[Sandbox A field name]]=Platinum_Config[[#This Row],[New instance Target field name]]</f>
        <v>1</v>
      </c>
      <c r="AG276" s="2"/>
      <c r="AH276" s="2"/>
      <c r="AI276" s="2"/>
      <c r="AJ276" s="2"/>
      <c r="AK276" s="5"/>
      <c r="AL276" s="5"/>
      <c r="AM276" s="5"/>
      <c r="AN276" s="5"/>
      <c r="AO276" s="5"/>
      <c r="AP276" s="5"/>
      <c r="AQ276" s="5"/>
      <c r="AR276" s="2"/>
      <c r="AS276" s="104"/>
      <c r="AT276" s="104"/>
      <c r="AU276" s="104"/>
      <c r="AV276" s="2"/>
      <c r="AW276" s="2"/>
      <c r="AX276" s="2"/>
      <c r="AY276" s="2"/>
      <c r="AZ276" s="2"/>
      <c r="BA276" s="2"/>
      <c r="BB276" s="2"/>
      <c r="BC276" s="2"/>
      <c r="BD276" s="2"/>
      <c r="BE276" s="2"/>
      <c r="BF276" s="2"/>
      <c r="BG276" s="2"/>
      <c r="BH276" s="2"/>
      <c r="BI276" s="2"/>
      <c r="BJ276" s="2"/>
      <c r="BK276" s="2"/>
      <c r="BL276" s="2"/>
      <c r="BM276" s="2"/>
      <c r="BN276" s="2"/>
    </row>
    <row r="277" spans="1:66" ht="26.1" hidden="1">
      <c r="A277" s="9" t="s">
        <v>1139</v>
      </c>
      <c r="B277" s="4"/>
      <c r="C277" s="9" t="s">
        <v>2005</v>
      </c>
      <c r="D277" s="9" t="s">
        <v>1139</v>
      </c>
      <c r="E277" s="4"/>
      <c r="F277" s="9" t="s">
        <v>606</v>
      </c>
      <c r="G277" s="10" t="s">
        <v>202</v>
      </c>
      <c r="H277" s="10" t="s">
        <v>767</v>
      </c>
      <c r="I277" s="2"/>
      <c r="J277" s="2"/>
      <c r="K277" s="10" t="s">
        <v>2006</v>
      </c>
      <c r="L277" s="2" t="str">
        <f>_xlfn.TEXTJOIN("|",FALSE,Platinum_Config[[#This Row],[Target Entity]],Platinum_Config[[#This Row],[Target DEV SB ID]])</f>
        <v>Financials|</v>
      </c>
      <c r="M277" s="2" t="s">
        <v>768</v>
      </c>
      <c r="N277" s="10" t="s">
        <v>1629</v>
      </c>
      <c r="O277" s="2"/>
      <c r="P277" s="2"/>
      <c r="Q277" s="2"/>
      <c r="R277" s="2"/>
      <c r="S277" s="2" t="s">
        <v>2011</v>
      </c>
      <c r="T277" s="2"/>
      <c r="U277" s="2"/>
      <c r="V277" s="2"/>
      <c r="W277" s="106" t="s">
        <v>104</v>
      </c>
      <c r="X277" s="106" t="s">
        <v>1641</v>
      </c>
      <c r="Y277" s="104" t="s">
        <v>1871</v>
      </c>
      <c r="Z277" s="2" t="str">
        <f>_xlfn.XLOOKUP(Platinum_Config[[#This Row],[Source PROD ID]],Prod_fields[ID],Prod_fields[Attribute Name],"0-Not Found",0,1)</f>
        <v>Region</v>
      </c>
      <c r="AA277" s="2"/>
      <c r="AB277" s="2" t="str">
        <f>_xlfn.XLOOKUP(Platinum_Config[[#This Row],[FDXSANDBOXA ID]],SBA_fields[ID],SBA_fields[Attribute Name],"0-Not Found",0,1)</f>
        <v>0-Not Found</v>
      </c>
      <c r="AC277" s="2" t="str">
        <f>_xlfn.XLOOKUP(Platinum_Config[[#This Row],[Target DEV SB ID]],Target_Dev_fields[ID],Target_Dev_fields[Attribute Name],"0-Not Found",0,1)</f>
        <v>0-Not Found</v>
      </c>
      <c r="AD277" s="2" t="b">
        <f>Platinum_Config[[#This Row],[Prod Source field name]]=Platinum_Config[[#This Row],[New instance Target field name]]</f>
        <v>0</v>
      </c>
      <c r="AE277" s="2" t="b">
        <f>Platinum_Config[[#This Row],[Target Field Name]]=Platinum_Config[[#This Row],[New instance Target field name]]</f>
        <v>0</v>
      </c>
      <c r="AF277" s="2" t="b">
        <f>Platinum_Config[[#This Row],[Sandbox A field name]]=Platinum_Config[[#This Row],[New instance Target field name]]</f>
        <v>1</v>
      </c>
      <c r="AG277" s="2"/>
      <c r="AH277" s="2"/>
      <c r="AI277" s="2"/>
      <c r="AJ277" s="2"/>
      <c r="AK277" s="5"/>
      <c r="AL277" s="5"/>
      <c r="AM277" s="5"/>
      <c r="AN277" s="5"/>
      <c r="AO277" s="5"/>
      <c r="AP277" s="5"/>
      <c r="AQ277" s="5"/>
      <c r="AR277" s="2"/>
      <c r="AS277" s="104"/>
      <c r="AT277" s="104"/>
      <c r="AU277" s="104"/>
      <c r="AV277" s="2"/>
      <c r="AW277" s="2"/>
      <c r="AX277" s="2"/>
      <c r="AY277" s="2"/>
      <c r="AZ277" s="2"/>
      <c r="BA277" s="2"/>
      <c r="BB277" s="2"/>
      <c r="BC277" s="2"/>
      <c r="BD277" s="2"/>
      <c r="BE277" s="2"/>
      <c r="BF277" s="2"/>
      <c r="BG277" s="2"/>
      <c r="BH277" s="2"/>
      <c r="BI277" s="2"/>
      <c r="BJ277" s="2"/>
      <c r="BK277" s="2"/>
      <c r="BL277" s="2"/>
      <c r="BM277" s="2"/>
      <c r="BN277" s="2"/>
    </row>
    <row r="278" spans="1:66" ht="26.1" hidden="1">
      <c r="A278" s="9" t="s">
        <v>1139</v>
      </c>
      <c r="B278" s="4"/>
      <c r="C278" s="9" t="s">
        <v>2005</v>
      </c>
      <c r="D278" s="9" t="s">
        <v>1139</v>
      </c>
      <c r="E278" s="4"/>
      <c r="F278" s="9" t="s">
        <v>606</v>
      </c>
      <c r="G278" s="10" t="s">
        <v>202</v>
      </c>
      <c r="H278" s="2" t="s">
        <v>769</v>
      </c>
      <c r="I278" s="2"/>
      <c r="J278" s="2"/>
      <c r="K278" s="10" t="s">
        <v>2006</v>
      </c>
      <c r="L278" s="2" t="str">
        <f>_xlfn.TEXTJOIN("|",FALSE,Platinum_Config[[#This Row],[Target Entity]],Platinum_Config[[#This Row],[Target DEV SB ID]])</f>
        <v>Financials|</v>
      </c>
      <c r="M278" s="2" t="s">
        <v>770</v>
      </c>
      <c r="N278" s="10" t="s">
        <v>1629</v>
      </c>
      <c r="O278" s="2"/>
      <c r="P278" s="2"/>
      <c r="Q278" s="2"/>
      <c r="R278" s="2"/>
      <c r="S278" s="2" t="s">
        <v>2012</v>
      </c>
      <c r="T278" s="2"/>
      <c r="U278" s="2"/>
      <c r="V278" s="2"/>
      <c r="W278" s="106" t="s">
        <v>104</v>
      </c>
      <c r="X278" s="106" t="s">
        <v>1641</v>
      </c>
      <c r="Y278" s="104" t="s">
        <v>1871</v>
      </c>
      <c r="Z278" s="2" t="str">
        <f>_xlfn.XLOOKUP(Platinum_Config[[#This Row],[Source PROD ID]],Prod_fields[ID],Prod_fields[Attribute Name],"0-Not Found",0,1)</f>
        <v>0-Not Found</v>
      </c>
      <c r="AA278" s="2"/>
      <c r="AB278" s="2" t="str">
        <f>_xlfn.XLOOKUP(Platinum_Config[[#This Row],[FDXSANDBOXA ID]],SBA_fields[ID],SBA_fields[Attribute Name],"0-Not Found",0,1)</f>
        <v>0-Not Found</v>
      </c>
      <c r="AC278" s="2" t="str">
        <f>_xlfn.XLOOKUP(Platinum_Config[[#This Row],[Target DEV SB ID]],Target_Dev_fields[ID],Target_Dev_fields[Attribute Name],"0-Not Found",0,1)</f>
        <v>0-Not Found</v>
      </c>
      <c r="AD278" s="2" t="b">
        <f>Platinum_Config[[#This Row],[Prod Source field name]]=Platinum_Config[[#This Row],[New instance Target field name]]</f>
        <v>1</v>
      </c>
      <c r="AE278" s="2" t="b">
        <f>Platinum_Config[[#This Row],[Target Field Name]]=Platinum_Config[[#This Row],[New instance Target field name]]</f>
        <v>0</v>
      </c>
      <c r="AF278" s="2" t="b">
        <f>Platinum_Config[[#This Row],[Sandbox A field name]]=Platinum_Config[[#This Row],[New instance Target field name]]</f>
        <v>1</v>
      </c>
      <c r="AG278" s="2"/>
      <c r="AH278" s="2"/>
      <c r="AI278" s="2"/>
      <c r="AJ278" s="2"/>
      <c r="AK278" s="5"/>
      <c r="AL278" s="5"/>
      <c r="AM278" s="5"/>
      <c r="AN278" s="5"/>
      <c r="AO278" s="5"/>
      <c r="AP278" s="5"/>
      <c r="AQ278" s="5"/>
      <c r="AR278" s="2"/>
      <c r="AS278" s="104"/>
      <c r="AT278" s="104"/>
      <c r="AU278" s="104"/>
      <c r="AV278" s="2"/>
      <c r="AW278" s="2"/>
      <c r="AX278" s="2"/>
      <c r="AY278" s="2"/>
      <c r="AZ278" s="2"/>
      <c r="BA278" s="2"/>
      <c r="BB278" s="2"/>
      <c r="BC278" s="2"/>
      <c r="BD278" s="2"/>
      <c r="BE278" s="2"/>
      <c r="BF278" s="2"/>
      <c r="BG278" s="2"/>
      <c r="BH278" s="2"/>
      <c r="BI278" s="2"/>
      <c r="BJ278" s="2"/>
      <c r="BK278" s="2"/>
      <c r="BL278" s="2"/>
      <c r="BM278" s="2"/>
      <c r="BN278" s="2"/>
    </row>
    <row r="279" spans="1:66" ht="26.1" hidden="1">
      <c r="A279" s="9" t="s">
        <v>1139</v>
      </c>
      <c r="B279" s="4"/>
      <c r="C279" s="9" t="s">
        <v>2005</v>
      </c>
      <c r="D279" s="9" t="s">
        <v>1139</v>
      </c>
      <c r="E279" s="4"/>
      <c r="F279" s="9" t="s">
        <v>606</v>
      </c>
      <c r="G279" s="10" t="s">
        <v>202</v>
      </c>
      <c r="H279" s="10" t="s">
        <v>771</v>
      </c>
      <c r="I279" s="2"/>
      <c r="J279" s="2"/>
      <c r="K279" s="10" t="s">
        <v>2006</v>
      </c>
      <c r="L279" s="2" t="str">
        <f>_xlfn.TEXTJOIN("|",FALSE,Platinum_Config[[#This Row],[Target Entity]],Platinum_Config[[#This Row],[Target DEV SB ID]])</f>
        <v>Financials|</v>
      </c>
      <c r="M279" s="2" t="s">
        <v>772</v>
      </c>
      <c r="N279" s="10" t="s">
        <v>1629</v>
      </c>
      <c r="O279" s="2"/>
      <c r="P279" s="2"/>
      <c r="Q279" s="2"/>
      <c r="R279" s="2"/>
      <c r="S279" s="2" t="s">
        <v>2013</v>
      </c>
      <c r="T279" s="2"/>
      <c r="U279" s="2"/>
      <c r="V279" s="2"/>
      <c r="W279" s="106" t="s">
        <v>104</v>
      </c>
      <c r="X279" s="106" t="s">
        <v>1641</v>
      </c>
      <c r="Y279" s="104" t="s">
        <v>1871</v>
      </c>
      <c r="Z279" s="2" t="str">
        <f>_xlfn.XLOOKUP(Platinum_Config[[#This Row],[Source PROD ID]],Prod_fields[ID],Prod_fields[Attribute Name],"0-Not Found",0,1)</f>
        <v>0-Not Found</v>
      </c>
      <c r="AA279" s="2"/>
      <c r="AB279" s="2" t="str">
        <f>_xlfn.XLOOKUP(Platinum_Config[[#This Row],[FDXSANDBOXA ID]],SBA_fields[ID],SBA_fields[Attribute Name],"0-Not Found",0,1)</f>
        <v>0-Not Found</v>
      </c>
      <c r="AC279" s="2" t="str">
        <f>_xlfn.XLOOKUP(Platinum_Config[[#This Row],[Target DEV SB ID]],Target_Dev_fields[ID],Target_Dev_fields[Attribute Name],"0-Not Found",0,1)</f>
        <v>0-Not Found</v>
      </c>
      <c r="AD279" s="2" t="b">
        <f>Platinum_Config[[#This Row],[Prod Source field name]]=Platinum_Config[[#This Row],[New instance Target field name]]</f>
        <v>1</v>
      </c>
      <c r="AE279" s="2" t="b">
        <f>Platinum_Config[[#This Row],[Target Field Name]]=Platinum_Config[[#This Row],[New instance Target field name]]</f>
        <v>0</v>
      </c>
      <c r="AF279" s="2" t="b">
        <f>Platinum_Config[[#This Row],[Sandbox A field name]]=Platinum_Config[[#This Row],[New instance Target field name]]</f>
        <v>1</v>
      </c>
      <c r="AG279" s="2"/>
      <c r="AH279" s="2"/>
      <c r="AI279" s="2"/>
      <c r="AJ279" s="2"/>
      <c r="AK279" s="5"/>
      <c r="AL279" s="5"/>
      <c r="AM279" s="5"/>
      <c r="AN279" s="5"/>
      <c r="AO279" s="5"/>
      <c r="AP279" s="5"/>
      <c r="AQ279" s="5"/>
      <c r="AR279" s="2"/>
      <c r="AS279" s="104"/>
      <c r="AT279" s="104"/>
      <c r="AU279" s="104"/>
      <c r="AV279" s="2"/>
      <c r="AW279" s="2"/>
      <c r="AX279" s="2"/>
      <c r="AY279" s="2"/>
      <c r="AZ279" s="2"/>
      <c r="BA279" s="2"/>
      <c r="BB279" s="2"/>
      <c r="BC279" s="2"/>
      <c r="BD279" s="2"/>
      <c r="BE279" s="2"/>
      <c r="BF279" s="2"/>
      <c r="BG279" s="2"/>
      <c r="BH279" s="2"/>
      <c r="BI279" s="2"/>
      <c r="BJ279" s="2"/>
      <c r="BK279" s="2"/>
      <c r="BL279" s="2"/>
      <c r="BM279" s="2"/>
      <c r="BN279" s="2"/>
    </row>
    <row r="280" spans="1:66" ht="26.1" hidden="1">
      <c r="A280" s="9" t="s">
        <v>1139</v>
      </c>
      <c r="B280" s="4"/>
      <c r="C280" s="9" t="s">
        <v>2005</v>
      </c>
      <c r="D280" s="9" t="s">
        <v>1139</v>
      </c>
      <c r="E280" s="4"/>
      <c r="F280" s="9" t="s">
        <v>606</v>
      </c>
      <c r="G280" s="10" t="s">
        <v>202</v>
      </c>
      <c r="H280" s="2" t="s">
        <v>773</v>
      </c>
      <c r="I280" s="2"/>
      <c r="J280" s="2"/>
      <c r="K280" s="10" t="s">
        <v>2006</v>
      </c>
      <c r="L280" s="2" t="str">
        <f>_xlfn.TEXTJOIN("|",FALSE,Platinum_Config[[#This Row],[Target Entity]],Platinum_Config[[#This Row],[Target DEV SB ID]])</f>
        <v>Financials|</v>
      </c>
      <c r="M280" s="2" t="s">
        <v>774</v>
      </c>
      <c r="N280" s="10" t="s">
        <v>1629</v>
      </c>
      <c r="O280" s="2"/>
      <c r="P280" s="2"/>
      <c r="Q280" s="2"/>
      <c r="R280" s="2"/>
      <c r="S280" s="2" t="s">
        <v>470</v>
      </c>
      <c r="T280" s="2"/>
      <c r="U280" s="2"/>
      <c r="V280" s="2"/>
      <c r="W280" s="106" t="s">
        <v>104</v>
      </c>
      <c r="X280" s="106" t="s">
        <v>1641</v>
      </c>
      <c r="Y280" s="104" t="s">
        <v>1871</v>
      </c>
      <c r="Z280" s="2" t="str">
        <f>_xlfn.XLOOKUP(Platinum_Config[[#This Row],[Source PROD ID]],Prod_fields[ID],Prod_fields[Attribute Name],"0-Not Found",0,1)</f>
        <v>0-Not Found</v>
      </c>
      <c r="AA280" s="2"/>
      <c r="AB280" s="2" t="str">
        <f>_xlfn.XLOOKUP(Platinum_Config[[#This Row],[FDXSANDBOXA ID]],SBA_fields[ID],SBA_fields[Attribute Name],"0-Not Found",0,1)</f>
        <v>0-Not Found</v>
      </c>
      <c r="AC280" s="2" t="str">
        <f>_xlfn.XLOOKUP(Platinum_Config[[#This Row],[Target DEV SB ID]],Target_Dev_fields[ID],Target_Dev_fields[Attribute Name],"0-Not Found",0,1)</f>
        <v>0-Not Found</v>
      </c>
      <c r="AD280" s="2" t="b">
        <f>Platinum_Config[[#This Row],[Prod Source field name]]=Platinum_Config[[#This Row],[New instance Target field name]]</f>
        <v>1</v>
      </c>
      <c r="AE280" s="2" t="b">
        <f>Platinum_Config[[#This Row],[Target Field Name]]=Platinum_Config[[#This Row],[New instance Target field name]]</f>
        <v>0</v>
      </c>
      <c r="AF280" s="2" t="b">
        <f>Platinum_Config[[#This Row],[Sandbox A field name]]=Platinum_Config[[#This Row],[New instance Target field name]]</f>
        <v>1</v>
      </c>
      <c r="AG280" s="2"/>
      <c r="AH280" s="2"/>
      <c r="AI280" s="2"/>
      <c r="AJ280" s="2"/>
      <c r="AK280" s="5"/>
      <c r="AL280" s="5"/>
      <c r="AM280" s="5"/>
      <c r="AN280" s="5"/>
      <c r="AO280" s="5"/>
      <c r="AP280" s="5"/>
      <c r="AQ280" s="5"/>
      <c r="AR280" s="2"/>
      <c r="AS280" s="104"/>
      <c r="AT280" s="104"/>
      <c r="AU280" s="104"/>
      <c r="AV280" s="2"/>
      <c r="AW280" s="2"/>
      <c r="AX280" s="2"/>
      <c r="AY280" s="2"/>
      <c r="AZ280" s="2"/>
      <c r="BA280" s="2"/>
      <c r="BB280" s="2"/>
      <c r="BC280" s="2"/>
      <c r="BD280" s="2"/>
      <c r="BE280" s="2"/>
      <c r="BF280" s="2"/>
      <c r="BG280" s="2"/>
      <c r="BH280" s="2"/>
      <c r="BI280" s="2"/>
      <c r="BJ280" s="2"/>
      <c r="BK280" s="2"/>
      <c r="BL280" s="2"/>
      <c r="BM280" s="2"/>
      <c r="BN280" s="2"/>
    </row>
    <row r="281" spans="1:66" ht="26.1" hidden="1">
      <c r="A281" s="9" t="s">
        <v>1139</v>
      </c>
      <c r="B281" s="4"/>
      <c r="C281" s="9" t="s">
        <v>2005</v>
      </c>
      <c r="D281" s="9" t="s">
        <v>1139</v>
      </c>
      <c r="E281" s="4"/>
      <c r="F281" s="9" t="s">
        <v>606</v>
      </c>
      <c r="G281" s="10" t="s">
        <v>202</v>
      </c>
      <c r="H281" s="10" t="s">
        <v>775</v>
      </c>
      <c r="I281" s="2"/>
      <c r="J281" s="2"/>
      <c r="K281" s="10" t="s">
        <v>2006</v>
      </c>
      <c r="L281" s="2" t="str">
        <f>_xlfn.TEXTJOIN("|",FALSE,Platinum_Config[[#This Row],[Target Entity]],Platinum_Config[[#This Row],[Target DEV SB ID]])</f>
        <v>Financials|</v>
      </c>
      <c r="M281" s="2" t="s">
        <v>776</v>
      </c>
      <c r="N281" s="10" t="s">
        <v>1629</v>
      </c>
      <c r="O281" s="2"/>
      <c r="P281" s="2"/>
      <c r="Q281" s="2"/>
      <c r="R281" s="2"/>
      <c r="S281" s="2" t="s">
        <v>2014</v>
      </c>
      <c r="T281" s="2"/>
      <c r="U281" s="2"/>
      <c r="V281" s="2"/>
      <c r="W281" s="106" t="s">
        <v>104</v>
      </c>
      <c r="X281" s="106" t="s">
        <v>1641</v>
      </c>
      <c r="Y281" s="104" t="s">
        <v>1871</v>
      </c>
      <c r="Z281" s="2" t="str">
        <f>_xlfn.XLOOKUP(Platinum_Config[[#This Row],[Source PROD ID]],Prod_fields[ID],Prod_fields[Attribute Name],"0-Not Found",0,1)</f>
        <v>Structural and/or Volume Impacts</v>
      </c>
      <c r="AA281" s="2"/>
      <c r="AB281" s="2" t="str">
        <f>_xlfn.XLOOKUP(Platinum_Config[[#This Row],[FDXSANDBOXA ID]],SBA_fields[ID],SBA_fields[Attribute Name],"0-Not Found",0,1)</f>
        <v>0-Not Found</v>
      </c>
      <c r="AC281" s="2" t="str">
        <f>_xlfn.XLOOKUP(Platinum_Config[[#This Row],[Target DEV SB ID]],Target_Dev_fields[ID],Target_Dev_fields[Attribute Name],"0-Not Found",0,1)</f>
        <v>0-Not Found</v>
      </c>
      <c r="AD281" s="2" t="b">
        <f>Platinum_Config[[#This Row],[Prod Source field name]]=Platinum_Config[[#This Row],[New instance Target field name]]</f>
        <v>0</v>
      </c>
      <c r="AE281" s="2" t="b">
        <f>Platinum_Config[[#This Row],[Target Field Name]]=Platinum_Config[[#This Row],[New instance Target field name]]</f>
        <v>0</v>
      </c>
      <c r="AF281" s="2" t="b">
        <f>Platinum_Config[[#This Row],[Sandbox A field name]]=Platinum_Config[[#This Row],[New instance Target field name]]</f>
        <v>1</v>
      </c>
      <c r="AG281" s="2"/>
      <c r="AH281" s="2"/>
      <c r="AI281" s="2"/>
      <c r="AJ281" s="2"/>
      <c r="AK281" s="5"/>
      <c r="AL281" s="5"/>
      <c r="AM281" s="5"/>
      <c r="AN281" s="5"/>
      <c r="AO281" s="5"/>
      <c r="AP281" s="5"/>
      <c r="AQ281" s="5"/>
      <c r="AR281" s="2"/>
      <c r="AS281" s="104"/>
      <c r="AT281" s="104"/>
      <c r="AU281" s="104"/>
      <c r="AV281" s="2"/>
      <c r="AW281" s="2"/>
      <c r="AX281" s="2"/>
      <c r="AY281" s="2"/>
      <c r="AZ281" s="2"/>
      <c r="BA281" s="2"/>
      <c r="BB281" s="2"/>
      <c r="BC281" s="2"/>
      <c r="BD281" s="2"/>
      <c r="BE281" s="2"/>
      <c r="BF281" s="2"/>
      <c r="BG281" s="2"/>
      <c r="BH281" s="2"/>
      <c r="BI281" s="2"/>
      <c r="BJ281" s="2"/>
      <c r="BK281" s="2"/>
      <c r="BL281" s="2"/>
      <c r="BM281" s="2"/>
      <c r="BN281" s="2"/>
    </row>
    <row r="282" spans="1:66" ht="26.1" hidden="1">
      <c r="A282" s="9" t="s">
        <v>1139</v>
      </c>
      <c r="B282" s="4"/>
      <c r="C282" s="9" t="s">
        <v>2005</v>
      </c>
      <c r="D282" s="9" t="s">
        <v>1139</v>
      </c>
      <c r="E282" s="4"/>
      <c r="F282" s="9" t="s">
        <v>606</v>
      </c>
      <c r="G282" s="10" t="s">
        <v>202</v>
      </c>
      <c r="H282" s="2" t="s">
        <v>777</v>
      </c>
      <c r="I282" s="2"/>
      <c r="J282" s="2"/>
      <c r="K282" s="10" t="s">
        <v>2006</v>
      </c>
      <c r="L282" s="2" t="str">
        <f>_xlfn.TEXTJOIN("|",FALSE,Platinum_Config[[#This Row],[Target Entity]],Platinum_Config[[#This Row],[Target DEV SB ID]])</f>
        <v>Financials|</v>
      </c>
      <c r="M282" s="2" t="s">
        <v>778</v>
      </c>
      <c r="N282" s="10" t="s">
        <v>1629</v>
      </c>
      <c r="O282" s="2"/>
      <c r="P282" s="2"/>
      <c r="Q282" s="2"/>
      <c r="R282" s="2"/>
      <c r="S282" s="2" t="s">
        <v>2015</v>
      </c>
      <c r="T282" s="2"/>
      <c r="U282" s="2"/>
      <c r="V282" s="2"/>
      <c r="W282" s="106" t="s">
        <v>104</v>
      </c>
      <c r="X282" s="106" t="s">
        <v>1641</v>
      </c>
      <c r="Y282" s="104" t="s">
        <v>1871</v>
      </c>
      <c r="Z282" s="2" t="str">
        <f>_xlfn.XLOOKUP(Platinum_Config[[#This Row],[Source PROD ID]],Prod_fields[ID],Prod_fields[Attribute Name],"0-Not Found",0,1)</f>
        <v>0-Not Found</v>
      </c>
      <c r="AA282" s="2"/>
      <c r="AB282" s="2" t="str">
        <f>_xlfn.XLOOKUP(Platinum_Config[[#This Row],[FDXSANDBOXA ID]],SBA_fields[ID],SBA_fields[Attribute Name],"0-Not Found",0,1)</f>
        <v>0-Not Found</v>
      </c>
      <c r="AC282" s="2" t="str">
        <f>_xlfn.XLOOKUP(Platinum_Config[[#This Row],[Target DEV SB ID]],Target_Dev_fields[ID],Target_Dev_fields[Attribute Name],"0-Not Found",0,1)</f>
        <v>0-Not Found</v>
      </c>
      <c r="AD282" s="2" t="b">
        <f>Platinum_Config[[#This Row],[Prod Source field name]]=Platinum_Config[[#This Row],[New instance Target field name]]</f>
        <v>1</v>
      </c>
      <c r="AE282" s="2" t="b">
        <f>Platinum_Config[[#This Row],[Target Field Name]]=Platinum_Config[[#This Row],[New instance Target field name]]</f>
        <v>0</v>
      </c>
      <c r="AF282" s="2" t="b">
        <f>Platinum_Config[[#This Row],[Sandbox A field name]]=Platinum_Config[[#This Row],[New instance Target field name]]</f>
        <v>1</v>
      </c>
      <c r="AG282" s="2"/>
      <c r="AH282" s="2"/>
      <c r="AI282" s="2"/>
      <c r="AJ282" s="2"/>
      <c r="AK282" s="5"/>
      <c r="AL282" s="5"/>
      <c r="AM282" s="5"/>
      <c r="AN282" s="5"/>
      <c r="AO282" s="5"/>
      <c r="AP282" s="5"/>
      <c r="AQ282" s="5"/>
      <c r="AR282" s="2"/>
      <c r="AS282" s="104"/>
      <c r="AT282" s="104"/>
      <c r="AU282" s="104"/>
      <c r="AV282" s="2"/>
      <c r="AW282" s="2"/>
      <c r="AX282" s="2"/>
      <c r="AY282" s="2"/>
      <c r="AZ282" s="2"/>
      <c r="BA282" s="2"/>
      <c r="BB282" s="2"/>
      <c r="BC282" s="2"/>
      <c r="BD282" s="2"/>
      <c r="BE282" s="2"/>
      <c r="BF282" s="2"/>
      <c r="BG282" s="2"/>
      <c r="BH282" s="2"/>
      <c r="BI282" s="2"/>
      <c r="BJ282" s="2"/>
      <c r="BK282" s="2"/>
      <c r="BL282" s="2"/>
      <c r="BM282" s="2"/>
      <c r="BN282" s="2"/>
    </row>
    <row r="283" spans="1:66" ht="26.1" hidden="1">
      <c r="A283" s="9" t="s">
        <v>1139</v>
      </c>
      <c r="B283" s="4"/>
      <c r="C283" s="9" t="s">
        <v>2005</v>
      </c>
      <c r="D283" s="9" t="s">
        <v>1139</v>
      </c>
      <c r="E283" s="4"/>
      <c r="F283" s="9" t="s">
        <v>606</v>
      </c>
      <c r="G283" s="10" t="s">
        <v>202</v>
      </c>
      <c r="H283" s="10" t="s">
        <v>779</v>
      </c>
      <c r="I283" s="2"/>
      <c r="J283" s="2"/>
      <c r="K283" s="10" t="s">
        <v>2006</v>
      </c>
      <c r="L283" s="2" t="str">
        <f>_xlfn.TEXTJOIN("|",FALSE,Platinum_Config[[#This Row],[Target Entity]],Platinum_Config[[#This Row],[Target DEV SB ID]])</f>
        <v>Financials|</v>
      </c>
      <c r="M283" s="2" t="s">
        <v>780</v>
      </c>
      <c r="N283" s="10" t="s">
        <v>1629</v>
      </c>
      <c r="O283" s="2"/>
      <c r="P283" s="2"/>
      <c r="Q283" s="2"/>
      <c r="R283" s="2"/>
      <c r="S283" s="2" t="s">
        <v>2016</v>
      </c>
      <c r="T283" s="2"/>
      <c r="U283" s="2"/>
      <c r="V283" s="2"/>
      <c r="W283" s="106" t="s">
        <v>104</v>
      </c>
      <c r="X283" s="106" t="s">
        <v>1641</v>
      </c>
      <c r="Y283" s="104" t="s">
        <v>1871</v>
      </c>
      <c r="Z283" s="2" t="str">
        <f>_xlfn.XLOOKUP(Platinum_Config[[#This Row],[Source PROD ID]],Prod_fields[ID],Prod_fields[Attribute Name],"0-Not Found",0,1)</f>
        <v>0-Not Found</v>
      </c>
      <c r="AA283" s="2"/>
      <c r="AB283" s="2" t="str">
        <f>_xlfn.XLOOKUP(Platinum_Config[[#This Row],[FDXSANDBOXA ID]],SBA_fields[ID],SBA_fields[Attribute Name],"0-Not Found",0,1)</f>
        <v>0-Not Found</v>
      </c>
      <c r="AC283" s="2" t="str">
        <f>_xlfn.XLOOKUP(Platinum_Config[[#This Row],[Target DEV SB ID]],Target_Dev_fields[ID],Target_Dev_fields[Attribute Name],"0-Not Found",0,1)</f>
        <v>0-Not Found</v>
      </c>
      <c r="AD283" s="2" t="b">
        <f>Platinum_Config[[#This Row],[Prod Source field name]]=Platinum_Config[[#This Row],[New instance Target field name]]</f>
        <v>1</v>
      </c>
      <c r="AE283" s="2" t="b">
        <f>Platinum_Config[[#This Row],[Target Field Name]]=Platinum_Config[[#This Row],[New instance Target field name]]</f>
        <v>0</v>
      </c>
      <c r="AF283" s="2" t="b">
        <f>Platinum_Config[[#This Row],[Sandbox A field name]]=Platinum_Config[[#This Row],[New instance Target field name]]</f>
        <v>1</v>
      </c>
      <c r="AG283" s="2"/>
      <c r="AH283" s="2"/>
      <c r="AI283" s="2"/>
      <c r="AJ283" s="2"/>
      <c r="AK283" s="5"/>
      <c r="AL283" s="5"/>
      <c r="AM283" s="5"/>
      <c r="AN283" s="5"/>
      <c r="AO283" s="5"/>
      <c r="AP283" s="5"/>
      <c r="AQ283" s="5"/>
      <c r="AR283" s="2"/>
      <c r="AS283" s="104"/>
      <c r="AT283" s="104"/>
      <c r="AU283" s="104"/>
      <c r="AV283" s="2"/>
      <c r="AW283" s="2"/>
      <c r="AX283" s="2"/>
      <c r="AY283" s="2"/>
      <c r="AZ283" s="2"/>
      <c r="BA283" s="2"/>
      <c r="BB283" s="2"/>
      <c r="BC283" s="2"/>
      <c r="BD283" s="2"/>
      <c r="BE283" s="2"/>
      <c r="BF283" s="2"/>
      <c r="BG283" s="2"/>
      <c r="BH283" s="2"/>
      <c r="BI283" s="2"/>
      <c r="BJ283" s="2"/>
      <c r="BK283" s="2"/>
      <c r="BL283" s="2"/>
      <c r="BM283" s="2"/>
      <c r="BN283" s="2"/>
    </row>
    <row r="284" spans="1:66" ht="26.1" hidden="1">
      <c r="A284" s="9" t="s">
        <v>1139</v>
      </c>
      <c r="B284" s="4"/>
      <c r="C284" s="9" t="s">
        <v>2005</v>
      </c>
      <c r="D284" s="9" t="s">
        <v>1139</v>
      </c>
      <c r="E284" s="4"/>
      <c r="F284" s="9" t="s">
        <v>606</v>
      </c>
      <c r="G284" s="10" t="s">
        <v>202</v>
      </c>
      <c r="H284" s="2" t="s">
        <v>781</v>
      </c>
      <c r="I284" s="2"/>
      <c r="J284" s="2"/>
      <c r="K284" s="10" t="s">
        <v>2006</v>
      </c>
      <c r="L284" s="2" t="str">
        <f>_xlfn.TEXTJOIN("|",FALSE,Platinum_Config[[#This Row],[Target Entity]],Platinum_Config[[#This Row],[Target DEV SB ID]])</f>
        <v>Financials|</v>
      </c>
      <c r="M284" s="2" t="s">
        <v>782</v>
      </c>
      <c r="N284" s="10" t="s">
        <v>1629</v>
      </c>
      <c r="O284" s="2"/>
      <c r="P284" s="2"/>
      <c r="Q284" s="2"/>
      <c r="R284" s="2"/>
      <c r="S284" s="2" t="s">
        <v>2017</v>
      </c>
      <c r="T284" s="2"/>
      <c r="U284" s="2"/>
      <c r="V284" s="2"/>
      <c r="W284" s="106" t="s">
        <v>104</v>
      </c>
      <c r="X284" s="106" t="s">
        <v>1641</v>
      </c>
      <c r="Y284" s="104" t="s">
        <v>1871</v>
      </c>
      <c r="Z284" s="2" t="str">
        <f>_xlfn.XLOOKUP(Platinum_Config[[#This Row],[Source PROD ID]],Prod_fields[ID],Prod_fields[Attribute Name],"0-Not Found",0,1)</f>
        <v>0-Not Found</v>
      </c>
      <c r="AA284" s="2"/>
      <c r="AB284" s="2" t="str">
        <f>_xlfn.XLOOKUP(Platinum_Config[[#This Row],[FDXSANDBOXA ID]],SBA_fields[ID],SBA_fields[Attribute Name],"0-Not Found",0,1)</f>
        <v>0-Not Found</v>
      </c>
      <c r="AC284" s="2" t="str">
        <f>_xlfn.XLOOKUP(Platinum_Config[[#This Row],[Target DEV SB ID]],Target_Dev_fields[ID],Target_Dev_fields[Attribute Name],"0-Not Found",0,1)</f>
        <v>0-Not Found</v>
      </c>
      <c r="AD284" s="2" t="b">
        <f>Platinum_Config[[#This Row],[Prod Source field name]]=Platinum_Config[[#This Row],[New instance Target field name]]</f>
        <v>1</v>
      </c>
      <c r="AE284" s="2" t="b">
        <f>Platinum_Config[[#This Row],[Target Field Name]]=Platinum_Config[[#This Row],[New instance Target field name]]</f>
        <v>0</v>
      </c>
      <c r="AF284" s="2" t="b">
        <f>Platinum_Config[[#This Row],[Sandbox A field name]]=Platinum_Config[[#This Row],[New instance Target field name]]</f>
        <v>1</v>
      </c>
      <c r="AG284" s="2"/>
      <c r="AH284" s="2"/>
      <c r="AI284" s="2"/>
      <c r="AJ284" s="2"/>
      <c r="AK284" s="5"/>
      <c r="AL284" s="5"/>
      <c r="AM284" s="5"/>
      <c r="AN284" s="5"/>
      <c r="AO284" s="5"/>
      <c r="AP284" s="5"/>
      <c r="AQ284" s="5"/>
      <c r="AR284" s="2"/>
      <c r="AS284" s="104"/>
      <c r="AT284" s="104"/>
      <c r="AU284" s="104"/>
      <c r="AV284" s="2"/>
      <c r="AW284" s="2"/>
      <c r="AX284" s="2"/>
      <c r="AY284" s="2"/>
      <c r="AZ284" s="2"/>
      <c r="BA284" s="2"/>
      <c r="BB284" s="2"/>
      <c r="BC284" s="2"/>
      <c r="BD284" s="2"/>
      <c r="BE284" s="2"/>
      <c r="BF284" s="2"/>
      <c r="BG284" s="2"/>
      <c r="BH284" s="2"/>
      <c r="BI284" s="2"/>
      <c r="BJ284" s="2"/>
      <c r="BK284" s="2"/>
      <c r="BL284" s="2"/>
      <c r="BM284" s="2"/>
      <c r="BN284" s="2"/>
    </row>
    <row r="285" spans="1:66" ht="26.1" hidden="1">
      <c r="A285" s="9" t="s">
        <v>1139</v>
      </c>
      <c r="B285" s="4"/>
      <c r="C285" s="9" t="s">
        <v>2005</v>
      </c>
      <c r="D285" s="9" t="s">
        <v>1139</v>
      </c>
      <c r="E285" s="4"/>
      <c r="F285" s="9" t="s">
        <v>606</v>
      </c>
      <c r="G285" s="10" t="s">
        <v>202</v>
      </c>
      <c r="H285" s="10" t="s">
        <v>783</v>
      </c>
      <c r="I285" s="10"/>
      <c r="J285" s="10"/>
      <c r="K285" s="10" t="s">
        <v>2006</v>
      </c>
      <c r="L285" s="10" t="str">
        <f>_xlfn.TEXTJOIN("|",FALSE,Platinum_Config[[#This Row],[Target Entity]],Platinum_Config[[#This Row],[Target DEV SB ID]])</f>
        <v>Financials|</v>
      </c>
      <c r="M285" s="10" t="s">
        <v>784</v>
      </c>
      <c r="N285" s="10" t="s">
        <v>1629</v>
      </c>
      <c r="O285" s="10"/>
      <c r="P285" s="10"/>
      <c r="Q285" s="10"/>
      <c r="R285" s="10"/>
      <c r="S285" s="10" t="s">
        <v>2018</v>
      </c>
      <c r="T285" s="10"/>
      <c r="U285" s="10"/>
      <c r="V285" s="10"/>
      <c r="W285" s="106" t="s">
        <v>104</v>
      </c>
      <c r="X285" s="106" t="s">
        <v>1641</v>
      </c>
      <c r="Y285" s="104" t="s">
        <v>1871</v>
      </c>
      <c r="Z285" s="10" t="str">
        <f>_xlfn.XLOOKUP(Platinum_Config[[#This Row],[Source PROD ID]],Prod_fields[ID],Prod_fields[Attribute Name],"0-Not Found",0,1)</f>
        <v>0-Not Found</v>
      </c>
      <c r="AA285" s="10"/>
      <c r="AB285" s="2" t="str">
        <f>_xlfn.XLOOKUP(Platinum_Config[[#This Row],[FDXSANDBOXA ID]],SBA_fields[ID],SBA_fields[Attribute Name],"0-Not Found",0,1)</f>
        <v>0-Not Found</v>
      </c>
      <c r="AC285" s="10" t="str">
        <f>_xlfn.XLOOKUP(Platinum_Config[[#This Row],[Target DEV SB ID]],Target_Dev_fields[ID],Target_Dev_fields[Attribute Name],"0-Not Found",0,1)</f>
        <v>0-Not Found</v>
      </c>
      <c r="AD285" s="10" t="b">
        <f>Platinum_Config[[#This Row],[Prod Source field name]]=Platinum_Config[[#This Row],[New instance Target field name]]</f>
        <v>1</v>
      </c>
      <c r="AE285" s="10" t="b">
        <f>Platinum_Config[[#This Row],[Target Field Name]]=Platinum_Config[[#This Row],[New instance Target field name]]</f>
        <v>0</v>
      </c>
      <c r="AF285" s="10" t="b">
        <f>Platinum_Config[[#This Row],[Sandbox A field name]]=Platinum_Config[[#This Row],[New instance Target field name]]</f>
        <v>1</v>
      </c>
      <c r="AG285" s="10"/>
      <c r="AH285" s="10"/>
      <c r="AI285" s="10"/>
      <c r="AJ285" s="10"/>
      <c r="AK285" s="11"/>
      <c r="AL285" s="11"/>
      <c r="AM285" s="11"/>
      <c r="AN285" s="11"/>
      <c r="AO285" s="11"/>
      <c r="AP285" s="11"/>
      <c r="AQ285" s="11"/>
      <c r="AR285" s="10"/>
      <c r="AS285" s="106"/>
      <c r="AT285" s="106"/>
      <c r="AU285" s="106"/>
      <c r="AV285" s="10"/>
      <c r="AW285" s="10"/>
      <c r="AX285" s="10"/>
      <c r="AY285" s="10"/>
      <c r="AZ285" s="10"/>
      <c r="BA285" s="10"/>
      <c r="BB285" s="10"/>
      <c r="BC285" s="10"/>
      <c r="BD285" s="10"/>
      <c r="BE285" s="10"/>
      <c r="BF285" s="10"/>
      <c r="BG285" s="10"/>
      <c r="BH285" s="10"/>
      <c r="BI285" s="10"/>
      <c r="BJ285" s="10"/>
      <c r="BK285" s="10"/>
      <c r="BL285" s="10"/>
      <c r="BM285" s="10"/>
      <c r="BN285" s="10"/>
    </row>
    <row r="286" spans="1:66" ht="26.1" hidden="1">
      <c r="A286" s="9" t="s">
        <v>1139</v>
      </c>
      <c r="B286" s="4"/>
      <c r="C286" s="9" t="s">
        <v>2005</v>
      </c>
      <c r="D286" s="9" t="s">
        <v>1139</v>
      </c>
      <c r="E286" s="4"/>
      <c r="F286" s="9" t="s">
        <v>606</v>
      </c>
      <c r="G286" s="10" t="s">
        <v>202</v>
      </c>
      <c r="H286" s="2" t="s">
        <v>785</v>
      </c>
      <c r="I286" s="10"/>
      <c r="J286" s="10"/>
      <c r="K286" s="10" t="s">
        <v>2006</v>
      </c>
      <c r="L286" s="10" t="str">
        <f>_xlfn.TEXTJOIN("|",FALSE,Platinum_Config[[#This Row],[Target Entity]],Platinum_Config[[#This Row],[Target DEV SB ID]])</f>
        <v>Financials|</v>
      </c>
      <c r="M286" s="10" t="s">
        <v>786</v>
      </c>
      <c r="N286" s="10"/>
      <c r="O286" s="10"/>
      <c r="P286" s="10"/>
      <c r="Q286" s="10"/>
      <c r="R286" s="10"/>
      <c r="S286" s="10" t="s">
        <v>2019</v>
      </c>
      <c r="T286" s="10"/>
      <c r="U286" s="10"/>
      <c r="V286" s="10"/>
      <c r="W286" s="106" t="s">
        <v>104</v>
      </c>
      <c r="X286" s="106" t="s">
        <v>1641</v>
      </c>
      <c r="Y286" s="104" t="s">
        <v>1871</v>
      </c>
      <c r="Z286" s="10" t="str">
        <f>_xlfn.XLOOKUP(Platinum_Config[[#This Row],[Source PROD ID]],Prod_fields[ID],Prod_fields[Attribute Name],"0-Not Found",0,1)</f>
        <v>0-Not Found</v>
      </c>
      <c r="AA286" s="10"/>
      <c r="AB286" s="2" t="str">
        <f>_xlfn.XLOOKUP(Platinum_Config[[#This Row],[FDXSANDBOXA ID]],SBA_fields[ID],SBA_fields[Attribute Name],"0-Not Found",0,1)</f>
        <v>0-Not Found</v>
      </c>
      <c r="AC286" s="10" t="str">
        <f>_xlfn.XLOOKUP(Platinum_Config[[#This Row],[Target DEV SB ID]],Target_Dev_fields[ID],Target_Dev_fields[Attribute Name],"0-Not Found",0,1)</f>
        <v>0-Not Found</v>
      </c>
      <c r="AD286" s="10" t="b">
        <f>Platinum_Config[[#This Row],[Prod Source field name]]=Platinum_Config[[#This Row],[New instance Target field name]]</f>
        <v>1</v>
      </c>
      <c r="AE286" s="10" t="b">
        <f>Platinum_Config[[#This Row],[Target Field Name]]=Platinum_Config[[#This Row],[New instance Target field name]]</f>
        <v>0</v>
      </c>
      <c r="AF286" s="10" t="b">
        <f>Platinum_Config[[#This Row],[Sandbox A field name]]=Platinum_Config[[#This Row],[New instance Target field name]]</f>
        <v>1</v>
      </c>
      <c r="AG286" s="10"/>
      <c r="AH286" s="10"/>
      <c r="AI286" s="10"/>
      <c r="AJ286" s="10"/>
      <c r="AK286" s="11"/>
      <c r="AL286" s="11"/>
      <c r="AM286" s="11"/>
      <c r="AN286" s="11"/>
      <c r="AO286" s="11"/>
      <c r="AP286" s="11"/>
      <c r="AQ286" s="11"/>
      <c r="AR286" s="10"/>
      <c r="AS286" s="106"/>
      <c r="AT286" s="106"/>
      <c r="AU286" s="106"/>
      <c r="AV286" s="10"/>
      <c r="AW286" s="10"/>
      <c r="AX286" s="10"/>
      <c r="AY286" s="10"/>
      <c r="AZ286" s="10"/>
      <c r="BA286" s="10"/>
      <c r="BB286" s="10"/>
      <c r="BC286" s="10"/>
      <c r="BD286" s="10"/>
      <c r="BE286" s="10"/>
      <c r="BF286" s="10"/>
      <c r="BG286" s="10"/>
      <c r="BH286" s="10"/>
      <c r="BI286" s="10"/>
      <c r="BJ286" s="10"/>
      <c r="BK286" s="10"/>
      <c r="BL286" s="10"/>
      <c r="BM286" s="10"/>
      <c r="BN286" s="10"/>
    </row>
    <row r="287" spans="1:66" ht="26.1" hidden="1">
      <c r="A287" s="9" t="s">
        <v>1139</v>
      </c>
      <c r="B287" s="4"/>
      <c r="C287" s="9" t="s">
        <v>2005</v>
      </c>
      <c r="D287" s="9" t="s">
        <v>1139</v>
      </c>
      <c r="E287" s="4"/>
      <c r="F287" s="9" t="s">
        <v>606</v>
      </c>
      <c r="G287" s="10" t="s">
        <v>202</v>
      </c>
      <c r="H287" s="10" t="s">
        <v>787</v>
      </c>
      <c r="I287" s="10"/>
      <c r="J287" s="10"/>
      <c r="K287" s="10" t="s">
        <v>2006</v>
      </c>
      <c r="L287" s="10" t="str">
        <f>_xlfn.TEXTJOIN("|",FALSE,Platinum_Config[[#This Row],[Target Entity]],Platinum_Config[[#This Row],[Target DEV SB ID]])</f>
        <v>Financials|</v>
      </c>
      <c r="M287" s="10" t="s">
        <v>788</v>
      </c>
      <c r="N287" s="10"/>
      <c r="O287" s="10"/>
      <c r="P287" s="10"/>
      <c r="Q287" s="10"/>
      <c r="R287" s="10"/>
      <c r="S287" s="10" t="s">
        <v>2020</v>
      </c>
      <c r="T287" s="10"/>
      <c r="U287" s="10"/>
      <c r="V287" s="10"/>
      <c r="W287" s="106" t="s">
        <v>104</v>
      </c>
      <c r="X287" s="106" t="s">
        <v>1641</v>
      </c>
      <c r="Y287" s="104" t="s">
        <v>1871</v>
      </c>
      <c r="Z287" s="10" t="str">
        <f>_xlfn.XLOOKUP(Platinum_Config[[#This Row],[Source PROD ID]],Prod_fields[ID],Prod_fields[Attribute Name],"0-Not Found",0,1)</f>
        <v>0-Not Found</v>
      </c>
      <c r="AA287" s="10"/>
      <c r="AB287" s="2" t="str">
        <f>_xlfn.XLOOKUP(Platinum_Config[[#This Row],[FDXSANDBOXA ID]],SBA_fields[ID],SBA_fields[Attribute Name],"0-Not Found",0,1)</f>
        <v>0-Not Found</v>
      </c>
      <c r="AC287" s="10" t="str">
        <f>_xlfn.XLOOKUP(Platinum_Config[[#This Row],[Target DEV SB ID]],Target_Dev_fields[ID],Target_Dev_fields[Attribute Name],"0-Not Found",0,1)</f>
        <v>0-Not Found</v>
      </c>
      <c r="AD287" s="10" t="b">
        <f>Platinum_Config[[#This Row],[Prod Source field name]]=Platinum_Config[[#This Row],[New instance Target field name]]</f>
        <v>1</v>
      </c>
      <c r="AE287" s="10" t="b">
        <f>Platinum_Config[[#This Row],[Target Field Name]]=Platinum_Config[[#This Row],[New instance Target field name]]</f>
        <v>0</v>
      </c>
      <c r="AF287" s="10" t="b">
        <f>Platinum_Config[[#This Row],[Sandbox A field name]]=Platinum_Config[[#This Row],[New instance Target field name]]</f>
        <v>1</v>
      </c>
      <c r="AG287" s="10"/>
      <c r="AH287" s="10"/>
      <c r="AI287" s="10"/>
      <c r="AJ287" s="10"/>
      <c r="AK287" s="11"/>
      <c r="AL287" s="11"/>
      <c r="AM287" s="11"/>
      <c r="AN287" s="11"/>
      <c r="AO287" s="11"/>
      <c r="AP287" s="11"/>
      <c r="AQ287" s="11"/>
      <c r="AR287" s="10"/>
      <c r="AS287" s="106"/>
      <c r="AT287" s="106"/>
      <c r="AU287" s="106"/>
      <c r="AV287" s="10"/>
      <c r="AW287" s="10"/>
      <c r="AX287" s="10"/>
      <c r="AY287" s="10"/>
      <c r="AZ287" s="10"/>
      <c r="BA287" s="10"/>
      <c r="BB287" s="10"/>
      <c r="BC287" s="10"/>
      <c r="BD287" s="10"/>
      <c r="BE287" s="10"/>
      <c r="BF287" s="10"/>
      <c r="BG287" s="10"/>
      <c r="BH287" s="10"/>
      <c r="BI287" s="10"/>
      <c r="BJ287" s="10"/>
      <c r="BK287" s="10"/>
      <c r="BL287" s="10"/>
      <c r="BM287" s="10"/>
      <c r="BN287" s="10"/>
    </row>
    <row r="288" spans="1:66" ht="26.1" hidden="1">
      <c r="A288" s="9" t="s">
        <v>1139</v>
      </c>
      <c r="B288" s="4"/>
      <c r="C288" s="9" t="s">
        <v>2005</v>
      </c>
      <c r="D288" s="9" t="s">
        <v>1139</v>
      </c>
      <c r="E288" s="4"/>
      <c r="F288" s="9" t="s">
        <v>606</v>
      </c>
      <c r="G288" s="10" t="s">
        <v>202</v>
      </c>
      <c r="H288" s="2" t="s">
        <v>789</v>
      </c>
      <c r="I288" s="10"/>
      <c r="J288" s="10"/>
      <c r="K288" s="10" t="s">
        <v>2006</v>
      </c>
      <c r="L288" s="10" t="str">
        <f>_xlfn.TEXTJOIN("|",FALSE,Platinum_Config[[#This Row],[Target Entity]],Platinum_Config[[#This Row],[Target DEV SB ID]])</f>
        <v>Financials|</v>
      </c>
      <c r="M288" s="10" t="s">
        <v>790</v>
      </c>
      <c r="N288" s="10"/>
      <c r="O288" s="10"/>
      <c r="P288" s="10"/>
      <c r="Q288" s="10"/>
      <c r="R288" s="10"/>
      <c r="S288" s="10" t="s">
        <v>2021</v>
      </c>
      <c r="T288" s="10"/>
      <c r="U288" s="10"/>
      <c r="V288" s="10"/>
      <c r="W288" s="106" t="s">
        <v>104</v>
      </c>
      <c r="X288" s="106" t="s">
        <v>1641</v>
      </c>
      <c r="Y288" s="104" t="s">
        <v>1871</v>
      </c>
      <c r="Z288" s="10" t="str">
        <f>_xlfn.XLOOKUP(Platinum_Config[[#This Row],[Source PROD ID]],Prod_fields[ID],Prod_fields[Attribute Name],"0-Not Found",0,1)</f>
        <v>Resource Type</v>
      </c>
      <c r="AA288" s="10"/>
      <c r="AB288" s="2" t="str">
        <f>_xlfn.XLOOKUP(Platinum_Config[[#This Row],[FDXSANDBOXA ID]],SBA_fields[ID],SBA_fields[Attribute Name],"0-Not Found",0,1)</f>
        <v>0-Not Found</v>
      </c>
      <c r="AC288" s="10" t="str">
        <f>_xlfn.XLOOKUP(Platinum_Config[[#This Row],[Target DEV SB ID]],Target_Dev_fields[ID],Target_Dev_fields[Attribute Name],"0-Not Found",0,1)</f>
        <v>0-Not Found</v>
      </c>
      <c r="AD288" s="10" t="b">
        <f>Platinum_Config[[#This Row],[Prod Source field name]]=Platinum_Config[[#This Row],[New instance Target field name]]</f>
        <v>0</v>
      </c>
      <c r="AE288" s="10" t="b">
        <f>Platinum_Config[[#This Row],[Target Field Name]]=Platinum_Config[[#This Row],[New instance Target field name]]</f>
        <v>0</v>
      </c>
      <c r="AF288" s="10" t="b">
        <f>Platinum_Config[[#This Row],[Sandbox A field name]]=Platinum_Config[[#This Row],[New instance Target field name]]</f>
        <v>1</v>
      </c>
      <c r="AG288" s="10"/>
      <c r="AH288" s="10"/>
      <c r="AI288" s="10"/>
      <c r="AJ288" s="10"/>
      <c r="AK288" s="11"/>
      <c r="AL288" s="11"/>
      <c r="AM288" s="11"/>
      <c r="AN288" s="11"/>
      <c r="AO288" s="11"/>
      <c r="AP288" s="11"/>
      <c r="AQ288" s="11"/>
      <c r="AR288" s="10"/>
      <c r="AS288" s="106"/>
      <c r="AT288" s="106"/>
      <c r="AU288" s="106"/>
      <c r="AV288" s="10"/>
      <c r="AW288" s="10"/>
      <c r="AX288" s="10"/>
      <c r="AY288" s="10"/>
      <c r="AZ288" s="10"/>
      <c r="BA288" s="10"/>
      <c r="BB288" s="10"/>
      <c r="BC288" s="10"/>
      <c r="BD288" s="10"/>
      <c r="BE288" s="10"/>
      <c r="BF288" s="10"/>
      <c r="BG288" s="10"/>
      <c r="BH288" s="10"/>
      <c r="BI288" s="10"/>
      <c r="BJ288" s="10"/>
      <c r="BK288" s="10"/>
      <c r="BL288" s="10"/>
      <c r="BM288" s="10"/>
      <c r="BN288" s="10"/>
    </row>
    <row r="289" spans="1:66" ht="26.1" hidden="1">
      <c r="A289" s="9" t="s">
        <v>1139</v>
      </c>
      <c r="B289" s="4"/>
      <c r="C289" s="9" t="s">
        <v>2005</v>
      </c>
      <c r="D289" s="9" t="s">
        <v>1139</v>
      </c>
      <c r="E289" s="4"/>
      <c r="F289" s="9" t="s">
        <v>606</v>
      </c>
      <c r="G289" s="10" t="s">
        <v>202</v>
      </c>
      <c r="H289" s="10" t="s">
        <v>791</v>
      </c>
      <c r="I289" s="10"/>
      <c r="J289" s="10"/>
      <c r="K289" s="10" t="s">
        <v>2006</v>
      </c>
      <c r="L289" s="10" t="str">
        <f>_xlfn.TEXTJOIN("|",FALSE,Platinum_Config[[#This Row],[Target Entity]],Platinum_Config[[#This Row],[Target DEV SB ID]])</f>
        <v>Financials|</v>
      </c>
      <c r="M289" s="10" t="s">
        <v>792</v>
      </c>
      <c r="N289" s="10"/>
      <c r="O289" s="10"/>
      <c r="P289" s="10"/>
      <c r="Q289" s="10"/>
      <c r="R289" s="10"/>
      <c r="S289" s="10" t="s">
        <v>2022</v>
      </c>
      <c r="T289" s="10"/>
      <c r="U289" s="10"/>
      <c r="V289" s="10"/>
      <c r="W289" s="106" t="s">
        <v>104</v>
      </c>
      <c r="X289" s="106" t="s">
        <v>1641</v>
      </c>
      <c r="Y289" s="104" t="s">
        <v>1871</v>
      </c>
      <c r="Z289" s="10" t="str">
        <f>_xlfn.XLOOKUP(Platinum_Config[[#This Row],[Source PROD ID]],Prod_fields[ID],Prod_fields[Attribute Name],"0-Not Found",0,1)</f>
        <v>Providing Organization</v>
      </c>
      <c r="AA289" s="10"/>
      <c r="AB289" s="2" t="str">
        <f>_xlfn.XLOOKUP(Platinum_Config[[#This Row],[FDXSANDBOXA ID]],SBA_fields[ID],SBA_fields[Attribute Name],"0-Not Found",0,1)</f>
        <v>0-Not Found</v>
      </c>
      <c r="AC289" s="10" t="str">
        <f>_xlfn.XLOOKUP(Platinum_Config[[#This Row],[Target DEV SB ID]],Target_Dev_fields[ID],Target_Dev_fields[Attribute Name],"0-Not Found",0,1)</f>
        <v>0-Not Found</v>
      </c>
      <c r="AD289" s="10" t="b">
        <f>Platinum_Config[[#This Row],[Prod Source field name]]=Platinum_Config[[#This Row],[New instance Target field name]]</f>
        <v>0</v>
      </c>
      <c r="AE289" s="10" t="b">
        <f>Platinum_Config[[#This Row],[Target Field Name]]=Platinum_Config[[#This Row],[New instance Target field name]]</f>
        <v>0</v>
      </c>
      <c r="AF289" s="10" t="b">
        <f>Platinum_Config[[#This Row],[Sandbox A field name]]=Platinum_Config[[#This Row],[New instance Target field name]]</f>
        <v>1</v>
      </c>
      <c r="AG289" s="10"/>
      <c r="AH289" s="10"/>
      <c r="AI289" s="10"/>
      <c r="AJ289" s="10"/>
      <c r="AK289" s="11"/>
      <c r="AL289" s="11"/>
      <c r="AM289" s="11"/>
      <c r="AN289" s="11"/>
      <c r="AO289" s="11"/>
      <c r="AP289" s="11"/>
      <c r="AQ289" s="11"/>
      <c r="AR289" s="10"/>
      <c r="AS289" s="106"/>
      <c r="AT289" s="106"/>
      <c r="AU289" s="106"/>
      <c r="AV289" s="10"/>
      <c r="AW289" s="10"/>
      <c r="AX289" s="10"/>
      <c r="AY289" s="10"/>
      <c r="AZ289" s="10"/>
      <c r="BA289" s="10"/>
      <c r="BB289" s="10"/>
      <c r="BC289" s="10"/>
      <c r="BD289" s="10"/>
      <c r="BE289" s="10"/>
      <c r="BF289" s="10"/>
      <c r="BG289" s="10"/>
      <c r="BH289" s="10"/>
      <c r="BI289" s="10"/>
      <c r="BJ289" s="10"/>
      <c r="BK289" s="10"/>
      <c r="BL289" s="10"/>
      <c r="BM289" s="10"/>
      <c r="BN289" s="10"/>
    </row>
    <row r="290" spans="1:66" ht="26.1" hidden="1">
      <c r="A290" s="9" t="s">
        <v>1139</v>
      </c>
      <c r="B290" s="4"/>
      <c r="C290" s="9" t="s">
        <v>2005</v>
      </c>
      <c r="D290" s="9" t="s">
        <v>1139</v>
      </c>
      <c r="E290" s="4"/>
      <c r="F290" s="9" t="s">
        <v>606</v>
      </c>
      <c r="G290" s="10" t="s">
        <v>202</v>
      </c>
      <c r="H290" s="2" t="s">
        <v>793</v>
      </c>
      <c r="I290" s="10"/>
      <c r="J290" s="10"/>
      <c r="K290" s="10" t="s">
        <v>2006</v>
      </c>
      <c r="L290" s="10" t="str">
        <f>_xlfn.TEXTJOIN("|",FALSE,Platinum_Config[[#This Row],[Target Entity]],Platinum_Config[[#This Row],[Target DEV SB ID]])</f>
        <v>Financials|</v>
      </c>
      <c r="M290" s="10" t="s">
        <v>794</v>
      </c>
      <c r="N290" s="10"/>
      <c r="O290" s="10"/>
      <c r="P290" s="10"/>
      <c r="Q290" s="10"/>
      <c r="R290" s="10"/>
      <c r="S290" s="10" t="s">
        <v>794</v>
      </c>
      <c r="T290" s="10"/>
      <c r="U290" s="10"/>
      <c r="V290" s="10"/>
      <c r="W290" s="106" t="s">
        <v>104</v>
      </c>
      <c r="X290" s="106" t="s">
        <v>1641</v>
      </c>
      <c r="Y290" s="104" t="s">
        <v>1871</v>
      </c>
      <c r="Z290" s="10" t="str">
        <f>_xlfn.XLOOKUP(Platinum_Config[[#This Row],[Source PROD ID]],Prod_fields[ID],Prod_fields[Attribute Name],"0-Not Found",0,1)</f>
        <v>Teams</v>
      </c>
      <c r="AA290" s="10"/>
      <c r="AB290" s="2" t="str">
        <f>_xlfn.XLOOKUP(Platinum_Config[[#This Row],[FDXSANDBOXA ID]],SBA_fields[ID],SBA_fields[Attribute Name],"0-Not Found",0,1)</f>
        <v>0-Not Found</v>
      </c>
      <c r="AC290" s="10" t="str">
        <f>_xlfn.XLOOKUP(Platinum_Config[[#This Row],[Target DEV SB ID]],Target_Dev_fields[ID],Target_Dev_fields[Attribute Name],"0-Not Found",0,1)</f>
        <v>0-Not Found</v>
      </c>
      <c r="AD290" s="10" t="b">
        <f>Platinum_Config[[#This Row],[Prod Source field name]]=Platinum_Config[[#This Row],[New instance Target field name]]</f>
        <v>0</v>
      </c>
      <c r="AE290" s="10" t="b">
        <f>Platinum_Config[[#This Row],[Target Field Name]]=Platinum_Config[[#This Row],[New instance Target field name]]</f>
        <v>0</v>
      </c>
      <c r="AF290" s="10" t="b">
        <f>Platinum_Config[[#This Row],[Sandbox A field name]]=Platinum_Config[[#This Row],[New instance Target field name]]</f>
        <v>1</v>
      </c>
      <c r="AG290" s="10"/>
      <c r="AH290" s="10"/>
      <c r="AI290" s="10"/>
      <c r="AJ290" s="10"/>
      <c r="AK290" s="11"/>
      <c r="AL290" s="11"/>
      <c r="AM290" s="11"/>
      <c r="AN290" s="11"/>
      <c r="AO290" s="11"/>
      <c r="AP290" s="11"/>
      <c r="AQ290" s="11"/>
      <c r="AR290" s="10"/>
      <c r="AS290" s="106"/>
      <c r="AT290" s="106"/>
      <c r="AU290" s="106"/>
      <c r="AV290" s="10"/>
      <c r="AW290" s="10"/>
      <c r="AX290" s="10"/>
      <c r="AY290" s="10"/>
      <c r="AZ290" s="10"/>
      <c r="BA290" s="10"/>
      <c r="BB290" s="10"/>
      <c r="BC290" s="10"/>
      <c r="BD290" s="10"/>
      <c r="BE290" s="10"/>
      <c r="BF290" s="10"/>
      <c r="BG290" s="10"/>
      <c r="BH290" s="10"/>
      <c r="BI290" s="10"/>
      <c r="BJ290" s="10"/>
      <c r="BK290" s="10"/>
      <c r="BL290" s="10"/>
      <c r="BM290" s="10"/>
      <c r="BN290" s="10"/>
    </row>
    <row r="291" spans="1:66" ht="26.1" hidden="1">
      <c r="A291" s="9" t="s">
        <v>1139</v>
      </c>
      <c r="B291" s="4"/>
      <c r="C291" s="9" t="s">
        <v>2005</v>
      </c>
      <c r="D291" s="9" t="s">
        <v>1139</v>
      </c>
      <c r="E291" s="4"/>
      <c r="F291" s="9" t="s">
        <v>606</v>
      </c>
      <c r="G291" s="10" t="s">
        <v>202</v>
      </c>
      <c r="H291" s="10" t="s">
        <v>795</v>
      </c>
      <c r="I291" s="10"/>
      <c r="J291" s="10"/>
      <c r="K291" s="10" t="s">
        <v>2006</v>
      </c>
      <c r="L291" s="10" t="str">
        <f>_xlfn.TEXTJOIN("|",FALSE,Platinum_Config[[#This Row],[Target Entity]],Platinum_Config[[#This Row],[Target DEV SB ID]])</f>
        <v>Financials|</v>
      </c>
      <c r="M291" s="10" t="s">
        <v>796</v>
      </c>
      <c r="N291" s="10"/>
      <c r="O291" s="10"/>
      <c r="P291" s="10"/>
      <c r="Q291" s="10"/>
      <c r="R291" s="10"/>
      <c r="S291" s="10" t="s">
        <v>2023</v>
      </c>
      <c r="T291" s="10"/>
      <c r="U291" s="10"/>
      <c r="V291" s="10"/>
      <c r="W291" s="106" t="s">
        <v>104</v>
      </c>
      <c r="X291" s="106" t="s">
        <v>1641</v>
      </c>
      <c r="Y291" s="104" t="s">
        <v>1871</v>
      </c>
      <c r="Z291" s="10" t="str">
        <f>_xlfn.XLOOKUP(Platinum_Config[[#This Row],[Source PROD ID]],Prod_fields[ID],Prod_fields[Attribute Name],"0-Not Found",0,1)</f>
        <v>Resource Role</v>
      </c>
      <c r="AA291" s="10"/>
      <c r="AB291" s="2" t="str">
        <f>_xlfn.XLOOKUP(Platinum_Config[[#This Row],[FDXSANDBOXA ID]],SBA_fields[ID],SBA_fields[Attribute Name],"0-Not Found",0,1)</f>
        <v>0-Not Found</v>
      </c>
      <c r="AC291" s="10" t="str">
        <f>_xlfn.XLOOKUP(Platinum_Config[[#This Row],[Target DEV SB ID]],Target_Dev_fields[ID],Target_Dev_fields[Attribute Name],"0-Not Found",0,1)</f>
        <v>0-Not Found</v>
      </c>
      <c r="AD291" s="10" t="b">
        <f>Platinum_Config[[#This Row],[Prod Source field name]]=Platinum_Config[[#This Row],[New instance Target field name]]</f>
        <v>0</v>
      </c>
      <c r="AE291" s="10" t="b">
        <f>Platinum_Config[[#This Row],[Target Field Name]]=Platinum_Config[[#This Row],[New instance Target field name]]</f>
        <v>0</v>
      </c>
      <c r="AF291" s="10" t="b">
        <f>Platinum_Config[[#This Row],[Sandbox A field name]]=Platinum_Config[[#This Row],[New instance Target field name]]</f>
        <v>1</v>
      </c>
      <c r="AG291" s="10"/>
      <c r="AH291" s="10"/>
      <c r="AI291" s="10"/>
      <c r="AJ291" s="10"/>
      <c r="AK291" s="11"/>
      <c r="AL291" s="11"/>
      <c r="AM291" s="11"/>
      <c r="AN291" s="11"/>
      <c r="AO291" s="11"/>
      <c r="AP291" s="11"/>
      <c r="AQ291" s="11"/>
      <c r="AR291" s="10"/>
      <c r="AS291" s="106"/>
      <c r="AT291" s="106"/>
      <c r="AU291" s="106"/>
      <c r="AV291" s="10"/>
      <c r="AW291" s="10"/>
      <c r="AX291" s="10"/>
      <c r="AY291" s="10"/>
      <c r="AZ291" s="10"/>
      <c r="BA291" s="10"/>
      <c r="BB291" s="10"/>
      <c r="BC291" s="10"/>
      <c r="BD291" s="10"/>
      <c r="BE291" s="10"/>
      <c r="BF291" s="10"/>
      <c r="BG291" s="10"/>
      <c r="BH291" s="10"/>
      <c r="BI291" s="10"/>
      <c r="BJ291" s="10"/>
      <c r="BK291" s="10"/>
      <c r="BL291" s="10"/>
      <c r="BM291" s="10"/>
      <c r="BN291" s="10"/>
    </row>
    <row r="292" spans="1:66" ht="26.1" hidden="1">
      <c r="A292" s="9" t="s">
        <v>1139</v>
      </c>
      <c r="B292" s="4"/>
      <c r="C292" s="9" t="s">
        <v>2005</v>
      </c>
      <c r="D292" s="9" t="s">
        <v>1139</v>
      </c>
      <c r="E292" s="4"/>
      <c r="F292" s="9" t="s">
        <v>606</v>
      </c>
      <c r="G292" s="10" t="s">
        <v>202</v>
      </c>
      <c r="H292" s="10" t="s">
        <v>797</v>
      </c>
      <c r="I292" s="10"/>
      <c r="J292" s="10"/>
      <c r="K292" s="10" t="s">
        <v>2024</v>
      </c>
      <c r="L292" s="10" t="str">
        <f>_xlfn.TEXTJOIN("|",FALSE,Platinum_Config[[#This Row],[Target Entity]],Platinum_Config[[#This Row],[Target DEV SB ID]])</f>
        <v>KPIs|</v>
      </c>
      <c r="M292" s="10" t="s">
        <v>798</v>
      </c>
      <c r="N292" s="10"/>
      <c r="O292" s="10"/>
      <c r="P292" s="10"/>
      <c r="Q292" s="10"/>
      <c r="R292" s="10"/>
      <c r="S292" s="10" t="s">
        <v>2025</v>
      </c>
      <c r="T292" s="10"/>
      <c r="U292" s="10"/>
      <c r="V292" s="10"/>
      <c r="W292" s="106" t="s">
        <v>104</v>
      </c>
      <c r="X292" s="106" t="s">
        <v>1641</v>
      </c>
      <c r="Y292" s="104" t="s">
        <v>1871</v>
      </c>
      <c r="Z292" s="10" t="str">
        <f>_xlfn.XLOOKUP(Platinum_Config[[#This Row],[Source PROD ID]],Prod_fields[ID],Prod_fields[Attribute Name],"0-Not Found",0,1)</f>
        <v>0-Not Found</v>
      </c>
      <c r="AA292" s="10"/>
      <c r="AB292" s="2" t="str">
        <f>_xlfn.XLOOKUP(Platinum_Config[[#This Row],[FDXSANDBOXA ID]],SBA_fields[ID],SBA_fields[Attribute Name],"0-Not Found",0,1)</f>
        <v>0-Not Found</v>
      </c>
      <c r="AC292" s="10" t="str">
        <f>_xlfn.XLOOKUP(Platinum_Config[[#This Row],[Target DEV SB ID]],Target_Dev_fields[ID],Target_Dev_fields[Attribute Name],"0-Not Found",0,1)</f>
        <v>0-Not Found</v>
      </c>
      <c r="AD292" s="10" t="b">
        <f>Platinum_Config[[#This Row],[Prod Source field name]]=Platinum_Config[[#This Row],[New instance Target field name]]</f>
        <v>1</v>
      </c>
      <c r="AE292" s="10" t="b">
        <f>Platinum_Config[[#This Row],[Target Field Name]]=Platinum_Config[[#This Row],[New instance Target field name]]</f>
        <v>0</v>
      </c>
      <c r="AF292" s="10" t="b">
        <f>Platinum_Config[[#This Row],[Sandbox A field name]]=Platinum_Config[[#This Row],[New instance Target field name]]</f>
        <v>1</v>
      </c>
      <c r="AG292" s="10"/>
      <c r="AH292" s="10"/>
      <c r="AI292" s="10"/>
      <c r="AJ292" s="10"/>
      <c r="AK292" s="11"/>
      <c r="AL292" s="11"/>
      <c r="AM292" s="11"/>
      <c r="AN292" s="11"/>
      <c r="AO292" s="11"/>
      <c r="AP292" s="11"/>
      <c r="AQ292" s="11"/>
      <c r="AR292" s="10"/>
      <c r="AS292" s="106"/>
      <c r="AT292" s="106"/>
      <c r="AU292" s="106"/>
      <c r="AV292" s="10"/>
      <c r="AW292" s="10"/>
      <c r="AX292" s="10"/>
      <c r="AY292" s="10"/>
      <c r="AZ292" s="10"/>
      <c r="BA292" s="10"/>
      <c r="BB292" s="10"/>
      <c r="BC292" s="10"/>
      <c r="BD292" s="10"/>
      <c r="BE292" s="10"/>
      <c r="BF292" s="10"/>
      <c r="BG292" s="10"/>
      <c r="BH292" s="10"/>
      <c r="BI292" s="10"/>
      <c r="BJ292" s="10"/>
      <c r="BK292" s="10"/>
      <c r="BL292" s="10"/>
      <c r="BM292" s="10"/>
      <c r="BN292" s="10"/>
    </row>
    <row r="293" spans="1:66" ht="26.1" hidden="1">
      <c r="A293" s="9" t="s">
        <v>1139</v>
      </c>
      <c r="B293" s="4"/>
      <c r="C293" s="9" t="s">
        <v>2005</v>
      </c>
      <c r="D293" s="9" t="s">
        <v>1139</v>
      </c>
      <c r="E293" s="4"/>
      <c r="F293" s="9" t="s">
        <v>606</v>
      </c>
      <c r="G293" s="10" t="s">
        <v>202</v>
      </c>
      <c r="H293" s="2" t="s">
        <v>799</v>
      </c>
      <c r="I293" s="2"/>
      <c r="J293" s="2"/>
      <c r="K293" s="10" t="s">
        <v>2024</v>
      </c>
      <c r="L293" s="2" t="str">
        <f>_xlfn.TEXTJOIN("|",FALSE,Platinum_Config[[#This Row],[Target Entity]],Platinum_Config[[#This Row],[Target DEV SB ID]])</f>
        <v>KPIs|</v>
      </c>
      <c r="M293" s="2" t="s">
        <v>800</v>
      </c>
      <c r="N293" s="2"/>
      <c r="O293" s="2"/>
      <c r="P293" s="2"/>
      <c r="Q293" s="2"/>
      <c r="R293" s="2"/>
      <c r="S293" s="2" t="s">
        <v>2026</v>
      </c>
      <c r="T293" s="2"/>
      <c r="U293" s="2"/>
      <c r="V293" s="2"/>
      <c r="W293" s="106" t="s">
        <v>104</v>
      </c>
      <c r="X293" s="106" t="s">
        <v>1641</v>
      </c>
      <c r="Y293" s="104" t="s">
        <v>1871</v>
      </c>
      <c r="Z293" s="2" t="str">
        <f>_xlfn.XLOOKUP(Platinum_Config[[#This Row],[Source PROD ID]],Prod_fields[ID],Prod_fields[Attribute Name],"0-Not Found",0,1)</f>
        <v>0-Not Found</v>
      </c>
      <c r="AA293" s="2"/>
      <c r="AB293" s="2" t="str">
        <f>_xlfn.XLOOKUP(Platinum_Config[[#This Row],[FDXSANDBOXA ID]],SBA_fields[ID],SBA_fields[Attribute Name],"0-Not Found",0,1)</f>
        <v>0-Not Found</v>
      </c>
      <c r="AC293" s="2" t="str">
        <f>_xlfn.XLOOKUP(Platinum_Config[[#This Row],[Target DEV SB ID]],Target_Dev_fields[ID],Target_Dev_fields[Attribute Name],"0-Not Found",0,1)</f>
        <v>0-Not Found</v>
      </c>
      <c r="AD293" s="2" t="b">
        <f>Platinum_Config[[#This Row],[Prod Source field name]]=Platinum_Config[[#This Row],[New instance Target field name]]</f>
        <v>1</v>
      </c>
      <c r="AE293" s="2" t="b">
        <f>Platinum_Config[[#This Row],[Target Field Name]]=Platinum_Config[[#This Row],[New instance Target field name]]</f>
        <v>0</v>
      </c>
      <c r="AF293" s="2" t="b">
        <f>Platinum_Config[[#This Row],[Sandbox A field name]]=Platinum_Config[[#This Row],[New instance Target field name]]</f>
        <v>1</v>
      </c>
      <c r="AG293" s="2"/>
      <c r="AH293" s="2"/>
      <c r="AI293" s="2"/>
      <c r="AJ293" s="2"/>
      <c r="AK293" s="5"/>
      <c r="AL293" s="5"/>
      <c r="AM293" s="5"/>
      <c r="AN293" s="5"/>
      <c r="AO293" s="5"/>
      <c r="AP293" s="5"/>
      <c r="AQ293" s="5"/>
      <c r="AR293" s="2"/>
      <c r="AS293" s="104"/>
      <c r="AT293" s="104"/>
      <c r="AU293" s="104"/>
      <c r="AV293" s="2"/>
      <c r="AW293" s="2"/>
      <c r="AX293" s="2"/>
      <c r="AY293" s="2"/>
      <c r="AZ293" s="2"/>
      <c r="BA293" s="2"/>
      <c r="BB293" s="2"/>
      <c r="BC293" s="2"/>
      <c r="BD293" s="2"/>
      <c r="BE293" s="2"/>
      <c r="BF293" s="2"/>
      <c r="BG293" s="2"/>
      <c r="BH293" s="2"/>
      <c r="BI293" s="2"/>
      <c r="BJ293" s="2"/>
      <c r="BK293" s="2"/>
      <c r="BL293" s="2"/>
      <c r="BM293" s="2"/>
      <c r="BN293" s="2"/>
    </row>
    <row r="294" spans="1:66" ht="26.1" hidden="1">
      <c r="A294" s="9" t="s">
        <v>1139</v>
      </c>
      <c r="B294" s="4"/>
      <c r="C294" s="9" t="s">
        <v>2005</v>
      </c>
      <c r="D294" s="9" t="s">
        <v>1139</v>
      </c>
      <c r="E294" s="4"/>
      <c r="F294" s="9" t="s">
        <v>606</v>
      </c>
      <c r="G294" s="10" t="s">
        <v>202</v>
      </c>
      <c r="H294" s="10" t="s">
        <v>801</v>
      </c>
      <c r="I294" s="10"/>
      <c r="J294" s="10"/>
      <c r="K294" s="10" t="s">
        <v>2024</v>
      </c>
      <c r="L294" s="10" t="str">
        <f>_xlfn.TEXTJOIN("|",FALSE,Platinum_Config[[#This Row],[Target Entity]],Platinum_Config[[#This Row],[Target DEV SB ID]])</f>
        <v>KPIs|</v>
      </c>
      <c r="M294" s="10" t="s">
        <v>802</v>
      </c>
      <c r="N294" s="10"/>
      <c r="O294" s="10"/>
      <c r="P294" s="10"/>
      <c r="Q294" s="10"/>
      <c r="R294" s="10"/>
      <c r="S294" s="10" t="s">
        <v>2027</v>
      </c>
      <c r="T294" s="10"/>
      <c r="U294" s="10"/>
      <c r="V294" s="10"/>
      <c r="W294" s="106" t="s">
        <v>104</v>
      </c>
      <c r="X294" s="106" t="s">
        <v>1641</v>
      </c>
      <c r="Y294" s="104" t="s">
        <v>1871</v>
      </c>
      <c r="Z294" s="10" t="str">
        <f>_xlfn.XLOOKUP(Platinum_Config[[#This Row],[Source PROD ID]],Prod_fields[ID],Prod_fields[Attribute Name],"0-Not Found",0,1)</f>
        <v>0-Not Found</v>
      </c>
      <c r="AA294" s="10"/>
      <c r="AB294" s="2" t="str">
        <f>_xlfn.XLOOKUP(Platinum_Config[[#This Row],[FDXSANDBOXA ID]],SBA_fields[ID],SBA_fields[Attribute Name],"0-Not Found",0,1)</f>
        <v>0-Not Found</v>
      </c>
      <c r="AC294" s="10" t="str">
        <f>_xlfn.XLOOKUP(Platinum_Config[[#This Row],[Target DEV SB ID]],Target_Dev_fields[ID],Target_Dev_fields[Attribute Name],"0-Not Found",0,1)</f>
        <v>0-Not Found</v>
      </c>
      <c r="AD294" s="10" t="b">
        <f>Platinum_Config[[#This Row],[Prod Source field name]]=Platinum_Config[[#This Row],[New instance Target field name]]</f>
        <v>1</v>
      </c>
      <c r="AE294" s="10" t="b">
        <f>Platinum_Config[[#This Row],[Target Field Name]]=Platinum_Config[[#This Row],[New instance Target field name]]</f>
        <v>0</v>
      </c>
      <c r="AF294" s="10" t="b">
        <f>Platinum_Config[[#This Row],[Sandbox A field name]]=Platinum_Config[[#This Row],[New instance Target field name]]</f>
        <v>1</v>
      </c>
      <c r="AG294" s="10"/>
      <c r="AH294" s="10"/>
      <c r="AI294" s="10"/>
      <c r="AJ294" s="10"/>
      <c r="AK294" s="11"/>
      <c r="AL294" s="11"/>
      <c r="AM294" s="11"/>
      <c r="AN294" s="11"/>
      <c r="AO294" s="11"/>
      <c r="AP294" s="11"/>
      <c r="AQ294" s="11"/>
      <c r="AR294" s="10"/>
      <c r="AS294" s="106"/>
      <c r="AT294" s="106"/>
      <c r="AU294" s="106"/>
      <c r="AV294" s="10"/>
      <c r="AW294" s="10"/>
      <c r="AX294" s="10"/>
      <c r="AY294" s="10"/>
      <c r="AZ294" s="10"/>
      <c r="BA294" s="10"/>
      <c r="BB294" s="10"/>
      <c r="BC294" s="10"/>
      <c r="BD294" s="10"/>
      <c r="BE294" s="10"/>
      <c r="BF294" s="10"/>
      <c r="BG294" s="10"/>
      <c r="BH294" s="10"/>
      <c r="BI294" s="10"/>
      <c r="BJ294" s="10"/>
      <c r="BK294" s="10"/>
      <c r="BL294" s="10"/>
      <c r="BM294" s="10"/>
      <c r="BN294" s="10"/>
    </row>
    <row r="295" spans="1:66" ht="26.1" hidden="1">
      <c r="A295" s="9" t="s">
        <v>1139</v>
      </c>
      <c r="B295" s="4"/>
      <c r="C295" s="9" t="s">
        <v>2005</v>
      </c>
      <c r="D295" s="9" t="s">
        <v>1139</v>
      </c>
      <c r="E295" s="4"/>
      <c r="F295" s="9" t="s">
        <v>606</v>
      </c>
      <c r="G295" s="10" t="s">
        <v>202</v>
      </c>
      <c r="H295" s="2" t="s">
        <v>803</v>
      </c>
      <c r="I295" s="10"/>
      <c r="J295" s="10"/>
      <c r="K295" s="10" t="s">
        <v>2024</v>
      </c>
      <c r="L295" s="10" t="str">
        <f>_xlfn.TEXTJOIN("|",FALSE,Platinum_Config[[#This Row],[Target Entity]],Platinum_Config[[#This Row],[Target DEV SB ID]])</f>
        <v>KPIs|</v>
      </c>
      <c r="M295" s="10" t="s">
        <v>804</v>
      </c>
      <c r="N295" s="10"/>
      <c r="O295" s="10"/>
      <c r="P295" s="10"/>
      <c r="Q295" s="10"/>
      <c r="R295" s="10"/>
      <c r="S295" s="10" t="s">
        <v>2028</v>
      </c>
      <c r="T295" s="10"/>
      <c r="U295" s="10"/>
      <c r="V295" s="10"/>
      <c r="W295" s="106" t="s">
        <v>104</v>
      </c>
      <c r="X295" s="106" t="s">
        <v>1641</v>
      </c>
      <c r="Y295" s="104" t="s">
        <v>1871</v>
      </c>
      <c r="Z295" s="10" t="str">
        <f>_xlfn.XLOOKUP(Platinum_Config[[#This Row],[Source PROD ID]],Prod_fields[ID],Prod_fields[Attribute Name],"0-Not Found",0,1)</f>
        <v>0-Not Found</v>
      </c>
      <c r="AA295" s="10"/>
      <c r="AB295" s="2" t="str">
        <f>_xlfn.XLOOKUP(Platinum_Config[[#This Row],[FDXSANDBOXA ID]],SBA_fields[ID],SBA_fields[Attribute Name],"0-Not Found",0,1)</f>
        <v>0-Not Found</v>
      </c>
      <c r="AC295" s="10" t="str">
        <f>_xlfn.XLOOKUP(Platinum_Config[[#This Row],[Target DEV SB ID]],Target_Dev_fields[ID],Target_Dev_fields[Attribute Name],"0-Not Found",0,1)</f>
        <v>0-Not Found</v>
      </c>
      <c r="AD295" s="10" t="b">
        <f>Platinum_Config[[#This Row],[Prod Source field name]]=Platinum_Config[[#This Row],[New instance Target field name]]</f>
        <v>1</v>
      </c>
      <c r="AE295" s="10" t="b">
        <f>Platinum_Config[[#This Row],[Target Field Name]]=Platinum_Config[[#This Row],[New instance Target field name]]</f>
        <v>0</v>
      </c>
      <c r="AF295" s="10" t="b">
        <f>Platinum_Config[[#This Row],[Sandbox A field name]]=Platinum_Config[[#This Row],[New instance Target field name]]</f>
        <v>1</v>
      </c>
      <c r="AG295" s="10"/>
      <c r="AH295" s="10"/>
      <c r="AI295" s="10"/>
      <c r="AJ295" s="10"/>
      <c r="AK295" s="11"/>
      <c r="AL295" s="11"/>
      <c r="AM295" s="11"/>
      <c r="AN295" s="11"/>
      <c r="AO295" s="11"/>
      <c r="AP295" s="11"/>
      <c r="AQ295" s="11"/>
      <c r="AR295" s="10"/>
      <c r="AS295" s="106"/>
      <c r="AT295" s="106"/>
      <c r="AU295" s="106"/>
      <c r="AV295" s="10"/>
      <c r="AW295" s="10"/>
      <c r="AX295" s="10"/>
      <c r="AY295" s="10"/>
      <c r="AZ295" s="10"/>
      <c r="BA295" s="10"/>
      <c r="BB295" s="10"/>
      <c r="BC295" s="10"/>
      <c r="BD295" s="10"/>
      <c r="BE295" s="10"/>
      <c r="BF295" s="10"/>
      <c r="BG295" s="10"/>
      <c r="BH295" s="10"/>
      <c r="BI295" s="10"/>
      <c r="BJ295" s="10"/>
      <c r="BK295" s="10"/>
      <c r="BL295" s="10"/>
      <c r="BM295" s="10"/>
      <c r="BN295" s="10"/>
    </row>
    <row r="296" spans="1:66" ht="26.1" hidden="1">
      <c r="A296" s="9" t="s">
        <v>1139</v>
      </c>
      <c r="B296" s="4"/>
      <c r="C296" s="9" t="s">
        <v>2005</v>
      </c>
      <c r="D296" s="9" t="s">
        <v>1139</v>
      </c>
      <c r="E296" s="4"/>
      <c r="F296" s="9" t="s">
        <v>606</v>
      </c>
      <c r="G296" s="10" t="s">
        <v>202</v>
      </c>
      <c r="H296" s="10" t="s">
        <v>805</v>
      </c>
      <c r="I296" s="10"/>
      <c r="J296" s="10"/>
      <c r="K296" s="10" t="s">
        <v>2024</v>
      </c>
      <c r="L296" s="10" t="str">
        <f>_xlfn.TEXTJOIN("|",FALSE,Platinum_Config[[#This Row],[Target Entity]],Platinum_Config[[#This Row],[Target DEV SB ID]])</f>
        <v>KPIs|</v>
      </c>
      <c r="M296" s="10" t="s">
        <v>806</v>
      </c>
      <c r="N296" s="10"/>
      <c r="O296" s="10"/>
      <c r="P296" s="10"/>
      <c r="Q296" s="10"/>
      <c r="R296" s="10"/>
      <c r="S296" s="10" t="s">
        <v>2029</v>
      </c>
      <c r="T296" s="10"/>
      <c r="U296" s="10"/>
      <c r="V296" s="10"/>
      <c r="W296" s="106" t="s">
        <v>104</v>
      </c>
      <c r="X296" s="106" t="s">
        <v>1641</v>
      </c>
      <c r="Y296" s="104" t="s">
        <v>1871</v>
      </c>
      <c r="Z296" s="10" t="str">
        <f>_xlfn.XLOOKUP(Platinum_Config[[#This Row],[Source PROD ID]],Prod_fields[ID],Prod_fields[Attribute Name],"0-Not Found",0,1)</f>
        <v>0-Not Found</v>
      </c>
      <c r="AA296" s="10"/>
      <c r="AB296" s="2" t="str">
        <f>_xlfn.XLOOKUP(Platinum_Config[[#This Row],[FDXSANDBOXA ID]],SBA_fields[ID],SBA_fields[Attribute Name],"0-Not Found",0,1)</f>
        <v>0-Not Found</v>
      </c>
      <c r="AC296" s="10" t="str">
        <f>_xlfn.XLOOKUP(Platinum_Config[[#This Row],[Target DEV SB ID]],Target_Dev_fields[ID],Target_Dev_fields[Attribute Name],"0-Not Found",0,1)</f>
        <v>0-Not Found</v>
      </c>
      <c r="AD296" s="10" t="b">
        <f>Platinum_Config[[#This Row],[Prod Source field name]]=Platinum_Config[[#This Row],[New instance Target field name]]</f>
        <v>1</v>
      </c>
      <c r="AE296" s="10" t="b">
        <f>Platinum_Config[[#This Row],[Target Field Name]]=Platinum_Config[[#This Row],[New instance Target field name]]</f>
        <v>0</v>
      </c>
      <c r="AF296" s="10" t="b">
        <f>Platinum_Config[[#This Row],[Sandbox A field name]]=Platinum_Config[[#This Row],[New instance Target field name]]</f>
        <v>1</v>
      </c>
      <c r="AG296" s="10"/>
      <c r="AH296" s="10"/>
      <c r="AI296" s="10"/>
      <c r="AJ296" s="10"/>
      <c r="AK296" s="11"/>
      <c r="AL296" s="11"/>
      <c r="AM296" s="11"/>
      <c r="AN296" s="11"/>
      <c r="AO296" s="11"/>
      <c r="AP296" s="11"/>
      <c r="AQ296" s="11"/>
      <c r="AR296" s="10"/>
      <c r="AS296" s="106"/>
      <c r="AT296" s="106"/>
      <c r="AU296" s="106"/>
      <c r="AV296" s="10"/>
      <c r="AW296" s="10"/>
      <c r="AX296" s="10"/>
      <c r="AY296" s="10"/>
      <c r="AZ296" s="10"/>
      <c r="BA296" s="10"/>
      <c r="BB296" s="10"/>
      <c r="BC296" s="10"/>
      <c r="BD296" s="10"/>
      <c r="BE296" s="10"/>
      <c r="BF296" s="10"/>
      <c r="BG296" s="10"/>
      <c r="BH296" s="10"/>
      <c r="BI296" s="10"/>
      <c r="BJ296" s="10"/>
      <c r="BK296" s="10"/>
      <c r="BL296" s="10"/>
      <c r="BM296" s="10"/>
      <c r="BN296" s="10"/>
    </row>
    <row r="297" spans="1:66" ht="26.1" hidden="1">
      <c r="A297" s="9" t="s">
        <v>1139</v>
      </c>
      <c r="B297" s="4"/>
      <c r="C297" s="9" t="s">
        <v>2005</v>
      </c>
      <c r="D297" s="9" t="s">
        <v>1139</v>
      </c>
      <c r="E297" s="4"/>
      <c r="F297" s="9" t="s">
        <v>606</v>
      </c>
      <c r="G297" s="10" t="s">
        <v>202</v>
      </c>
      <c r="H297" s="10" t="s">
        <v>807</v>
      </c>
      <c r="I297" s="10"/>
      <c r="J297" s="10"/>
      <c r="K297" s="10" t="s">
        <v>2006</v>
      </c>
      <c r="L297" s="10" t="str">
        <f>_xlfn.TEXTJOIN("|",FALSE,Platinum_Config[[#This Row],[Target Entity]],Platinum_Config[[#This Row],[Target DEV SB ID]])</f>
        <v>Financials|</v>
      </c>
      <c r="M297" s="10" t="s">
        <v>808</v>
      </c>
      <c r="N297" s="10"/>
      <c r="O297" s="10"/>
      <c r="P297" s="10"/>
      <c r="Q297" s="10"/>
      <c r="R297" s="10"/>
      <c r="S297" s="10" t="s">
        <v>808</v>
      </c>
      <c r="T297" s="10"/>
      <c r="U297" s="10"/>
      <c r="V297" s="10"/>
      <c r="W297" s="106" t="s">
        <v>104</v>
      </c>
      <c r="X297" s="106" t="s">
        <v>1641</v>
      </c>
      <c r="Y297" s="104" t="s">
        <v>1871</v>
      </c>
      <c r="Z297" s="10" t="str">
        <f>_xlfn.XLOOKUP(Platinum_Config[[#This Row],[Source PROD ID]],Prod_fields[ID],Prod_fields[Attribute Name],"0-Not Found",0,1)</f>
        <v>0-Not Found</v>
      </c>
      <c r="AA297" s="10"/>
      <c r="AB297" s="2" t="str">
        <f>_xlfn.XLOOKUP(Platinum_Config[[#This Row],[FDXSANDBOXA ID]],SBA_fields[ID],SBA_fields[Attribute Name],"0-Not Found",0,1)</f>
        <v>0-Not Found</v>
      </c>
      <c r="AC297" s="10" t="str">
        <f>_xlfn.XLOOKUP(Platinum_Config[[#This Row],[Target DEV SB ID]],Target_Dev_fields[ID],Target_Dev_fields[Attribute Name],"0-Not Found",0,1)</f>
        <v>0-Not Found</v>
      </c>
      <c r="AD297" s="10" t="b">
        <f>Platinum_Config[[#This Row],[Prod Source field name]]=Platinum_Config[[#This Row],[New instance Target field name]]</f>
        <v>1</v>
      </c>
      <c r="AE297" s="10" t="b">
        <f>Platinum_Config[[#This Row],[Target Field Name]]=Platinum_Config[[#This Row],[New instance Target field name]]</f>
        <v>0</v>
      </c>
      <c r="AF297" s="10" t="b">
        <f>Platinum_Config[[#This Row],[Sandbox A field name]]=Platinum_Config[[#This Row],[New instance Target field name]]</f>
        <v>1</v>
      </c>
      <c r="AG297" s="10"/>
      <c r="AH297" s="10"/>
      <c r="AI297" s="10"/>
      <c r="AJ297" s="10"/>
      <c r="AK297" s="11"/>
      <c r="AL297" s="11"/>
      <c r="AM297" s="11"/>
      <c r="AN297" s="11"/>
      <c r="AO297" s="11"/>
      <c r="AP297" s="11"/>
      <c r="AQ297" s="11"/>
      <c r="AR297" s="10"/>
      <c r="AS297" s="106"/>
      <c r="AT297" s="106"/>
      <c r="AU297" s="106"/>
      <c r="AV297" s="10"/>
      <c r="AW297" s="10"/>
      <c r="AX297" s="10"/>
      <c r="AY297" s="10"/>
      <c r="AZ297" s="10"/>
      <c r="BA297" s="10"/>
      <c r="BB297" s="10"/>
      <c r="BC297" s="10"/>
      <c r="BD297" s="10"/>
      <c r="BE297" s="10"/>
      <c r="BF297" s="10"/>
      <c r="BG297" s="10"/>
      <c r="BH297" s="10"/>
      <c r="BI297" s="10"/>
      <c r="BJ297" s="10"/>
      <c r="BK297" s="10"/>
      <c r="BL297" s="10"/>
      <c r="BM297" s="10"/>
      <c r="BN297" s="10"/>
    </row>
    <row r="298" spans="1:66" ht="26.1" hidden="1">
      <c r="A298" s="9" t="s">
        <v>1139</v>
      </c>
      <c r="B298" s="4"/>
      <c r="C298" s="9" t="s">
        <v>2005</v>
      </c>
      <c r="D298" s="9" t="s">
        <v>1139</v>
      </c>
      <c r="E298" s="4"/>
      <c r="F298" s="9" t="s">
        <v>606</v>
      </c>
      <c r="G298" s="10" t="s">
        <v>202</v>
      </c>
      <c r="H298" s="10" t="s">
        <v>809</v>
      </c>
      <c r="I298" s="10"/>
      <c r="J298" s="10"/>
      <c r="K298" s="10" t="s">
        <v>2006</v>
      </c>
      <c r="L298" s="10" t="str">
        <f>_xlfn.TEXTJOIN("|",FALSE,Platinum_Config[[#This Row],[Target Entity]],Platinum_Config[[#This Row],[Target DEV SB ID]])</f>
        <v>Financials|</v>
      </c>
      <c r="M298" s="10" t="s">
        <v>810</v>
      </c>
      <c r="N298" s="10"/>
      <c r="O298" s="10"/>
      <c r="P298" s="10"/>
      <c r="Q298" s="10"/>
      <c r="R298" s="10"/>
      <c r="S298" s="10" t="s">
        <v>810</v>
      </c>
      <c r="T298" s="10"/>
      <c r="U298" s="10"/>
      <c r="V298" s="10"/>
      <c r="W298" s="106" t="s">
        <v>104</v>
      </c>
      <c r="X298" s="106" t="s">
        <v>1641</v>
      </c>
      <c r="Y298" s="104" t="s">
        <v>1871</v>
      </c>
      <c r="Z298" s="10" t="str">
        <f>_xlfn.XLOOKUP(Platinum_Config[[#This Row],[Source PROD ID]],Prod_fields[ID],Prod_fields[Attribute Name],"0-Not Found",0,1)</f>
        <v>0-Not Found</v>
      </c>
      <c r="AA298" s="10"/>
      <c r="AB298" s="2" t="str">
        <f>_xlfn.XLOOKUP(Platinum_Config[[#This Row],[FDXSANDBOXA ID]],SBA_fields[ID],SBA_fields[Attribute Name],"0-Not Found",0,1)</f>
        <v>0-Not Found</v>
      </c>
      <c r="AC298" s="10" t="str">
        <f>_xlfn.XLOOKUP(Platinum_Config[[#This Row],[Target DEV SB ID]],Target_Dev_fields[ID],Target_Dev_fields[Attribute Name],"0-Not Found",0,1)</f>
        <v>0-Not Found</v>
      </c>
      <c r="AD298" s="10" t="b">
        <f>Platinum_Config[[#This Row],[Prod Source field name]]=Platinum_Config[[#This Row],[New instance Target field name]]</f>
        <v>1</v>
      </c>
      <c r="AE298" s="10" t="b">
        <f>Platinum_Config[[#This Row],[Target Field Name]]=Platinum_Config[[#This Row],[New instance Target field name]]</f>
        <v>0</v>
      </c>
      <c r="AF298" s="10" t="b">
        <f>Platinum_Config[[#This Row],[Sandbox A field name]]=Platinum_Config[[#This Row],[New instance Target field name]]</f>
        <v>1</v>
      </c>
      <c r="AG298" s="10"/>
      <c r="AH298" s="10"/>
      <c r="AI298" s="10"/>
      <c r="AJ298" s="10"/>
      <c r="AK298" s="11"/>
      <c r="AL298" s="11"/>
      <c r="AM298" s="11"/>
      <c r="AN298" s="11"/>
      <c r="AO298" s="11"/>
      <c r="AP298" s="11"/>
      <c r="AQ298" s="11"/>
      <c r="AR298" s="10"/>
      <c r="AS298" s="106"/>
      <c r="AT298" s="106"/>
      <c r="AU298" s="106"/>
      <c r="AV298" s="10"/>
      <c r="AW298" s="10"/>
      <c r="AX298" s="10"/>
      <c r="AY298" s="10"/>
      <c r="AZ298" s="10"/>
      <c r="BA298" s="10"/>
      <c r="BB298" s="10"/>
      <c r="BC298" s="10"/>
      <c r="BD298" s="10"/>
      <c r="BE298" s="10"/>
      <c r="BF298" s="10"/>
      <c r="BG298" s="10"/>
      <c r="BH298" s="10"/>
      <c r="BI298" s="10"/>
      <c r="BJ298" s="10"/>
      <c r="BK298" s="10"/>
      <c r="BL298" s="10"/>
      <c r="BM298" s="10"/>
      <c r="BN298" s="10"/>
    </row>
    <row r="299" spans="1:66" ht="26.1" hidden="1">
      <c r="A299" s="9" t="s">
        <v>1139</v>
      </c>
      <c r="B299" s="4"/>
      <c r="C299" s="9" t="s">
        <v>2005</v>
      </c>
      <c r="D299" s="9" t="s">
        <v>1139</v>
      </c>
      <c r="E299" s="4"/>
      <c r="F299" s="9" t="s">
        <v>606</v>
      </c>
      <c r="G299" s="10" t="s">
        <v>202</v>
      </c>
      <c r="H299" s="10" t="s">
        <v>811</v>
      </c>
      <c r="I299" s="10"/>
      <c r="J299" s="10"/>
      <c r="K299" s="10" t="s">
        <v>2006</v>
      </c>
      <c r="L299" s="10" t="str">
        <f>_xlfn.TEXTJOIN("|",FALSE,Platinum_Config[[#This Row],[Target Entity]],Platinum_Config[[#This Row],[Target DEV SB ID]])</f>
        <v>Financials|</v>
      </c>
      <c r="M299" s="10" t="s">
        <v>812</v>
      </c>
      <c r="N299" s="10"/>
      <c r="O299" s="10"/>
      <c r="P299" s="10"/>
      <c r="Q299" s="10"/>
      <c r="R299" s="10"/>
      <c r="S299" s="10"/>
      <c r="T299" s="10"/>
      <c r="U299" s="10"/>
      <c r="V299" s="10"/>
      <c r="W299" s="106" t="s">
        <v>104</v>
      </c>
      <c r="X299" s="106" t="s">
        <v>1641</v>
      </c>
      <c r="Y299" s="104" t="s">
        <v>1871</v>
      </c>
      <c r="Z299" s="10" t="str">
        <f>_xlfn.XLOOKUP(Platinum_Config[[#This Row],[Source PROD ID]],Prod_fields[ID],Prod_fields[Attribute Name],"0-Not Found",0,1)</f>
        <v>0-Not Found</v>
      </c>
      <c r="AA299" s="10"/>
      <c r="AB299" s="2" t="str">
        <f>_xlfn.XLOOKUP(Platinum_Config[[#This Row],[FDXSANDBOXA ID]],SBA_fields[ID],SBA_fields[Attribute Name],"0-Not Found",0,1)</f>
        <v>0-Not Found</v>
      </c>
      <c r="AC299" s="10" t="str">
        <f>_xlfn.XLOOKUP(Platinum_Config[[#This Row],[Target DEV SB ID]],Target_Dev_fields[ID],Target_Dev_fields[Attribute Name],"0-Not Found",0,1)</f>
        <v>0-Not Found</v>
      </c>
      <c r="AD299" s="10" t="b">
        <f>Platinum_Config[[#This Row],[Prod Source field name]]=Platinum_Config[[#This Row],[New instance Target field name]]</f>
        <v>1</v>
      </c>
      <c r="AE299" s="10" t="b">
        <f>Platinum_Config[[#This Row],[Target Field Name]]=Platinum_Config[[#This Row],[New instance Target field name]]</f>
        <v>0</v>
      </c>
      <c r="AF299" s="10" t="b">
        <f>Platinum_Config[[#This Row],[Sandbox A field name]]=Platinum_Config[[#This Row],[New instance Target field name]]</f>
        <v>1</v>
      </c>
      <c r="AG299" s="10"/>
      <c r="AH299" s="10"/>
      <c r="AI299" s="10"/>
      <c r="AJ299" s="10"/>
      <c r="AK299" s="11"/>
      <c r="AL299" s="11"/>
      <c r="AM299" s="11"/>
      <c r="AN299" s="11"/>
      <c r="AO299" s="11"/>
      <c r="AP299" s="11"/>
      <c r="AQ299" s="11"/>
      <c r="AR299" s="10"/>
      <c r="AS299" s="106"/>
      <c r="AT299" s="106"/>
      <c r="AU299" s="106"/>
      <c r="AV299" s="10"/>
      <c r="AW299" s="10"/>
      <c r="AX299" s="10"/>
      <c r="AY299" s="10"/>
      <c r="AZ299" s="10"/>
      <c r="BA299" s="10"/>
      <c r="BB299" s="10"/>
      <c r="BC299" s="10"/>
      <c r="BD299" s="10"/>
      <c r="BE299" s="10"/>
      <c r="BF299" s="10"/>
      <c r="BG299" s="10"/>
      <c r="BH299" s="10"/>
      <c r="BI299" s="10"/>
      <c r="BJ299" s="10"/>
      <c r="BK299" s="10"/>
      <c r="BL299" s="10"/>
      <c r="BM299" s="10"/>
      <c r="BN299" s="10"/>
    </row>
    <row r="300" spans="1:66" ht="26.1" hidden="1">
      <c r="A300" s="9" t="s">
        <v>1139</v>
      </c>
      <c r="B300" s="4"/>
      <c r="C300" s="9" t="s">
        <v>2005</v>
      </c>
      <c r="D300" s="9" t="s">
        <v>1139</v>
      </c>
      <c r="E300" s="4"/>
      <c r="F300" s="9" t="s">
        <v>606</v>
      </c>
      <c r="G300" s="10" t="s">
        <v>202</v>
      </c>
      <c r="H300" s="10" t="s">
        <v>813</v>
      </c>
      <c r="I300" s="10"/>
      <c r="J300" s="10"/>
      <c r="K300" s="10" t="s">
        <v>2006</v>
      </c>
      <c r="L300" s="10" t="str">
        <f>_xlfn.TEXTJOIN("|",FALSE,Platinum_Config[[#This Row],[Target Entity]],Platinum_Config[[#This Row],[Target DEV SB ID]])</f>
        <v>Financials|</v>
      </c>
      <c r="M300" s="10" t="s">
        <v>375</v>
      </c>
      <c r="N300" s="10"/>
      <c r="O300" s="10"/>
      <c r="P300" s="10"/>
      <c r="Q300" s="10"/>
      <c r="R300" s="10"/>
      <c r="S300" s="10"/>
      <c r="T300" s="10"/>
      <c r="U300" s="10"/>
      <c r="V300" s="10"/>
      <c r="W300" s="106" t="s">
        <v>104</v>
      </c>
      <c r="X300" s="106" t="s">
        <v>1641</v>
      </c>
      <c r="Y300" s="104" t="s">
        <v>1871</v>
      </c>
      <c r="Z300" s="10" t="str">
        <f>_xlfn.XLOOKUP(Platinum_Config[[#This Row],[Source PROD ID]],Prod_fields[ID],Prod_fields[Attribute Name],"0-Not Found",0,1)</f>
        <v>0-Not Found</v>
      </c>
      <c r="AA300" s="10"/>
      <c r="AB300" s="2" t="str">
        <f>_xlfn.XLOOKUP(Platinum_Config[[#This Row],[FDXSANDBOXA ID]],SBA_fields[ID],SBA_fields[Attribute Name],"0-Not Found",0,1)</f>
        <v>0-Not Found</v>
      </c>
      <c r="AC300" s="10" t="str">
        <f>_xlfn.XLOOKUP(Platinum_Config[[#This Row],[Target DEV SB ID]],Target_Dev_fields[ID],Target_Dev_fields[Attribute Name],"0-Not Found",0,1)</f>
        <v>0-Not Found</v>
      </c>
      <c r="AD300" s="10" t="b">
        <f>Platinum_Config[[#This Row],[Prod Source field name]]=Platinum_Config[[#This Row],[New instance Target field name]]</f>
        <v>1</v>
      </c>
      <c r="AE300" s="10" t="b">
        <f>Platinum_Config[[#This Row],[Target Field Name]]=Platinum_Config[[#This Row],[New instance Target field name]]</f>
        <v>0</v>
      </c>
      <c r="AF300" s="10" t="b">
        <f>Platinum_Config[[#This Row],[Sandbox A field name]]=Platinum_Config[[#This Row],[New instance Target field name]]</f>
        <v>1</v>
      </c>
      <c r="AG300" s="10"/>
      <c r="AH300" s="10"/>
      <c r="AI300" s="10"/>
      <c r="AJ300" s="10"/>
      <c r="AK300" s="11"/>
      <c r="AL300" s="11"/>
      <c r="AM300" s="11"/>
      <c r="AN300" s="11"/>
      <c r="AO300" s="11"/>
      <c r="AP300" s="11"/>
      <c r="AQ300" s="11"/>
      <c r="AR300" s="10"/>
      <c r="AS300" s="106"/>
      <c r="AT300" s="106"/>
      <c r="AU300" s="106"/>
      <c r="AV300" s="10"/>
      <c r="AW300" s="10"/>
      <c r="AX300" s="10"/>
      <c r="AY300" s="10"/>
      <c r="AZ300" s="10"/>
      <c r="BA300" s="10"/>
      <c r="BB300" s="10"/>
      <c r="BC300" s="10"/>
      <c r="BD300" s="10"/>
      <c r="BE300" s="10"/>
      <c r="BF300" s="10"/>
      <c r="BG300" s="10"/>
      <c r="BH300" s="10"/>
      <c r="BI300" s="10"/>
      <c r="BJ300" s="10"/>
      <c r="BK300" s="10"/>
      <c r="BL300" s="10"/>
      <c r="BM300" s="10"/>
      <c r="BN300" s="10"/>
    </row>
    <row r="301" spans="1:66" ht="39" hidden="1">
      <c r="A301" s="233" t="s">
        <v>1139</v>
      </c>
      <c r="B301" s="111"/>
      <c r="C301" s="111"/>
      <c r="D301" s="111"/>
      <c r="E301" s="111"/>
      <c r="F301" s="9"/>
      <c r="G301" s="10" t="s">
        <v>100</v>
      </c>
      <c r="H301" s="214"/>
      <c r="I301" s="214"/>
      <c r="J301" s="214"/>
      <c r="K301" s="10" t="s">
        <v>1618</v>
      </c>
      <c r="L301" s="10" t="str">
        <f>_xlfn.TEXTJOIN("|",FALSE,Platinum_Config[[#This Row],[Target Entity]],Platinum_Config[[#This Row],[Target DEV SB ID]])</f>
        <v>Demand Bundle|fdx_a_prev_wrk_seqid</v>
      </c>
      <c r="M301" s="10" t="s">
        <v>2030</v>
      </c>
      <c r="N301" s="214" t="s">
        <v>1629</v>
      </c>
      <c r="O301" s="214"/>
      <c r="P301" s="10"/>
      <c r="Q301" s="10"/>
      <c r="R301" s="10"/>
      <c r="S301" s="10" t="s">
        <v>2031</v>
      </c>
      <c r="T301" s="10" t="s">
        <v>325</v>
      </c>
      <c r="U301" s="214" t="s">
        <v>2032</v>
      </c>
      <c r="V301" s="214"/>
      <c r="W301" s="234" t="s">
        <v>20</v>
      </c>
      <c r="X301" s="106" t="s">
        <v>1609</v>
      </c>
      <c r="Y301" s="106" t="s">
        <v>104</v>
      </c>
      <c r="Z301" s="214" t="str">
        <f>_xlfn.XLOOKUP(Platinum_Config[[#This Row],[Source PROD ID]],Prod_fields[ID],Prod_fields[Attribute Name],"0-Not Found",0,1)</f>
        <v>0-Not Found</v>
      </c>
      <c r="AA301" s="10"/>
      <c r="AB301" s="2" t="str">
        <f>_xlfn.XLOOKUP(Platinum_Config[[#This Row],[FDXSANDBOXA ID]],SBA_fields[ID],SBA_fields[Attribute Name],"0-Not Found",0,1)</f>
        <v>0-Not Found</v>
      </c>
      <c r="AC301" s="214" t="str">
        <f>_xlfn.XLOOKUP(Platinum_Config[[#This Row],[Target DEV SB ID]],Target_Dev_fields[ID],Target_Dev_fields[Attribute Name],"0-Not Found",0,1)</f>
        <v>0-Not Found</v>
      </c>
      <c r="AD301" s="214" t="b">
        <f>Platinum_Config[[#This Row],[Prod Source field name]]=Platinum_Config[[#This Row],[New instance Target field name]]</f>
        <v>1</v>
      </c>
      <c r="AE301" s="214" t="b">
        <f>Platinum_Config[[#This Row],[Target Field Name]]=Platinum_Config[[#This Row],[New instance Target field name]]</f>
        <v>0</v>
      </c>
      <c r="AF301" s="214" t="b">
        <f>Platinum_Config[[#This Row],[Sandbox A field name]]=Platinum_Config[[#This Row],[New instance Target field name]]</f>
        <v>1</v>
      </c>
      <c r="AG301" s="214"/>
      <c r="AH301" s="10"/>
      <c r="AI301" s="214"/>
      <c r="AJ301" s="214"/>
      <c r="AK301" s="235"/>
      <c r="AL301" s="11"/>
      <c r="AM301" s="111"/>
      <c r="AN301" s="111"/>
      <c r="AO301" s="111"/>
      <c r="AP301" s="111"/>
      <c r="AQ301" s="111"/>
      <c r="AR301" s="214"/>
      <c r="AS301" s="234"/>
      <c r="AT301" s="234"/>
      <c r="AU301" s="234"/>
      <c r="AV301" s="214"/>
      <c r="AW301" s="214"/>
      <c r="AX301" s="214"/>
      <c r="AY301" s="214"/>
      <c r="AZ301" s="214"/>
      <c r="BA301" s="214"/>
      <c r="BB301" s="214"/>
      <c r="BC301" s="214"/>
      <c r="BD301" s="214"/>
      <c r="BE301" s="214"/>
      <c r="BF301" s="214"/>
      <c r="BG301" s="214"/>
      <c r="BH301" s="214"/>
      <c r="BI301" s="214"/>
      <c r="BJ301" s="214"/>
      <c r="BK301" s="214"/>
      <c r="BL301" s="214"/>
      <c r="BM301" s="214"/>
      <c r="BN301" s="214"/>
    </row>
    <row r="302" spans="1:66" ht="26.1" hidden="1">
      <c r="A302" s="233" t="s">
        <v>1139</v>
      </c>
      <c r="B302" s="111"/>
      <c r="C302" s="111"/>
      <c r="D302" s="111"/>
      <c r="E302" s="111"/>
      <c r="F302" s="9"/>
      <c r="G302" s="10" t="s">
        <v>100</v>
      </c>
      <c r="H302" s="214"/>
      <c r="I302" s="214"/>
      <c r="J302" s="214"/>
      <c r="K302" s="10" t="s">
        <v>1321</v>
      </c>
      <c r="L302" s="10" t="str">
        <f>_xlfn.TEXTJOIN("|",FALSE,Platinum_Config[[#This Row],[Target Entity]],Platinum_Config[[#This Row],[Target DEV SB ID]])</f>
        <v>Epic|fdx_a_prev_wrk_seqid</v>
      </c>
      <c r="M302" s="10" t="s">
        <v>2030</v>
      </c>
      <c r="N302" s="214" t="s">
        <v>1629</v>
      </c>
      <c r="O302" s="214"/>
      <c r="P302" s="10"/>
      <c r="Q302" s="10"/>
      <c r="R302" s="10"/>
      <c r="S302" s="214" t="s">
        <v>325</v>
      </c>
      <c r="T302" s="10" t="s">
        <v>325</v>
      </c>
      <c r="U302" s="214" t="s">
        <v>2032</v>
      </c>
      <c r="V302" s="214"/>
      <c r="W302" s="106" t="s">
        <v>20</v>
      </c>
      <c r="X302" s="106" t="s">
        <v>1609</v>
      </c>
      <c r="Y302" s="106" t="s">
        <v>104</v>
      </c>
      <c r="Z302" s="214" t="str">
        <f>_xlfn.XLOOKUP(Platinum_Config[[#This Row],[Source PROD ID]],Prod_fields[ID],Prod_fields[Attribute Name],"0-Not Found",0,1)</f>
        <v>0-Not Found</v>
      </c>
      <c r="AA302" s="10"/>
      <c r="AB302" s="2" t="str">
        <f>_xlfn.XLOOKUP(Platinum_Config[[#This Row],[FDXSANDBOXA ID]],SBA_fields[ID],SBA_fields[Attribute Name],"0-Not Found",0,1)</f>
        <v>0-Not Found</v>
      </c>
      <c r="AC302" s="214" t="str">
        <f>_xlfn.XLOOKUP(Platinum_Config[[#This Row],[Target DEV SB ID]],Target_Dev_fields[ID],Target_Dev_fields[Attribute Name],"0-Not Found",0,1)</f>
        <v>0-Not Found</v>
      </c>
      <c r="AD302" s="214" t="b">
        <f>Platinum_Config[[#This Row],[Prod Source field name]]=Platinum_Config[[#This Row],[New instance Target field name]]</f>
        <v>1</v>
      </c>
      <c r="AE302" s="214" t="b">
        <f>Platinum_Config[[#This Row],[Target Field Name]]=Platinum_Config[[#This Row],[New instance Target field name]]</f>
        <v>0</v>
      </c>
      <c r="AF302" s="214" t="b">
        <f>Platinum_Config[[#This Row],[Sandbox A field name]]=Platinum_Config[[#This Row],[New instance Target field name]]</f>
        <v>1</v>
      </c>
      <c r="AG302" s="214"/>
      <c r="AH302" s="10"/>
      <c r="AI302" s="214"/>
      <c r="AJ302" s="214"/>
      <c r="AK302" s="235"/>
      <c r="AL302" s="11"/>
      <c r="AM302" s="111"/>
      <c r="AN302" s="111"/>
      <c r="AO302" s="111"/>
      <c r="AP302" s="111"/>
      <c r="AQ302" s="111"/>
      <c r="AR302" s="214"/>
      <c r="AS302" s="234"/>
      <c r="AT302" s="234"/>
      <c r="AU302" s="234"/>
      <c r="AV302" s="214"/>
      <c r="AW302" s="214"/>
      <c r="AX302" s="214"/>
      <c r="AY302" s="214"/>
      <c r="AZ302" s="214"/>
      <c r="BA302" s="214"/>
      <c r="BB302" s="214"/>
      <c r="BC302" s="214"/>
      <c r="BD302" s="214"/>
      <c r="BE302" s="214"/>
      <c r="BF302" s="214"/>
      <c r="BG302" s="214"/>
      <c r="BH302" s="214"/>
      <c r="BI302" s="214"/>
      <c r="BJ302" s="214"/>
      <c r="BK302" s="214"/>
      <c r="BL302" s="214"/>
      <c r="BM302" s="214"/>
      <c r="BN302" s="214"/>
    </row>
  </sheetData>
  <mergeCells count="1">
    <mergeCell ref="AS1:BN1"/>
  </mergeCells>
  <phoneticPr fontId="20" type="noConversion"/>
  <conditionalFormatting sqref="K3:L302">
    <cfRule type="cellIs" dxfId="318" priority="5" operator="equal">
      <formula>""</formula>
    </cfRule>
  </conditionalFormatting>
  <conditionalFormatting sqref="Z2:AB2">
    <cfRule type="duplicateValues" dxfId="317" priority="2"/>
  </conditionalFormatting>
  <conditionalFormatting sqref="Z303:AB1048576 V180 U37:U179 U181:U240 U2:U13 U16:U35 Z271:AA302">
    <cfRule type="duplicateValues" dxfId="316" priority="3"/>
  </conditionalFormatting>
  <conditionalFormatting sqref="AR3:AR302">
    <cfRule type="cellIs" dxfId="315" priority="4" operator="equal">
      <formula>"YES"</formula>
    </cfRule>
  </conditionalFormatting>
  <conditionalFormatting sqref="AS3:BN302">
    <cfRule type="containsText" dxfId="314" priority="1" operator="containsText" text="Fix">
      <formula>NOT(ISERROR(SEARCH("Fix",AS3)))</formula>
    </cfRule>
  </conditionalFormatting>
  <dataValidations count="2">
    <dataValidation type="list" allowBlank="1" showInputMessage="1" showErrorMessage="1" sqref="N3:N302" xr:uid="{6EC0B6BC-2987-4B28-8358-C1D64A8AE5BA}">
      <formula1>INDIRECT("VAL_Config_Status")</formula1>
    </dataValidation>
    <dataValidation type="list" allowBlank="1" showInputMessage="1" showErrorMessage="1" sqref="AS3:BN302" xr:uid="{09CCD31F-7CE7-40B2-A988-C62A54F88DDD}">
      <formula1>"RW,RO,Optional,Fix-RW,Fix-RO,Fix-Optional"</formula1>
    </dataValidation>
  </dataValidations>
  <pageMargins left="0.75" right="0.75" top="1" bottom="1" header="0.5" footer="0.5"/>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6823-D4BA-4A1C-AEE8-3D7D3ECECE6D}">
  <sheetPr>
    <tabColor rgb="FFFF0000"/>
  </sheetPr>
  <dimension ref="A2:IO4777"/>
  <sheetViews>
    <sheetView topLeftCell="IE1" zoomScale="80" zoomScaleNormal="70" workbookViewId="0">
      <selection activeCell="IQ4" sqref="IQ4:IT16"/>
    </sheetView>
  </sheetViews>
  <sheetFormatPr defaultRowHeight="15" customHeight="1" outlineLevelCol="1"/>
  <cols>
    <col min="1" max="1" width="27.42578125" customWidth="1"/>
    <col min="2" max="2" width="24.42578125" bestFit="1" customWidth="1"/>
    <col min="3" max="3" width="56.42578125" customWidth="1"/>
    <col min="4" max="4" width="7.5703125" customWidth="1"/>
    <col min="5" max="5" width="47" customWidth="1"/>
    <col min="6" max="6" width="26.42578125" customWidth="1"/>
    <col min="7" max="7" width="7.5703125" customWidth="1"/>
    <col min="8" max="8" width="42.5703125" customWidth="1"/>
    <col min="9" max="9" width="22.42578125" customWidth="1"/>
    <col min="10" max="10" width="7.5703125" customWidth="1"/>
    <col min="11" max="11" width="55" customWidth="1"/>
    <col min="12" max="12" width="7.5703125" customWidth="1"/>
    <col min="13" max="13" width="41.42578125" customWidth="1"/>
    <col min="14" max="14" width="40.5703125" bestFit="1" customWidth="1"/>
    <col min="15" max="16" width="9" customWidth="1"/>
    <col min="17" max="17" width="26.5703125" customWidth="1"/>
    <col min="18" max="18" width="24.42578125" bestFit="1" customWidth="1"/>
    <col min="19" max="19" width="30.42578125" bestFit="1" customWidth="1"/>
    <col min="20" max="20" width="35.5703125" customWidth="1"/>
    <col min="21" max="21" width="34.5703125" customWidth="1"/>
    <col min="22" max="22" width="36.5703125" customWidth="1"/>
    <col min="23" max="24" width="38.42578125" customWidth="1"/>
    <col min="25" max="25" width="31.42578125" customWidth="1"/>
    <col min="26" max="26" width="33.5703125" customWidth="1"/>
    <col min="27" max="27" width="29.5703125" customWidth="1"/>
    <col min="28" max="28" width="46.5703125" bestFit="1" customWidth="1"/>
    <col min="29" max="30" width="46.5703125" customWidth="1"/>
    <col min="31" max="31" width="55.42578125" customWidth="1"/>
    <col min="32" max="32" width="86.5703125" customWidth="1"/>
    <col min="33" max="33" width="35.5703125" bestFit="1" customWidth="1"/>
    <col min="34" max="34" width="54" customWidth="1"/>
    <col min="35" max="35" width="28.5703125" customWidth="1"/>
    <col min="36" max="36" width="27.5703125" customWidth="1"/>
    <col min="37" max="37" width="11" customWidth="1"/>
    <col min="38" max="38" width="30.42578125" customWidth="1"/>
    <col min="39" max="39" width="59.5703125" customWidth="1"/>
    <col min="40" max="40" width="7.5703125" customWidth="1"/>
    <col min="41" max="41" width="35.5703125" bestFit="1" customWidth="1"/>
    <col min="42" max="42" width="8.42578125" customWidth="1"/>
    <col min="43" max="43" width="44.42578125" bestFit="1" customWidth="1"/>
    <col min="44" max="44" width="4.42578125" customWidth="1"/>
    <col min="45" max="45" width="31.42578125" bestFit="1" customWidth="1"/>
    <col min="46" max="46" width="10.42578125" bestFit="1" customWidth="1"/>
    <col min="47" max="47" width="10.42578125" customWidth="1"/>
    <col min="48" max="48" width="4.5703125" customWidth="1"/>
    <col min="49" max="49" width="25.5703125" bestFit="1" customWidth="1"/>
    <col min="50" max="50" width="10.42578125" bestFit="1" customWidth="1"/>
    <col min="51" max="51" width="10.42578125" customWidth="1"/>
    <col min="52" max="52" width="14.5703125" customWidth="1"/>
    <col min="53" max="53" width="31.42578125" bestFit="1" customWidth="1"/>
    <col min="54" max="54" width="9.42578125" bestFit="1" customWidth="1"/>
    <col min="55" max="55" width="40.5703125" customWidth="1"/>
    <col min="56" max="56" width="11" customWidth="1"/>
    <col min="57" max="57" width="10" hidden="1" customWidth="1"/>
    <col min="58" max="58" width="12.42578125" customWidth="1"/>
    <col min="59" max="59" width="28.42578125" customWidth="1"/>
    <col min="60" max="60" width="10.42578125" bestFit="1" customWidth="1"/>
    <col min="61" max="61" width="10.42578125" customWidth="1"/>
    <col min="62" max="62" width="2.5703125" customWidth="1"/>
    <col min="63" max="63" width="39.5703125" bestFit="1" customWidth="1"/>
    <col min="64" max="64" width="10.42578125" bestFit="1" customWidth="1"/>
    <col min="65" max="65" width="10.42578125" customWidth="1"/>
    <col min="66" max="66" width="3.42578125" customWidth="1"/>
    <col min="67" max="67" width="32.42578125" bestFit="1" customWidth="1"/>
    <col min="68" max="68" width="10.42578125" customWidth="1"/>
    <col min="69" max="69" width="10.42578125" hidden="1" customWidth="1"/>
    <col min="70" max="70" width="3.5703125" customWidth="1"/>
    <col min="71" max="71" width="31.42578125" bestFit="1" customWidth="1"/>
    <col min="72" max="72" width="10.42578125" bestFit="1" customWidth="1"/>
    <col min="73" max="73" width="4.42578125" customWidth="1"/>
    <col min="74" max="74" width="39.42578125" customWidth="1"/>
    <col min="75" max="75" width="10.42578125" bestFit="1" customWidth="1"/>
    <col min="76" max="76" width="5.5703125" customWidth="1"/>
    <col min="77" max="77" width="22.42578125" customWidth="1"/>
    <col min="78" max="78" width="10.42578125" bestFit="1" customWidth="1"/>
    <col min="79" max="79" width="6.5703125" customWidth="1"/>
    <col min="80" max="80" width="18.42578125" customWidth="1"/>
    <col min="81" max="81" width="11" customWidth="1"/>
    <col min="82" max="82" width="4.42578125" customWidth="1"/>
    <col min="83" max="84" width="14.42578125" customWidth="1"/>
    <col min="85" max="85" width="5.42578125" customWidth="1"/>
    <col min="86" max="86" width="14.5703125" customWidth="1"/>
    <col min="87" max="87" width="10.42578125" customWidth="1"/>
    <col min="88" max="88" width="5" customWidth="1"/>
    <col min="89" max="89" width="37.42578125" customWidth="1"/>
    <col min="90" max="90" width="10.42578125" customWidth="1"/>
    <col min="91" max="91" width="4.42578125" customWidth="1"/>
    <col min="92" max="92" width="35.5703125" customWidth="1"/>
    <col min="93" max="93" width="15.5703125" customWidth="1"/>
    <col min="94" max="94" width="9.5703125" customWidth="1"/>
    <col min="95" max="95" width="24.42578125" bestFit="1" customWidth="1"/>
    <col min="97" max="97" width="28.42578125" customWidth="1"/>
    <col min="99" max="99" width="20.42578125" customWidth="1"/>
    <col min="101" max="101" width="44.5703125" customWidth="1"/>
    <col min="103" max="103" width="57.42578125" customWidth="1"/>
    <col min="105" max="107" width="57.42578125" customWidth="1"/>
    <col min="109" max="109" width="32.5703125" bestFit="1" customWidth="1"/>
    <col min="111" max="111" width="39.42578125" customWidth="1"/>
    <col min="113" max="114" width="41.42578125" customWidth="1"/>
    <col min="115" max="115" width="43.42578125" customWidth="1"/>
    <col min="116" max="116" width="56.5703125" customWidth="1"/>
    <col min="117" max="117" width="9.42578125" customWidth="1" outlineLevel="1"/>
    <col min="118" max="118" width="36" customWidth="1" outlineLevel="1"/>
    <col min="119" max="119" width="59.42578125" customWidth="1" outlineLevel="1"/>
    <col min="120" max="120" width="9.42578125" customWidth="1" outlineLevel="1"/>
    <col min="121" max="121" width="27.42578125" bestFit="1" customWidth="1" outlineLevel="1"/>
    <col min="122" max="122" width="42.5703125" customWidth="1" outlineLevel="1"/>
    <col min="123" max="123" width="9.42578125" customWidth="1" outlineLevel="1"/>
    <col min="124" max="124" width="25.5703125" bestFit="1" customWidth="1" outlineLevel="1"/>
    <col min="125" max="125" width="9.42578125" customWidth="1" outlineLevel="1"/>
    <col min="126" max="126" width="23.5703125" customWidth="1" outlineLevel="1"/>
    <col min="127" max="127" width="9.5703125" customWidth="1" outlineLevel="1"/>
    <col min="128" max="128" width="27.5703125" customWidth="1"/>
    <col min="130" max="130" width="29.42578125" customWidth="1"/>
    <col min="132" max="132" width="45.5703125" bestFit="1" customWidth="1"/>
    <col min="133" max="133" width="45.5703125" customWidth="1"/>
    <col min="135" max="135" width="23.42578125" customWidth="1"/>
    <col min="137" max="137" width="28" customWidth="1"/>
    <col min="138" max="138" width="12.5703125" customWidth="1"/>
    <col min="139" max="139" width="40.5703125" customWidth="1"/>
    <col min="140" max="141" width="25.42578125" customWidth="1"/>
    <col min="143" max="143" width="16.5703125" customWidth="1"/>
    <col min="145" max="145" width="24" customWidth="1"/>
    <col min="147" max="147" width="40.5703125" customWidth="1"/>
    <col min="149" max="149" width="17.42578125" customWidth="1"/>
    <col min="151" max="151" width="19.42578125" customWidth="1"/>
    <col min="153" max="153" width="19.42578125" bestFit="1" customWidth="1"/>
    <col min="156" max="156" width="14.42578125" customWidth="1"/>
    <col min="158" max="158" width="54.5703125" customWidth="1"/>
    <col min="160" max="160" width="55.5703125" customWidth="1"/>
    <col min="161" max="161" width="17.42578125" customWidth="1"/>
    <col min="162" max="162" width="24.42578125" customWidth="1"/>
    <col min="164" max="164" width="34.5703125" bestFit="1" customWidth="1"/>
    <col min="166" max="166" width="37.5703125" customWidth="1"/>
    <col min="168" max="168" width="46.42578125" customWidth="1"/>
    <col min="170" max="170" width="18.5703125" customWidth="1"/>
    <col min="172" max="172" width="28.5703125" customWidth="1"/>
    <col min="174" max="174" width="25.5703125" customWidth="1"/>
    <col min="176" max="176" width="33.5703125" customWidth="1"/>
    <col min="178" max="178" width="43.42578125" customWidth="1"/>
    <col min="179" max="179" width="14.42578125" customWidth="1"/>
    <col min="180" max="180" width="51.42578125" customWidth="1"/>
    <col min="181" max="181" width="11.5703125" customWidth="1"/>
    <col min="182" max="182" width="39.42578125" bestFit="1" customWidth="1"/>
    <col min="183" max="183" width="14.42578125" customWidth="1"/>
    <col min="184" max="184" width="43.42578125" customWidth="1"/>
    <col min="186" max="186" width="22.5703125" customWidth="1"/>
    <col min="188" max="188" width="24.5703125" customWidth="1"/>
    <col min="190" max="190" width="22.5703125" customWidth="1"/>
    <col min="192" max="192" width="20.42578125" customWidth="1"/>
    <col min="193" max="193" width="27.42578125" customWidth="1"/>
    <col min="194" max="194" width="32.5703125" customWidth="1"/>
    <col min="196" max="196" width="10.5703125" customWidth="1"/>
    <col min="198" max="198" width="20.5703125" customWidth="1"/>
    <col min="200" max="200" width="46" customWidth="1"/>
    <col min="202" max="202" width="27.5703125" customWidth="1"/>
    <col min="203" max="203" width="36.5703125" customWidth="1"/>
    <col min="205" max="205" width="30.42578125" customWidth="1"/>
    <col min="206" max="206" width="8.5703125" bestFit="1" customWidth="1"/>
    <col min="207" max="207" width="32.42578125" customWidth="1"/>
    <col min="208" max="208" width="30.42578125" customWidth="1"/>
    <col min="210" max="210" width="26.5703125" customWidth="1"/>
    <col min="212" max="212" width="39.5703125" customWidth="1"/>
    <col min="213" max="213" width="27" customWidth="1"/>
    <col min="216" max="216" width="23.42578125" customWidth="1"/>
    <col min="218" max="218" width="51.5703125" customWidth="1"/>
    <col min="220" max="220" width="33.42578125" customWidth="1"/>
    <col min="222" max="222" width="19" customWidth="1"/>
    <col min="224" max="224" width="20.5703125" customWidth="1"/>
    <col min="226" max="226" width="32.5703125" customWidth="1"/>
    <col min="228" max="228" width="20.42578125" bestFit="1" customWidth="1"/>
    <col min="230" max="230" width="26" bestFit="1" customWidth="1"/>
    <col min="232" max="232" width="29.42578125" customWidth="1"/>
    <col min="234" max="234" width="30.5703125" customWidth="1"/>
    <col min="236" max="236" width="36" customWidth="1"/>
    <col min="237" max="237" width="85" customWidth="1"/>
    <col min="238" max="238" width="30.5703125" customWidth="1"/>
    <col min="240" max="240" width="25.5703125" customWidth="1"/>
    <col min="242" max="242" width="8.5703125" bestFit="1" customWidth="1"/>
    <col min="244" max="244" width="14" customWidth="1"/>
    <col min="246" max="246" width="51.42578125" customWidth="1"/>
    <col min="249" max="249" width="44" customWidth="1"/>
    <col min="253" max="253" width="16.5703125" customWidth="1"/>
    <col min="254" max="254" width="27" customWidth="1"/>
    <col min="16348" max="16350" width="9.42578125" bestFit="1" customWidth="1"/>
    <col min="16351" max="16362" width="9.42578125" customWidth="1"/>
  </cols>
  <sheetData>
    <row r="2" spans="1:249" ht="14.45">
      <c r="A2" s="261" t="s">
        <v>2033</v>
      </c>
      <c r="B2" s="261"/>
      <c r="C2" s="261"/>
      <c r="D2" s="261"/>
      <c r="E2" s="261"/>
      <c r="F2" s="261"/>
      <c r="G2" s="261"/>
      <c r="H2" s="261"/>
      <c r="I2" s="261"/>
      <c r="J2" s="261"/>
      <c r="K2" s="261"/>
      <c r="L2" s="261"/>
      <c r="M2" s="261"/>
      <c r="N2" s="261"/>
      <c r="O2" s="261"/>
      <c r="P2" s="261"/>
      <c r="Q2" s="261"/>
      <c r="R2" s="261"/>
      <c r="S2" s="261"/>
      <c r="T2" s="261"/>
      <c r="U2" s="261"/>
      <c r="V2" s="261"/>
      <c r="W2" s="261"/>
      <c r="X2" s="17"/>
      <c r="Y2" s="17"/>
      <c r="Z2" s="17"/>
      <c r="AA2" s="17"/>
      <c r="AE2" s="262" t="s">
        <v>2034</v>
      </c>
      <c r="AF2" s="262"/>
      <c r="AG2" s="262"/>
      <c r="AH2" s="262"/>
      <c r="AI2" s="262"/>
      <c r="AJ2" s="262"/>
      <c r="AK2" s="262"/>
      <c r="AL2" s="262"/>
      <c r="AM2" s="262"/>
      <c r="AN2" s="262"/>
      <c r="AO2" s="262"/>
      <c r="AP2" s="262"/>
      <c r="AR2" s="263" t="s">
        <v>2035</v>
      </c>
      <c r="AS2" s="263"/>
      <c r="AT2" s="263"/>
      <c r="AU2" s="263"/>
      <c r="AV2" s="263"/>
      <c r="AW2" s="263"/>
      <c r="AX2" s="263"/>
      <c r="AY2" s="263"/>
      <c r="AZ2" s="263"/>
    </row>
    <row r="3" spans="1:249" ht="57" customHeight="1">
      <c r="A3" s="264" t="s">
        <v>2036</v>
      </c>
      <c r="B3" s="264"/>
      <c r="C3" s="264"/>
      <c r="D3" s="264"/>
      <c r="E3" s="264"/>
      <c r="F3" s="264"/>
      <c r="G3" s="264"/>
      <c r="H3" s="264"/>
      <c r="I3" s="264"/>
      <c r="J3" s="264"/>
      <c r="K3" s="264"/>
      <c r="L3" s="264"/>
      <c r="M3" s="264"/>
      <c r="N3" s="264"/>
      <c r="O3" s="264"/>
      <c r="P3" s="264"/>
      <c r="Q3" s="264"/>
      <c r="R3" s="264"/>
      <c r="S3" s="264"/>
      <c r="T3" s="264"/>
      <c r="U3" s="264"/>
      <c r="V3" s="264"/>
      <c r="W3" s="264"/>
      <c r="X3" s="18"/>
      <c r="Y3" s="18"/>
      <c r="Z3" s="18"/>
      <c r="AA3" s="18"/>
      <c r="AE3" s="265" t="s">
        <v>2037</v>
      </c>
      <c r="AF3" s="265"/>
      <c r="AG3" s="265"/>
      <c r="AH3" s="265"/>
      <c r="AI3" s="265"/>
      <c r="AJ3" s="265"/>
      <c r="AK3" s="265"/>
      <c r="AL3" s="265"/>
      <c r="AM3" s="265"/>
      <c r="AN3" s="265"/>
      <c r="AO3" s="265"/>
      <c r="AP3" s="265"/>
      <c r="AR3" s="266" t="s">
        <v>2038</v>
      </c>
      <c r="AS3" s="266"/>
      <c r="AT3" s="266"/>
      <c r="AU3" s="266"/>
      <c r="AV3" s="266"/>
      <c r="AW3" s="266"/>
      <c r="AX3" s="266"/>
      <c r="AY3" s="266"/>
      <c r="AZ3" s="266"/>
    </row>
    <row r="5" spans="1:249" ht="14.45">
      <c r="A5" s="19" t="s">
        <v>2039</v>
      </c>
      <c r="B5" s="19" t="s">
        <v>2040</v>
      </c>
      <c r="C5" s="19" t="s">
        <v>2041</v>
      </c>
      <c r="E5" t="s">
        <v>2041</v>
      </c>
      <c r="F5" t="s">
        <v>2042</v>
      </c>
      <c r="H5" t="s">
        <v>2040</v>
      </c>
      <c r="I5" t="s">
        <v>2043</v>
      </c>
      <c r="K5" t="s">
        <v>2044</v>
      </c>
      <c r="M5" t="s">
        <v>2045</v>
      </c>
      <c r="N5" t="s">
        <v>2046</v>
      </c>
      <c r="Q5" t="s">
        <v>2047</v>
      </c>
      <c r="R5" t="s">
        <v>2040</v>
      </c>
      <c r="S5" t="s">
        <v>2048</v>
      </c>
      <c r="T5" t="s">
        <v>2049</v>
      </c>
      <c r="U5" t="s">
        <v>2050</v>
      </c>
      <c r="V5" t="s">
        <v>2051</v>
      </c>
      <c r="W5" t="s">
        <v>2052</v>
      </c>
      <c r="X5" t="s">
        <v>2053</v>
      </c>
      <c r="Z5" t="s">
        <v>2054</v>
      </c>
      <c r="AB5" t="s">
        <v>2041</v>
      </c>
      <c r="AC5" t="s">
        <v>2055</v>
      </c>
      <c r="AF5" t="s">
        <v>2056</v>
      </c>
      <c r="AG5" t="s">
        <v>2057</v>
      </c>
      <c r="AH5" t="s">
        <v>2058</v>
      </c>
      <c r="AJ5" t="s">
        <v>2059</v>
      </c>
      <c r="AL5" t="s">
        <v>2059</v>
      </c>
      <c r="AM5" t="s">
        <v>2060</v>
      </c>
      <c r="AO5" s="20" t="s">
        <v>2057</v>
      </c>
      <c r="AQ5" s="20" t="s">
        <v>2058</v>
      </c>
      <c r="AS5" t="s">
        <v>2061</v>
      </c>
      <c r="AT5" s="21" t="s">
        <v>2062</v>
      </c>
      <c r="AU5" s="21" t="s">
        <v>2063</v>
      </c>
      <c r="AW5" t="s">
        <v>2064</v>
      </c>
      <c r="AX5" s="21" t="s">
        <v>2062</v>
      </c>
      <c r="AY5" s="21" t="s">
        <v>2063</v>
      </c>
      <c r="BA5" t="s">
        <v>2065</v>
      </c>
      <c r="BC5" s="22" t="s">
        <v>2066</v>
      </c>
      <c r="BD5" s="23" t="s">
        <v>2062</v>
      </c>
      <c r="BE5" s="23" t="s">
        <v>2063</v>
      </c>
      <c r="BG5" t="s">
        <v>2067</v>
      </c>
      <c r="BH5" s="21" t="s">
        <v>2062</v>
      </c>
      <c r="BI5" s="21" t="s">
        <v>2063</v>
      </c>
      <c r="BK5" t="s">
        <v>2068</v>
      </c>
      <c r="BL5" s="21" t="s">
        <v>2062</v>
      </c>
      <c r="BM5" s="21" t="s">
        <v>2063</v>
      </c>
      <c r="BO5" t="s">
        <v>626</v>
      </c>
      <c r="BP5" s="21" t="s">
        <v>2062</v>
      </c>
      <c r="BQ5" s="21" t="s">
        <v>2063</v>
      </c>
      <c r="BS5" t="s">
        <v>2069</v>
      </c>
      <c r="BT5" s="21" t="s">
        <v>2062</v>
      </c>
      <c r="BV5" t="s">
        <v>2070</v>
      </c>
      <c r="BW5" s="21" t="s">
        <v>2062</v>
      </c>
      <c r="BY5" t="s">
        <v>2071</v>
      </c>
      <c r="BZ5" s="21" t="s">
        <v>2062</v>
      </c>
      <c r="CB5" t="s">
        <v>2072</v>
      </c>
      <c r="CC5" t="s">
        <v>2062</v>
      </c>
      <c r="CE5" t="s">
        <v>2073</v>
      </c>
      <c r="CF5" t="s">
        <v>2062</v>
      </c>
      <c r="CH5" t="s">
        <v>1347</v>
      </c>
      <c r="CI5" t="s">
        <v>2062</v>
      </c>
      <c r="CK5" t="s">
        <v>2074</v>
      </c>
      <c r="CL5" t="s">
        <v>2062</v>
      </c>
      <c r="CN5" t="s">
        <v>2075</v>
      </c>
      <c r="CO5" t="s">
        <v>2062</v>
      </c>
      <c r="CQ5" t="s">
        <v>2076</v>
      </c>
      <c r="CS5" s="24" t="s">
        <v>2077</v>
      </c>
      <c r="CU5" t="s">
        <v>2078</v>
      </c>
      <c r="CW5" t="s">
        <v>2079</v>
      </c>
      <c r="CY5" t="s">
        <v>2080</v>
      </c>
      <c r="DA5" t="s">
        <v>2081</v>
      </c>
      <c r="DC5" t="s">
        <v>2082</v>
      </c>
      <c r="DE5" s="25" t="s">
        <v>2083</v>
      </c>
      <c r="DG5" t="s">
        <v>2084</v>
      </c>
      <c r="DI5" t="s">
        <v>756</v>
      </c>
      <c r="DJ5" t="s">
        <v>758</v>
      </c>
      <c r="DK5" t="s">
        <v>2085</v>
      </c>
      <c r="DL5" t="s">
        <v>2086</v>
      </c>
      <c r="DN5" t="s">
        <v>2087</v>
      </c>
      <c r="DO5" t="s">
        <v>2088</v>
      </c>
      <c r="DQ5" s="20" t="s">
        <v>2089</v>
      </c>
      <c r="DR5" s="26" t="s">
        <v>2090</v>
      </c>
      <c r="DT5" t="s">
        <v>2091</v>
      </c>
      <c r="DV5" t="s">
        <v>772</v>
      </c>
      <c r="DX5" s="27" t="s">
        <v>756</v>
      </c>
      <c r="DZ5" s="27" t="s">
        <v>2085</v>
      </c>
      <c r="EB5" s="27" t="s">
        <v>2092</v>
      </c>
      <c r="EC5" s="27" t="s">
        <v>2093</v>
      </c>
      <c r="EE5" t="s">
        <v>2094</v>
      </c>
      <c r="EG5" t="s">
        <v>2095</v>
      </c>
      <c r="EI5" t="s">
        <v>2096</v>
      </c>
      <c r="EK5" t="s">
        <v>2096</v>
      </c>
      <c r="EM5" t="s">
        <v>2097</v>
      </c>
      <c r="EO5" t="s">
        <v>900</v>
      </c>
      <c r="EQ5" t="s">
        <v>2098</v>
      </c>
      <c r="ES5" t="s">
        <v>2099</v>
      </c>
      <c r="EU5" t="s">
        <v>2100</v>
      </c>
      <c r="EW5" t="s">
        <v>2101</v>
      </c>
      <c r="EZ5" t="s">
        <v>2102</v>
      </c>
      <c r="FB5" t="s">
        <v>2103</v>
      </c>
      <c r="FD5" t="s">
        <v>2104</v>
      </c>
      <c r="FF5" t="s">
        <v>2105</v>
      </c>
      <c r="FH5" t="s">
        <v>2106</v>
      </c>
      <c r="FJ5" t="s">
        <v>607</v>
      </c>
      <c r="FL5" t="s">
        <v>2107</v>
      </c>
      <c r="FN5" t="s">
        <v>241</v>
      </c>
      <c r="FP5" t="s">
        <v>2108</v>
      </c>
      <c r="FR5" t="s">
        <v>2109</v>
      </c>
      <c r="FT5" t="s">
        <v>2110</v>
      </c>
      <c r="FV5" t="s">
        <v>2111</v>
      </c>
      <c r="FX5" t="s">
        <v>2112</v>
      </c>
      <c r="FZ5" t="s">
        <v>2112</v>
      </c>
      <c r="GB5" t="s">
        <v>2113</v>
      </c>
      <c r="GD5" t="s">
        <v>2114</v>
      </c>
      <c r="GF5" t="s">
        <v>2115</v>
      </c>
      <c r="GH5" t="s">
        <v>2116</v>
      </c>
      <c r="GJ5" t="s">
        <v>2117</v>
      </c>
      <c r="GK5" t="s">
        <v>2118</v>
      </c>
      <c r="GL5" t="s">
        <v>2119</v>
      </c>
      <c r="GN5" t="s">
        <v>2120</v>
      </c>
      <c r="GP5" t="s">
        <v>2121</v>
      </c>
      <c r="GR5" t="s">
        <v>2122</v>
      </c>
      <c r="GT5" t="s">
        <v>2123</v>
      </c>
      <c r="GU5" t="s">
        <v>2124</v>
      </c>
      <c r="GW5" t="s">
        <v>2125</v>
      </c>
      <c r="GY5" t="s">
        <v>2126</v>
      </c>
      <c r="GZ5" t="s">
        <v>2127</v>
      </c>
      <c r="HB5" t="s">
        <v>2128</v>
      </c>
      <c r="HD5" t="s">
        <v>2129</v>
      </c>
      <c r="HE5" t="s">
        <v>947</v>
      </c>
      <c r="HH5" t="s">
        <v>2130</v>
      </c>
      <c r="HJ5" t="s">
        <v>2131</v>
      </c>
      <c r="HL5" t="s">
        <v>2132</v>
      </c>
      <c r="HN5" t="s">
        <v>2133</v>
      </c>
      <c r="HP5" t="s">
        <v>2134</v>
      </c>
      <c r="HR5" t="s">
        <v>2135</v>
      </c>
      <c r="HT5" t="s">
        <v>907</v>
      </c>
      <c r="HV5" t="s">
        <v>308</v>
      </c>
      <c r="HX5" t="s">
        <v>2136</v>
      </c>
      <c r="HZ5" t="s">
        <v>2137</v>
      </c>
      <c r="IB5" t="s">
        <v>2138</v>
      </c>
      <c r="IC5" t="s">
        <v>2139</v>
      </c>
      <c r="ID5" t="s">
        <v>2140</v>
      </c>
      <c r="IF5" t="s">
        <v>2141</v>
      </c>
      <c r="IH5" t="s">
        <v>2142</v>
      </c>
      <c r="IJ5" t="s">
        <v>804</v>
      </c>
      <c r="IL5" t="s">
        <v>2143</v>
      </c>
      <c r="IO5" t="s">
        <v>2144</v>
      </c>
    </row>
    <row r="6" spans="1:249" ht="29.1">
      <c r="A6" s="28" t="s">
        <v>2145</v>
      </c>
      <c r="B6" s="29" t="s">
        <v>2146</v>
      </c>
      <c r="C6" s="30" t="s">
        <v>2147</v>
      </c>
      <c r="E6" t="s">
        <v>2148</v>
      </c>
      <c r="F6" t="s">
        <v>2149</v>
      </c>
      <c r="H6" t="s">
        <v>2150</v>
      </c>
      <c r="I6">
        <v>2884</v>
      </c>
      <c r="M6" s="31" t="s">
        <v>2145</v>
      </c>
      <c r="N6" s="32" t="s">
        <v>2151</v>
      </c>
      <c r="Q6" t="s">
        <v>155</v>
      </c>
      <c r="R6" t="s">
        <v>2146</v>
      </c>
      <c r="Z6" t="s">
        <v>2152</v>
      </c>
      <c r="AB6" t="s">
        <v>2152</v>
      </c>
      <c r="AC6" t="s">
        <v>2153</v>
      </c>
      <c r="AF6" t="s">
        <v>2154</v>
      </c>
      <c r="AG6" t="s">
        <v>2155</v>
      </c>
      <c r="AH6" t="s">
        <v>2156</v>
      </c>
      <c r="AJ6" t="s">
        <v>2154</v>
      </c>
      <c r="AL6" t="s">
        <v>2154</v>
      </c>
      <c r="AM6" t="s">
        <v>2154</v>
      </c>
      <c r="AO6" s="33" t="s">
        <v>2155</v>
      </c>
      <c r="AQ6" t="s">
        <v>2157</v>
      </c>
      <c r="AS6" t="s">
        <v>2158</v>
      </c>
      <c r="AT6" s="34">
        <v>0</v>
      </c>
      <c r="AU6" s="21">
        <f>VAL_ValueFramework1[[#This Row],[Score]]*$AT$21</f>
        <v>0</v>
      </c>
      <c r="AW6" t="s">
        <v>2159</v>
      </c>
      <c r="AX6">
        <v>0</v>
      </c>
      <c r="AY6">
        <f>VAL_ESI[[#This Row],[Score]]*$AT$23</f>
        <v>0</v>
      </c>
      <c r="BA6" t="s">
        <v>2160</v>
      </c>
      <c r="BC6" s="35" t="s">
        <v>2161</v>
      </c>
      <c r="BD6" s="36">
        <v>8</v>
      </c>
      <c r="BE6" s="37">
        <f>VAL_ValueFramework1[[#This Row],[Score]]*BE18</f>
        <v>0</v>
      </c>
      <c r="BG6" s="38" t="s">
        <v>2162</v>
      </c>
      <c r="BH6" s="39">
        <v>1</v>
      </c>
      <c r="BI6" s="39">
        <v>0</v>
      </c>
      <c r="BK6" t="s">
        <v>2163</v>
      </c>
      <c r="BL6" s="21"/>
      <c r="BM6" s="21"/>
      <c r="BO6" s="40" t="s">
        <v>2164</v>
      </c>
      <c r="BP6" s="41">
        <v>0</v>
      </c>
      <c r="BQ6" s="41">
        <v>0</v>
      </c>
      <c r="BS6" s="40" t="s">
        <v>2165</v>
      </c>
      <c r="BT6" s="41">
        <v>0.32</v>
      </c>
      <c r="BV6" s="40" t="s">
        <v>2166</v>
      </c>
      <c r="BW6" s="41">
        <v>0</v>
      </c>
      <c r="BY6" s="42" t="s">
        <v>2167</v>
      </c>
      <c r="BZ6" s="43">
        <v>1</v>
      </c>
      <c r="CB6" s="44" t="s">
        <v>2168</v>
      </c>
      <c r="CC6" s="38">
        <v>1</v>
      </c>
      <c r="CE6" t="s">
        <v>2168</v>
      </c>
      <c r="CF6" s="40">
        <v>8</v>
      </c>
      <c r="CH6" t="s">
        <v>2168</v>
      </c>
      <c r="CI6" s="40">
        <v>8</v>
      </c>
      <c r="CK6" s="45" t="s">
        <v>2169</v>
      </c>
      <c r="CL6" s="40">
        <v>1</v>
      </c>
      <c r="CN6" t="s">
        <v>2170</v>
      </c>
      <c r="CO6" s="46">
        <v>8</v>
      </c>
      <c r="CQ6" t="s">
        <v>2171</v>
      </c>
      <c r="CS6" s="40" t="s">
        <v>2158</v>
      </c>
      <c r="CU6" t="s">
        <v>2172</v>
      </c>
      <c r="CW6" t="s">
        <v>2173</v>
      </c>
      <c r="CY6" t="s">
        <v>2174</v>
      </c>
      <c r="DA6" t="s">
        <v>2175</v>
      </c>
      <c r="DC6" t="s">
        <v>2176</v>
      </c>
      <c r="DE6" s="47" t="s">
        <v>2177</v>
      </c>
      <c r="DG6" t="s">
        <v>2178</v>
      </c>
      <c r="DI6" t="s">
        <v>2179</v>
      </c>
      <c r="DJ6" t="s">
        <v>2180</v>
      </c>
      <c r="DK6" t="s">
        <v>2181</v>
      </c>
      <c r="DL6" t="s">
        <v>2182</v>
      </c>
      <c r="DN6" t="s">
        <v>2181</v>
      </c>
      <c r="DO6" t="s">
        <v>2182</v>
      </c>
      <c r="DQ6" s="48" t="s">
        <v>2183</v>
      </c>
      <c r="DR6" t="s">
        <v>2184</v>
      </c>
      <c r="DT6" t="s">
        <v>2185</v>
      </c>
      <c r="DV6" t="s">
        <v>2186</v>
      </c>
      <c r="DX6" t="s">
        <v>2187</v>
      </c>
      <c r="DZ6" t="s">
        <v>2181</v>
      </c>
      <c r="EB6" t="s">
        <v>2188</v>
      </c>
      <c r="EE6" t="s">
        <v>2189</v>
      </c>
      <c r="EG6" t="s">
        <v>2190</v>
      </c>
      <c r="EI6" t="s">
        <v>2191</v>
      </c>
      <c r="EK6" t="s">
        <v>2192</v>
      </c>
      <c r="EM6" t="s">
        <v>1305</v>
      </c>
      <c r="EO6" t="s">
        <v>2193</v>
      </c>
      <c r="EQ6" t="s">
        <v>2194</v>
      </c>
      <c r="ES6" t="s">
        <v>2195</v>
      </c>
      <c r="EU6" t="s">
        <v>2196</v>
      </c>
      <c r="EW6" t="s">
        <v>2197</v>
      </c>
      <c r="EZ6" t="s">
        <v>2198</v>
      </c>
      <c r="FB6" s="49" t="s">
        <v>2158</v>
      </c>
      <c r="FD6" t="s">
        <v>2199</v>
      </c>
      <c r="FF6" t="s">
        <v>2200</v>
      </c>
      <c r="FH6" t="s">
        <v>2201</v>
      </c>
      <c r="FJ6" t="s">
        <v>2202</v>
      </c>
      <c r="FL6" t="s">
        <v>2203</v>
      </c>
      <c r="FN6" t="s">
        <v>2204</v>
      </c>
      <c r="FP6" t="s">
        <v>2205</v>
      </c>
      <c r="FR6" t="s">
        <v>2206</v>
      </c>
      <c r="FT6" t="s">
        <v>2207</v>
      </c>
      <c r="FV6" t="s">
        <v>2208</v>
      </c>
      <c r="FX6" t="s">
        <v>2208</v>
      </c>
      <c r="FZ6" t="s">
        <v>2208</v>
      </c>
      <c r="GB6" t="s">
        <v>2208</v>
      </c>
      <c r="GD6" t="s">
        <v>2209</v>
      </c>
      <c r="GF6" t="s">
        <v>2210</v>
      </c>
      <c r="GH6" t="s">
        <v>2196</v>
      </c>
      <c r="GJ6" t="s">
        <v>2211</v>
      </c>
      <c r="GK6" t="s">
        <v>2212</v>
      </c>
      <c r="GL6" t="s">
        <v>2203</v>
      </c>
      <c r="GN6" t="s">
        <v>2213</v>
      </c>
      <c r="GP6" t="s">
        <v>2214</v>
      </c>
      <c r="GR6" t="s">
        <v>20</v>
      </c>
      <c r="GT6" s="50">
        <f>50*10^6+1</f>
        <v>50000001</v>
      </c>
      <c r="GU6" t="s">
        <v>2215</v>
      </c>
      <c r="GW6" t="s">
        <v>2216</v>
      </c>
      <c r="GY6">
        <v>3</v>
      </c>
      <c r="GZ6" t="s">
        <v>2209</v>
      </c>
      <c r="HD6" s="51">
        <v>45474</v>
      </c>
      <c r="HE6" t="str">
        <f>TEXT(VAL_Latest_Month_Actual[[#This Row],[Latest Month Actuals Completed]],"[$-en-US]mmm 'yy;@")</f>
        <v>Jul '24</v>
      </c>
      <c r="HH6" t="s">
        <v>2204</v>
      </c>
      <c r="HJ6" t="s">
        <v>2217</v>
      </c>
      <c r="HL6" t="s">
        <v>2218</v>
      </c>
      <c r="HN6" t="s">
        <v>2219</v>
      </c>
      <c r="HP6" t="s">
        <v>2220</v>
      </c>
      <c r="HR6" t="s">
        <v>2221</v>
      </c>
      <c r="HT6" t="s">
        <v>2222</v>
      </c>
      <c r="HV6" t="s">
        <v>2223</v>
      </c>
      <c r="HX6" t="s">
        <v>2224</v>
      </c>
      <c r="HZ6" t="s">
        <v>13</v>
      </c>
      <c r="IB6" t="s">
        <v>2225</v>
      </c>
      <c r="IC6" t="s">
        <v>2226</v>
      </c>
      <c r="ID6" t="s">
        <v>2196</v>
      </c>
      <c r="IF6" t="s">
        <v>2227</v>
      </c>
      <c r="IH6" t="s">
        <v>1139</v>
      </c>
      <c r="IJ6" t="s">
        <v>2228</v>
      </c>
      <c r="IL6" t="s">
        <v>2229</v>
      </c>
      <c r="IO6" t="s">
        <v>2230</v>
      </c>
    </row>
    <row r="7" spans="1:249" ht="14.45">
      <c r="A7" s="52" t="s">
        <v>2145</v>
      </c>
      <c r="B7" s="53" t="s">
        <v>2146</v>
      </c>
      <c r="C7" s="54" t="s">
        <v>2231</v>
      </c>
      <c r="E7" t="s">
        <v>2232</v>
      </c>
      <c r="F7" t="s">
        <v>2233</v>
      </c>
      <c r="H7" t="s">
        <v>2234</v>
      </c>
      <c r="I7">
        <v>2885</v>
      </c>
      <c r="M7" s="55" t="s">
        <v>2235</v>
      </c>
      <c r="N7" t="s">
        <v>2236</v>
      </c>
      <c r="Q7" t="s">
        <v>2237</v>
      </c>
      <c r="R7" t="s">
        <v>2238</v>
      </c>
      <c r="T7" t="s">
        <v>2239</v>
      </c>
      <c r="U7" t="s">
        <v>2240</v>
      </c>
      <c r="V7" t="s">
        <v>2241</v>
      </c>
      <c r="W7" t="s">
        <v>2242</v>
      </c>
      <c r="X7" t="s">
        <v>2243</v>
      </c>
      <c r="Z7" t="s">
        <v>2244</v>
      </c>
      <c r="AB7" t="s">
        <v>2244</v>
      </c>
      <c r="AC7" t="s">
        <v>2245</v>
      </c>
      <c r="AF7" t="s">
        <v>2154</v>
      </c>
      <c r="AG7" t="s">
        <v>2155</v>
      </c>
      <c r="AH7" t="s">
        <v>2246</v>
      </c>
      <c r="AJ7" t="s">
        <v>2247</v>
      </c>
      <c r="AL7" t="s">
        <v>2154</v>
      </c>
      <c r="AM7" t="s">
        <v>2248</v>
      </c>
      <c r="AO7" t="s">
        <v>2249</v>
      </c>
      <c r="AQ7" t="s">
        <v>2250</v>
      </c>
      <c r="AS7" t="s">
        <v>2251</v>
      </c>
      <c r="AT7" s="34">
        <v>2</v>
      </c>
      <c r="AU7" s="21">
        <f>VAL_ValueFramework1[[#This Row],[Score]]*$AT$21</f>
        <v>0.4</v>
      </c>
      <c r="AW7" t="s">
        <v>2252</v>
      </c>
      <c r="AX7">
        <v>5</v>
      </c>
      <c r="AY7">
        <f>VAL_ESI[[#This Row],[Score]]*$AT$23</f>
        <v>1</v>
      </c>
      <c r="BA7" t="s">
        <v>2253</v>
      </c>
      <c r="BC7" s="56" t="s">
        <v>2254</v>
      </c>
      <c r="BD7" s="57">
        <v>8</v>
      </c>
      <c r="BE7" s="58">
        <f>VAL_ValueFramework1[[#This Row],[Score]]*BE19</f>
        <v>0</v>
      </c>
      <c r="BG7" s="38" t="s">
        <v>2255</v>
      </c>
      <c r="BH7" s="39">
        <v>2</v>
      </c>
      <c r="BI7" s="39">
        <v>0.1</v>
      </c>
      <c r="BK7" t="s">
        <v>2256</v>
      </c>
      <c r="BL7" s="21"/>
      <c r="BM7" s="21"/>
      <c r="BO7" s="55" t="s">
        <v>2257</v>
      </c>
      <c r="BP7" s="59">
        <v>1</v>
      </c>
      <c r="BQ7" s="59">
        <v>0.4</v>
      </c>
      <c r="BS7" s="55" t="s">
        <v>2258</v>
      </c>
      <c r="BT7" s="60">
        <v>0</v>
      </c>
      <c r="BV7" s="55" t="s">
        <v>2259</v>
      </c>
      <c r="BW7" s="59">
        <v>1</v>
      </c>
      <c r="BY7" s="38" t="s">
        <v>2260</v>
      </c>
      <c r="BZ7" s="39">
        <v>2</v>
      </c>
      <c r="CB7" s="44" t="s">
        <v>2261</v>
      </c>
      <c r="CC7" s="38">
        <v>2</v>
      </c>
      <c r="CE7" t="s">
        <v>2261</v>
      </c>
      <c r="CF7" s="40">
        <v>5</v>
      </c>
      <c r="CH7" t="s">
        <v>2261</v>
      </c>
      <c r="CI7" s="55">
        <v>5</v>
      </c>
      <c r="CK7" s="61" t="s">
        <v>2262</v>
      </c>
      <c r="CL7" s="55">
        <v>2</v>
      </c>
      <c r="CN7" t="s">
        <v>2263</v>
      </c>
      <c r="CO7" s="46">
        <v>5</v>
      </c>
      <c r="CQ7" t="s">
        <v>2264</v>
      </c>
      <c r="CS7" s="55" t="s">
        <v>2265</v>
      </c>
      <c r="CU7" t="s">
        <v>2266</v>
      </c>
      <c r="CW7" t="s">
        <v>2267</v>
      </c>
      <c r="CY7" t="s">
        <v>2268</v>
      </c>
      <c r="DA7" t="s">
        <v>2269</v>
      </c>
      <c r="DC7" t="s">
        <v>2270</v>
      </c>
      <c r="DE7" s="62" t="s">
        <v>2271</v>
      </c>
      <c r="DG7" t="s">
        <v>2272</v>
      </c>
      <c r="DI7" t="s">
        <v>2179</v>
      </c>
      <c r="DJ7" t="s">
        <v>2180</v>
      </c>
      <c r="DK7" t="s">
        <v>2181</v>
      </c>
      <c r="DL7" t="s">
        <v>2273</v>
      </c>
      <c r="DN7" t="s">
        <v>2181</v>
      </c>
      <c r="DO7" t="s">
        <v>2273</v>
      </c>
      <c r="DQ7" s="48" t="s">
        <v>2183</v>
      </c>
      <c r="DR7" t="s">
        <v>2274</v>
      </c>
      <c r="DT7" t="s">
        <v>2275</v>
      </c>
      <c r="DV7" t="s">
        <v>2276</v>
      </c>
      <c r="DX7" t="s">
        <v>2183</v>
      </c>
      <c r="DZ7" t="s">
        <v>2277</v>
      </c>
      <c r="EB7" t="s">
        <v>2182</v>
      </c>
      <c r="EE7" t="s">
        <v>2278</v>
      </c>
      <c r="EG7" t="s">
        <v>2278</v>
      </c>
      <c r="EI7" t="s">
        <v>2279</v>
      </c>
      <c r="EK7" t="s">
        <v>2280</v>
      </c>
      <c r="EM7" t="s">
        <v>2281</v>
      </c>
      <c r="EO7" t="s">
        <v>2282</v>
      </c>
      <c r="EQ7" t="s">
        <v>2283</v>
      </c>
      <c r="ES7" t="s">
        <v>2284</v>
      </c>
      <c r="EU7" t="s">
        <v>2285</v>
      </c>
      <c r="EW7" t="s">
        <v>2286</v>
      </c>
      <c r="EZ7" t="s">
        <v>2287</v>
      </c>
      <c r="FB7" s="49" t="s">
        <v>2288</v>
      </c>
      <c r="FD7" t="s">
        <v>2289</v>
      </c>
      <c r="FF7" t="s">
        <v>2290</v>
      </c>
      <c r="FH7" t="s">
        <v>2291</v>
      </c>
      <c r="FJ7" t="s">
        <v>2292</v>
      </c>
      <c r="FL7" t="s">
        <v>2293</v>
      </c>
      <c r="FN7" t="s">
        <v>2294</v>
      </c>
      <c r="FP7" t="s">
        <v>2295</v>
      </c>
      <c r="FR7" t="s">
        <v>2296</v>
      </c>
      <c r="FT7" t="s">
        <v>2297</v>
      </c>
      <c r="FV7" t="s">
        <v>2298</v>
      </c>
      <c r="FX7" t="s">
        <v>2299</v>
      </c>
      <c r="FZ7" t="s">
        <v>2299</v>
      </c>
      <c r="GB7" t="s">
        <v>2297</v>
      </c>
      <c r="GD7" t="s">
        <v>2300</v>
      </c>
      <c r="GF7" t="s">
        <v>2301</v>
      </c>
      <c r="GH7" t="s">
        <v>2302</v>
      </c>
      <c r="GJ7" t="s">
        <v>2303</v>
      </c>
      <c r="GK7" t="s">
        <v>2211</v>
      </c>
      <c r="GL7" t="s">
        <v>2304</v>
      </c>
      <c r="GN7" t="s">
        <v>2305</v>
      </c>
      <c r="GP7" t="s">
        <v>2306</v>
      </c>
      <c r="GR7" t="s">
        <v>104</v>
      </c>
      <c r="GT7" s="50">
        <v>0</v>
      </c>
      <c r="GU7" t="s">
        <v>2307</v>
      </c>
      <c r="GW7" t="s">
        <v>2308</v>
      </c>
      <c r="GY7">
        <v>5</v>
      </c>
      <c r="GZ7" t="s">
        <v>2300</v>
      </c>
      <c r="HD7" s="51">
        <v>45505</v>
      </c>
      <c r="HE7" t="str">
        <f>TEXT(VAL_Latest_Month_Actual[[#This Row],[Latest Month Actuals Completed]],"[$-en-US]mmm 'yy;@")</f>
        <v>Aug '24</v>
      </c>
      <c r="HH7" t="s">
        <v>2294</v>
      </c>
      <c r="HJ7" t="s">
        <v>2309</v>
      </c>
      <c r="HL7" t="s">
        <v>2310</v>
      </c>
      <c r="HN7" t="s">
        <v>2311</v>
      </c>
      <c r="HP7" t="s">
        <v>2312</v>
      </c>
      <c r="HR7" t="s">
        <v>2256</v>
      </c>
      <c r="HT7" t="s">
        <v>2313</v>
      </c>
      <c r="HV7" t="s">
        <v>2314</v>
      </c>
      <c r="HX7" t="s">
        <v>2315</v>
      </c>
      <c r="HZ7" t="s">
        <v>2316</v>
      </c>
      <c r="IB7" t="s">
        <v>2317</v>
      </c>
      <c r="IC7" t="s">
        <v>2318</v>
      </c>
      <c r="IF7" t="s">
        <v>2319</v>
      </c>
      <c r="IH7" t="s">
        <v>2320</v>
      </c>
      <c r="IJ7" t="s">
        <v>2186</v>
      </c>
      <c r="IL7" t="s">
        <v>2321</v>
      </c>
      <c r="IO7" t="s">
        <v>2322</v>
      </c>
    </row>
    <row r="8" spans="1:249" ht="14.45">
      <c r="A8" s="52" t="s">
        <v>2145</v>
      </c>
      <c r="B8" s="53" t="s">
        <v>2146</v>
      </c>
      <c r="C8" s="54" t="s">
        <v>2323</v>
      </c>
      <c r="E8" t="s">
        <v>2324</v>
      </c>
      <c r="F8" t="s">
        <v>2325</v>
      </c>
      <c r="H8" t="s">
        <v>2326</v>
      </c>
      <c r="I8">
        <v>2886</v>
      </c>
      <c r="M8" s="31" t="s">
        <v>2327</v>
      </c>
      <c r="N8" t="s">
        <v>2328</v>
      </c>
      <c r="Q8" t="s">
        <v>2329</v>
      </c>
      <c r="R8" t="s">
        <v>2330</v>
      </c>
      <c r="T8" t="s">
        <v>2331</v>
      </c>
      <c r="U8" t="s">
        <v>2332</v>
      </c>
      <c r="V8" t="s">
        <v>2333</v>
      </c>
      <c r="W8" t="s">
        <v>2242</v>
      </c>
      <c r="X8" t="s">
        <v>2243</v>
      </c>
      <c r="Z8" t="s">
        <v>2334</v>
      </c>
      <c r="AB8" t="s">
        <v>2334</v>
      </c>
      <c r="AC8" t="s">
        <v>2335</v>
      </c>
      <c r="AF8" t="s">
        <v>2154</v>
      </c>
      <c r="AG8" t="s">
        <v>2155</v>
      </c>
      <c r="AH8" t="s">
        <v>2336</v>
      </c>
      <c r="AJ8" t="s">
        <v>2337</v>
      </c>
      <c r="AL8" t="s">
        <v>2247</v>
      </c>
      <c r="AM8" t="s">
        <v>2338</v>
      </c>
      <c r="AO8" s="33" t="s">
        <v>2339</v>
      </c>
      <c r="AQ8" t="s">
        <v>2340</v>
      </c>
      <c r="AS8" t="s">
        <v>2341</v>
      </c>
      <c r="AT8" s="34">
        <v>2</v>
      </c>
      <c r="AU8" s="21">
        <f>VAL_ValueFramework1[[#This Row],[Score]]*$AT$21</f>
        <v>0.4</v>
      </c>
      <c r="AW8" t="s">
        <v>2342</v>
      </c>
      <c r="AX8">
        <v>3</v>
      </c>
      <c r="AY8">
        <f>VAL_ESI[[#This Row],[Score]]*$AT$23</f>
        <v>0.60000000000000009</v>
      </c>
      <c r="BA8" t="s">
        <v>2343</v>
      </c>
      <c r="BC8" s="63" t="s">
        <v>2344</v>
      </c>
      <c r="BD8" s="64">
        <v>8</v>
      </c>
      <c r="BE8" s="65">
        <v>0.2</v>
      </c>
      <c r="BG8" s="38" t="s">
        <v>2345</v>
      </c>
      <c r="BH8" s="39">
        <v>3</v>
      </c>
      <c r="BI8" s="39">
        <v>0.2</v>
      </c>
      <c r="BK8" t="s">
        <v>2346</v>
      </c>
      <c r="BL8" s="21"/>
      <c r="BM8" s="21"/>
      <c r="BO8" s="40" t="s">
        <v>2347</v>
      </c>
      <c r="BP8" s="41">
        <v>2</v>
      </c>
      <c r="BQ8" s="41">
        <v>0.8</v>
      </c>
      <c r="BS8" s="40" t="s">
        <v>2348</v>
      </c>
      <c r="BT8" s="66">
        <v>25</v>
      </c>
      <c r="BV8" s="40" t="s">
        <v>2349</v>
      </c>
      <c r="BW8" s="41">
        <v>2</v>
      </c>
      <c r="BY8" s="42" t="s">
        <v>2350</v>
      </c>
      <c r="BZ8" s="43">
        <v>3</v>
      </c>
      <c r="CB8" s="44" t="s">
        <v>2351</v>
      </c>
      <c r="CC8" s="38">
        <v>3</v>
      </c>
      <c r="CE8" t="s">
        <v>2351</v>
      </c>
      <c r="CF8" s="40">
        <v>3</v>
      </c>
      <c r="CH8" t="s">
        <v>2351</v>
      </c>
      <c r="CI8" s="40">
        <v>3</v>
      </c>
      <c r="CK8" s="45" t="s">
        <v>2352</v>
      </c>
      <c r="CL8" s="40">
        <v>3</v>
      </c>
      <c r="CN8" t="s">
        <v>2353</v>
      </c>
      <c r="CO8" s="46">
        <v>3</v>
      </c>
      <c r="CQ8" t="s">
        <v>2354</v>
      </c>
      <c r="CS8" s="40" t="s">
        <v>2355</v>
      </c>
      <c r="CU8" t="s">
        <v>2356</v>
      </c>
      <c r="CW8" t="s">
        <v>2357</v>
      </c>
      <c r="CY8" t="s">
        <v>2358</v>
      </c>
      <c r="DA8" t="s">
        <v>2359</v>
      </c>
      <c r="DC8" t="s">
        <v>2360</v>
      </c>
      <c r="DE8" s="47" t="s">
        <v>2361</v>
      </c>
      <c r="DG8" t="s">
        <v>2362</v>
      </c>
      <c r="DI8" t="s">
        <v>2179</v>
      </c>
      <c r="DJ8" t="s">
        <v>2180</v>
      </c>
      <c r="DK8" t="s">
        <v>2181</v>
      </c>
      <c r="DL8" t="s">
        <v>2363</v>
      </c>
      <c r="DN8" t="s">
        <v>2181</v>
      </c>
      <c r="DO8" t="s">
        <v>2363</v>
      </c>
      <c r="DQ8" s="48" t="s">
        <v>2183</v>
      </c>
      <c r="DR8" t="s">
        <v>2364</v>
      </c>
      <c r="DT8" t="s">
        <v>2365</v>
      </c>
      <c r="DX8" t="s">
        <v>2366</v>
      </c>
      <c r="DZ8" t="s">
        <v>2187</v>
      </c>
      <c r="EB8" t="s">
        <v>2273</v>
      </c>
      <c r="EE8" t="s">
        <v>2367</v>
      </c>
      <c r="EG8" t="s">
        <v>2368</v>
      </c>
      <c r="EK8" t="s">
        <v>2369</v>
      </c>
      <c r="EM8" t="s">
        <v>2276</v>
      </c>
      <c r="EO8" t="s">
        <v>2370</v>
      </c>
      <c r="EQ8" t="s">
        <v>2371</v>
      </c>
      <c r="ES8" t="s">
        <v>2225</v>
      </c>
      <c r="EU8" t="s">
        <v>2372</v>
      </c>
      <c r="EW8" t="s">
        <v>2373</v>
      </c>
      <c r="EZ8" t="s">
        <v>2374</v>
      </c>
      <c r="FB8" s="49" t="s">
        <v>2375</v>
      </c>
      <c r="FD8" t="s">
        <v>2376</v>
      </c>
      <c r="FF8" t="s">
        <v>2377</v>
      </c>
      <c r="FH8" t="s">
        <v>2378</v>
      </c>
      <c r="FJ8" t="s">
        <v>2379</v>
      </c>
      <c r="FL8" t="s">
        <v>2297</v>
      </c>
      <c r="FN8" t="s">
        <v>2380</v>
      </c>
      <c r="FP8" t="s">
        <v>2381</v>
      </c>
      <c r="FR8" t="s">
        <v>2382</v>
      </c>
      <c r="FV8" t="s">
        <v>2299</v>
      </c>
      <c r="FZ8" t="s">
        <v>2383</v>
      </c>
      <c r="GD8" t="s">
        <v>2384</v>
      </c>
      <c r="GF8" t="s">
        <v>2317</v>
      </c>
      <c r="GH8" t="s">
        <v>2385</v>
      </c>
      <c r="GJ8" t="s">
        <v>2386</v>
      </c>
      <c r="GK8" t="s">
        <v>2211</v>
      </c>
      <c r="GL8" t="s">
        <v>2387</v>
      </c>
      <c r="GN8" t="s">
        <v>2388</v>
      </c>
      <c r="GP8" t="s">
        <v>2389</v>
      </c>
      <c r="GR8" t="s">
        <v>2390</v>
      </c>
      <c r="GT8" s="50">
        <f>25*10^6</f>
        <v>25000000</v>
      </c>
      <c r="GU8" t="s">
        <v>2391</v>
      </c>
      <c r="GW8" t="s">
        <v>2392</v>
      </c>
      <c r="GY8">
        <v>8</v>
      </c>
      <c r="GZ8" t="s">
        <v>2384</v>
      </c>
      <c r="HD8" s="51">
        <v>45536</v>
      </c>
      <c r="HE8" t="str">
        <f>TEXT(VAL_Latest_Month_Actual[[#This Row],[Latest Month Actuals Completed]],"[$-en-US]mmm 'yy;@")</f>
        <v>Sep '24</v>
      </c>
      <c r="HH8" t="s">
        <v>2380</v>
      </c>
      <c r="HJ8" t="s">
        <v>2393</v>
      </c>
      <c r="HL8" t="s">
        <v>2394</v>
      </c>
      <c r="HN8" t="s">
        <v>2395</v>
      </c>
      <c r="HP8" t="s">
        <v>2396</v>
      </c>
      <c r="HR8" t="s">
        <v>2397</v>
      </c>
      <c r="HT8" t="s">
        <v>2398</v>
      </c>
      <c r="HV8" t="s">
        <v>2399</v>
      </c>
      <c r="HX8" t="s">
        <v>1305</v>
      </c>
      <c r="HZ8" t="s">
        <v>2400</v>
      </c>
      <c r="IB8" t="s">
        <v>2401</v>
      </c>
      <c r="IC8" t="s">
        <v>2402</v>
      </c>
      <c r="IF8" t="s">
        <v>2403</v>
      </c>
      <c r="IH8" t="s">
        <v>2404</v>
      </c>
      <c r="IJ8" t="s">
        <v>2276</v>
      </c>
      <c r="IL8" t="s">
        <v>2405</v>
      </c>
      <c r="IO8" t="s">
        <v>2406</v>
      </c>
    </row>
    <row r="9" spans="1:249" ht="14.45">
      <c r="A9" s="52" t="s">
        <v>2145</v>
      </c>
      <c r="B9" s="53" t="s">
        <v>2238</v>
      </c>
      <c r="C9" s="54" t="s">
        <v>2148</v>
      </c>
      <c r="E9" t="s">
        <v>2407</v>
      </c>
      <c r="F9" t="s">
        <v>2408</v>
      </c>
      <c r="H9" t="s">
        <v>2409</v>
      </c>
      <c r="I9">
        <v>2887</v>
      </c>
      <c r="M9" s="55" t="s">
        <v>2410</v>
      </c>
      <c r="N9" t="s">
        <v>2411</v>
      </c>
      <c r="Q9" t="s">
        <v>2154</v>
      </c>
      <c r="R9" t="s">
        <v>2154</v>
      </c>
      <c r="T9" t="s">
        <v>2412</v>
      </c>
      <c r="U9" t="s">
        <v>2413</v>
      </c>
      <c r="V9" t="s">
        <v>2414</v>
      </c>
      <c r="W9" t="s">
        <v>2415</v>
      </c>
      <c r="Z9" t="s">
        <v>2416</v>
      </c>
      <c r="AB9" t="s">
        <v>2417</v>
      </c>
      <c r="AC9" t="s">
        <v>2418</v>
      </c>
      <c r="AF9" t="s">
        <v>2154</v>
      </c>
      <c r="AG9" t="s">
        <v>2155</v>
      </c>
      <c r="AH9" t="s">
        <v>2419</v>
      </c>
      <c r="AJ9" t="s">
        <v>2420</v>
      </c>
      <c r="AL9" t="s">
        <v>2337</v>
      </c>
      <c r="AM9" t="s">
        <v>2421</v>
      </c>
      <c r="AO9" t="s">
        <v>2422</v>
      </c>
      <c r="AQ9" t="s">
        <v>2423</v>
      </c>
      <c r="AS9" t="s">
        <v>2424</v>
      </c>
      <c r="AT9" s="34">
        <v>3</v>
      </c>
      <c r="AU9" s="21">
        <f>VAL_ValueFramework1[[#This Row],[Score]]*$AT$21</f>
        <v>0.60000000000000009</v>
      </c>
      <c r="AW9" t="s">
        <v>2425</v>
      </c>
      <c r="AX9">
        <v>3</v>
      </c>
      <c r="AY9">
        <f>VAL_ESI[[#This Row],[Score]]*$AT$23</f>
        <v>0.60000000000000009</v>
      </c>
      <c r="BA9" t="s">
        <v>2426</v>
      </c>
      <c r="BG9" s="38" t="s">
        <v>2427</v>
      </c>
      <c r="BH9" s="39">
        <v>5</v>
      </c>
      <c r="BI9" s="39">
        <v>0.3</v>
      </c>
      <c r="BK9" t="s">
        <v>2428</v>
      </c>
      <c r="BL9" s="21"/>
      <c r="BM9" s="21"/>
      <c r="BO9" s="55" t="s">
        <v>2429</v>
      </c>
      <c r="BP9" s="59">
        <v>3</v>
      </c>
      <c r="BQ9" s="59">
        <v>1.2</v>
      </c>
      <c r="BV9" s="55" t="s">
        <v>2430</v>
      </c>
      <c r="BW9" s="59">
        <v>3</v>
      </c>
      <c r="BY9" s="38" t="s">
        <v>2431</v>
      </c>
      <c r="BZ9" s="39">
        <v>5</v>
      </c>
      <c r="CB9" s="44" t="s">
        <v>2432</v>
      </c>
      <c r="CC9" s="38">
        <v>5</v>
      </c>
      <c r="CE9" t="s">
        <v>2432</v>
      </c>
      <c r="CF9" s="55">
        <v>2</v>
      </c>
      <c r="CH9" t="s">
        <v>2432</v>
      </c>
      <c r="CI9" s="55">
        <v>2</v>
      </c>
      <c r="CK9" s="61" t="s">
        <v>2433</v>
      </c>
      <c r="CL9" s="55">
        <v>5</v>
      </c>
      <c r="CN9" t="s">
        <v>2434</v>
      </c>
      <c r="CO9" s="46">
        <v>2</v>
      </c>
      <c r="CS9" s="55" t="s">
        <v>2435</v>
      </c>
      <c r="CU9" t="s">
        <v>2436</v>
      </c>
      <c r="CW9" t="s">
        <v>2437</v>
      </c>
      <c r="DE9" s="62" t="s">
        <v>2438</v>
      </c>
      <c r="DG9" t="s">
        <v>2439</v>
      </c>
      <c r="DI9" t="s">
        <v>2179</v>
      </c>
      <c r="DJ9" t="s">
        <v>2180</v>
      </c>
      <c r="DK9" t="s">
        <v>2181</v>
      </c>
      <c r="DL9" t="s">
        <v>2440</v>
      </c>
      <c r="DN9" t="s">
        <v>2181</v>
      </c>
      <c r="DO9" t="s">
        <v>2440</v>
      </c>
      <c r="DQ9" s="48" t="s">
        <v>2183</v>
      </c>
      <c r="DR9" t="s">
        <v>2441</v>
      </c>
      <c r="DT9" t="s">
        <v>2442</v>
      </c>
      <c r="DX9" t="s">
        <v>2443</v>
      </c>
      <c r="DZ9" t="s">
        <v>2444</v>
      </c>
      <c r="EB9" t="s">
        <v>2445</v>
      </c>
      <c r="EC9" t="s">
        <v>2446</v>
      </c>
      <c r="EE9" t="s">
        <v>2368</v>
      </c>
      <c r="EG9" s="67" t="s">
        <v>2447</v>
      </c>
      <c r="EM9" t="s">
        <v>2448</v>
      </c>
      <c r="EO9" t="s">
        <v>2449</v>
      </c>
      <c r="EQ9" t="s">
        <v>2450</v>
      </c>
      <c r="ES9" t="s">
        <v>2317</v>
      </c>
      <c r="EU9" t="s">
        <v>2451</v>
      </c>
      <c r="FB9" s="49" t="s">
        <v>2452</v>
      </c>
      <c r="FF9" t="s">
        <v>2453</v>
      </c>
      <c r="FH9" t="s">
        <v>2454</v>
      </c>
      <c r="FJ9" t="s">
        <v>2455</v>
      </c>
      <c r="FL9" t="s">
        <v>2456</v>
      </c>
      <c r="FN9" t="s">
        <v>2457</v>
      </c>
      <c r="FP9" t="s">
        <v>2458</v>
      </c>
      <c r="FR9" t="s">
        <v>2158</v>
      </c>
      <c r="GD9" t="s">
        <v>2459</v>
      </c>
      <c r="GF9" t="s">
        <v>2225</v>
      </c>
      <c r="GJ9" t="s">
        <v>2460</v>
      </c>
      <c r="GK9" t="s">
        <v>2211</v>
      </c>
      <c r="GL9" t="s">
        <v>2461</v>
      </c>
      <c r="GN9" t="s">
        <v>2462</v>
      </c>
      <c r="GP9" t="s">
        <v>2463</v>
      </c>
      <c r="GT9" s="50">
        <f>5*10^6</f>
        <v>5000000</v>
      </c>
      <c r="GU9" t="s">
        <v>2464</v>
      </c>
      <c r="GW9" t="s">
        <v>2465</v>
      </c>
      <c r="HD9" s="51">
        <v>45566</v>
      </c>
      <c r="HE9" t="str">
        <f>TEXT(VAL_Latest_Month_Actual[[#This Row],[Latest Month Actuals Completed]],"[$-en-US]mmm 'yy;@")</f>
        <v>Oct '24</v>
      </c>
      <c r="HH9" t="s">
        <v>2457</v>
      </c>
      <c r="HJ9" t="s">
        <v>2466</v>
      </c>
      <c r="HL9" t="s">
        <v>2467</v>
      </c>
      <c r="HN9" t="s">
        <v>2468</v>
      </c>
      <c r="HP9" t="s">
        <v>2469</v>
      </c>
      <c r="HR9" t="s">
        <v>2470</v>
      </c>
      <c r="HT9" t="s">
        <v>2471</v>
      </c>
      <c r="HV9" t="s">
        <v>2472</v>
      </c>
      <c r="HX9" t="s">
        <v>210</v>
      </c>
      <c r="HZ9" t="s">
        <v>2473</v>
      </c>
      <c r="IB9" t="s">
        <v>2474</v>
      </c>
      <c r="IC9" t="s">
        <v>2475</v>
      </c>
      <c r="ID9" t="s">
        <v>2285</v>
      </c>
      <c r="IF9" t="s">
        <v>2476</v>
      </c>
      <c r="IH9" t="s">
        <v>2300</v>
      </c>
      <c r="IL9" t="s">
        <v>2477</v>
      </c>
      <c r="IO9" t="s">
        <v>2478</v>
      </c>
    </row>
    <row r="10" spans="1:249" ht="14.45">
      <c r="A10" s="52" t="s">
        <v>2145</v>
      </c>
      <c r="B10" s="53" t="s">
        <v>2238</v>
      </c>
      <c r="C10" s="54" t="s">
        <v>2232</v>
      </c>
      <c r="E10" t="s">
        <v>2479</v>
      </c>
      <c r="F10" t="s">
        <v>2480</v>
      </c>
      <c r="H10" t="s">
        <v>2481</v>
      </c>
      <c r="I10">
        <v>2888</v>
      </c>
      <c r="Q10" t="s">
        <v>2482</v>
      </c>
      <c r="R10" t="s">
        <v>2483</v>
      </c>
      <c r="T10" t="s">
        <v>2484</v>
      </c>
      <c r="U10" t="s">
        <v>2455</v>
      </c>
      <c r="V10" t="s">
        <v>2485</v>
      </c>
      <c r="W10" t="s">
        <v>2415</v>
      </c>
      <c r="Z10" t="s">
        <v>2486</v>
      </c>
      <c r="AB10" t="s">
        <v>2486</v>
      </c>
      <c r="AC10" t="s">
        <v>2487</v>
      </c>
      <c r="AF10" t="s">
        <v>2154</v>
      </c>
      <c r="AG10" t="s">
        <v>2249</v>
      </c>
      <c r="AH10" t="s">
        <v>2488</v>
      </c>
      <c r="AJ10" t="s">
        <v>2489</v>
      </c>
      <c r="AL10" t="s">
        <v>2420</v>
      </c>
      <c r="AM10" t="s">
        <v>2490</v>
      </c>
      <c r="AO10" t="s">
        <v>2491</v>
      </c>
      <c r="AQ10" t="s">
        <v>2492</v>
      </c>
      <c r="AS10" t="s">
        <v>2493</v>
      </c>
      <c r="AT10" s="34">
        <v>5</v>
      </c>
      <c r="AU10" s="21">
        <f>VAL_ValueFramework1[[#This Row],[Score]]*$AT$21</f>
        <v>1</v>
      </c>
      <c r="AW10" t="s">
        <v>2494</v>
      </c>
      <c r="AX10" s="21"/>
      <c r="AY10" s="21"/>
      <c r="BA10" t="s">
        <v>2495</v>
      </c>
      <c r="BG10" s="38" t="s">
        <v>2496</v>
      </c>
      <c r="BH10" s="39">
        <v>8</v>
      </c>
      <c r="BI10" s="39">
        <v>0.8</v>
      </c>
      <c r="BK10" t="s">
        <v>2497</v>
      </c>
      <c r="BL10" s="21"/>
      <c r="BM10" s="21"/>
      <c r="BO10" s="40" t="s">
        <v>2498</v>
      </c>
      <c r="BP10" s="41">
        <v>5</v>
      </c>
      <c r="BQ10" s="41">
        <v>2</v>
      </c>
      <c r="BV10" s="40" t="s">
        <v>2499</v>
      </c>
      <c r="BW10" s="41">
        <v>5</v>
      </c>
      <c r="BY10" s="42" t="s">
        <v>2500</v>
      </c>
      <c r="BZ10" s="43" t="s">
        <v>2501</v>
      </c>
      <c r="CB10" s="44" t="s">
        <v>2502</v>
      </c>
      <c r="CC10" s="38">
        <v>8</v>
      </c>
      <c r="CE10" t="s">
        <v>2502</v>
      </c>
      <c r="CF10" s="40">
        <v>1</v>
      </c>
      <c r="CH10" t="s">
        <v>2502</v>
      </c>
      <c r="CI10" s="40">
        <v>1</v>
      </c>
      <c r="CK10" s="45" t="s">
        <v>2503</v>
      </c>
      <c r="CL10" s="40">
        <v>8</v>
      </c>
      <c r="CN10" t="s">
        <v>2504</v>
      </c>
      <c r="CO10" s="46">
        <v>1</v>
      </c>
      <c r="CS10" s="40" t="s">
        <v>2505</v>
      </c>
      <c r="CU10" t="s">
        <v>2506</v>
      </c>
      <c r="CW10" s="68" t="s">
        <v>2507</v>
      </c>
      <c r="DE10" s="47" t="s">
        <v>2370</v>
      </c>
      <c r="DG10" t="s">
        <v>2508</v>
      </c>
      <c r="DI10" t="s">
        <v>2179</v>
      </c>
      <c r="DJ10" t="s">
        <v>2180</v>
      </c>
      <c r="DK10" t="s">
        <v>2277</v>
      </c>
      <c r="DL10" t="s">
        <v>2277</v>
      </c>
      <c r="DN10" t="s">
        <v>2277</v>
      </c>
      <c r="DO10" t="s">
        <v>2277</v>
      </c>
      <c r="DQ10" s="48" t="s">
        <v>2183</v>
      </c>
      <c r="DR10" t="s">
        <v>2482</v>
      </c>
      <c r="DT10" t="s">
        <v>2509</v>
      </c>
      <c r="DX10" t="s">
        <v>2024</v>
      </c>
      <c r="DZ10" t="s">
        <v>2183</v>
      </c>
      <c r="EB10" t="s">
        <v>2510</v>
      </c>
      <c r="EC10" t="s">
        <v>2511</v>
      </c>
      <c r="EE10" t="s">
        <v>2512</v>
      </c>
      <c r="EG10" t="s">
        <v>2513</v>
      </c>
      <c r="EO10" t="s">
        <v>2206</v>
      </c>
      <c r="EQ10" t="s">
        <v>2514</v>
      </c>
      <c r="ES10" t="s">
        <v>2301</v>
      </c>
      <c r="FB10" s="49" t="s">
        <v>2515</v>
      </c>
      <c r="FF10" t="s">
        <v>2516</v>
      </c>
      <c r="FH10" t="s">
        <v>2517</v>
      </c>
      <c r="FJ10" t="s">
        <v>2518</v>
      </c>
      <c r="FL10" t="s">
        <v>2519</v>
      </c>
      <c r="FN10" t="s">
        <v>2520</v>
      </c>
      <c r="FP10" t="s">
        <v>2521</v>
      </c>
      <c r="GJ10" t="s">
        <v>2522</v>
      </c>
      <c r="GK10" t="s">
        <v>2211</v>
      </c>
      <c r="GL10" t="s">
        <v>2523</v>
      </c>
      <c r="GN10" t="s">
        <v>2524</v>
      </c>
      <c r="GP10" t="s">
        <v>2525</v>
      </c>
      <c r="GT10" s="50">
        <f>15*10^6</f>
        <v>15000000</v>
      </c>
      <c r="GU10" t="s">
        <v>2526</v>
      </c>
      <c r="GW10" t="s">
        <v>2527</v>
      </c>
      <c r="GY10" t="s">
        <v>2528</v>
      </c>
      <c r="HD10" s="51">
        <v>45597</v>
      </c>
      <c r="HE10" t="str">
        <f>TEXT(VAL_Latest_Month_Actual[[#This Row],[Latest Month Actuals Completed]],"[$-en-US]mmm 'yy;@")</f>
        <v>Nov '24</v>
      </c>
      <c r="HH10" t="s">
        <v>2520</v>
      </c>
      <c r="HJ10" t="s">
        <v>2529</v>
      </c>
      <c r="HL10" t="s">
        <v>2530</v>
      </c>
      <c r="HN10" t="s">
        <v>2531</v>
      </c>
      <c r="HP10" t="s">
        <v>2532</v>
      </c>
      <c r="HR10" t="s">
        <v>2533</v>
      </c>
      <c r="HT10" s="69" t="s">
        <v>2534</v>
      </c>
      <c r="HU10" s="69"/>
      <c r="HV10" t="s">
        <v>2535</v>
      </c>
      <c r="HZ10" t="s">
        <v>2536</v>
      </c>
      <c r="IB10" t="s">
        <v>2537</v>
      </c>
      <c r="IC10" t="s">
        <v>2538</v>
      </c>
      <c r="ID10" t="s">
        <v>2196</v>
      </c>
      <c r="IF10" t="s">
        <v>2539</v>
      </c>
      <c r="IH10" t="s">
        <v>2540</v>
      </c>
      <c r="IO10" t="s">
        <v>2541</v>
      </c>
    </row>
    <row r="11" spans="1:249" ht="14.45">
      <c r="A11" s="52" t="s">
        <v>2145</v>
      </c>
      <c r="B11" s="53" t="s">
        <v>2238</v>
      </c>
      <c r="C11" s="54" t="s">
        <v>2324</v>
      </c>
      <c r="E11" t="s">
        <v>2542</v>
      </c>
      <c r="F11" t="s">
        <v>2543</v>
      </c>
      <c r="H11" t="s">
        <v>2544</v>
      </c>
      <c r="I11">
        <v>2889</v>
      </c>
      <c r="Q11" t="s">
        <v>2545</v>
      </c>
      <c r="R11" t="s">
        <v>2546</v>
      </c>
      <c r="T11" t="s">
        <v>2236</v>
      </c>
      <c r="U11" t="s">
        <v>2547</v>
      </c>
      <c r="V11" t="s">
        <v>2548</v>
      </c>
      <c r="W11" t="s">
        <v>2242</v>
      </c>
      <c r="Z11" t="s">
        <v>2549</v>
      </c>
      <c r="AB11" t="s">
        <v>2549</v>
      </c>
      <c r="AC11" t="s">
        <v>2550</v>
      </c>
      <c r="AF11" t="s">
        <v>2154</v>
      </c>
      <c r="AG11" t="s">
        <v>2249</v>
      </c>
      <c r="AH11" t="s">
        <v>2551</v>
      </c>
      <c r="AL11" t="s">
        <v>2420</v>
      </c>
      <c r="AM11" t="s">
        <v>2552</v>
      </c>
      <c r="AO11" t="s">
        <v>2553</v>
      </c>
      <c r="AQ11" t="s">
        <v>2554</v>
      </c>
      <c r="AS11" t="s">
        <v>2555</v>
      </c>
      <c r="AT11" s="34">
        <v>3</v>
      </c>
      <c r="AU11" s="21">
        <f>VAL_ValueFramework1[[#This Row],[Score]]*$AT$21</f>
        <v>0.60000000000000009</v>
      </c>
      <c r="AW11" t="s">
        <v>2556</v>
      </c>
      <c r="AX11" s="21">
        <v>3</v>
      </c>
      <c r="AY11" s="21">
        <f>VAL_ESI[[#This Row],[Score]]*$AT$23</f>
        <v>0.60000000000000009</v>
      </c>
      <c r="BA11" t="s">
        <v>2395</v>
      </c>
      <c r="BK11" t="s">
        <v>2557</v>
      </c>
      <c r="BL11" s="21"/>
      <c r="BM11" s="21"/>
      <c r="BO11" s="55" t="s">
        <v>2558</v>
      </c>
      <c r="BP11" s="59">
        <v>8</v>
      </c>
      <c r="BQ11" s="59">
        <v>3.2</v>
      </c>
      <c r="BV11" s="55" t="s">
        <v>2559</v>
      </c>
      <c r="BW11" s="59">
        <v>8</v>
      </c>
      <c r="CS11" s="55" t="s">
        <v>2370</v>
      </c>
      <c r="CU11" t="s">
        <v>1139</v>
      </c>
      <c r="CW11" t="s">
        <v>2560</v>
      </c>
      <c r="DE11" s="62" t="s">
        <v>2561</v>
      </c>
      <c r="DG11" t="s">
        <v>2562</v>
      </c>
      <c r="DI11" t="s">
        <v>2179</v>
      </c>
      <c r="DJ11" t="s">
        <v>2180</v>
      </c>
      <c r="DK11" t="s">
        <v>2563</v>
      </c>
      <c r="DL11" t="s">
        <v>2564</v>
      </c>
      <c r="DN11" t="s">
        <v>2563</v>
      </c>
      <c r="DO11" t="s">
        <v>2564</v>
      </c>
      <c r="DQ11" s="48" t="s">
        <v>2183</v>
      </c>
      <c r="DR11" t="s">
        <v>2565</v>
      </c>
      <c r="DT11" t="s">
        <v>2566</v>
      </c>
      <c r="DZ11" t="s">
        <v>2567</v>
      </c>
      <c r="EB11" t="s">
        <v>2363</v>
      </c>
      <c r="EE11" t="s">
        <v>2447</v>
      </c>
      <c r="EG11" s="67" t="s">
        <v>2568</v>
      </c>
      <c r="EO11" t="s">
        <v>2569</v>
      </c>
      <c r="EQ11" s="49" t="s">
        <v>2282</v>
      </c>
      <c r="FB11" s="49" t="s">
        <v>2570</v>
      </c>
      <c r="FH11" t="s">
        <v>2571</v>
      </c>
      <c r="FJ11" t="s">
        <v>2572</v>
      </c>
      <c r="FL11" t="s">
        <v>2573</v>
      </c>
      <c r="FN11" t="s">
        <v>2574</v>
      </c>
      <c r="GJ11" t="s">
        <v>2575</v>
      </c>
      <c r="GK11" t="s">
        <v>2211</v>
      </c>
      <c r="GL11" t="s">
        <v>2576</v>
      </c>
      <c r="GP11" t="s">
        <v>2577</v>
      </c>
      <c r="GT11" s="50">
        <f>50*10^6</f>
        <v>50000000</v>
      </c>
      <c r="GU11" t="s">
        <v>2578</v>
      </c>
      <c r="GW11" t="s">
        <v>2579</v>
      </c>
      <c r="HD11" s="51">
        <v>45627</v>
      </c>
      <c r="HE11" t="str">
        <f>TEXT(VAL_Latest_Month_Actual[[#This Row],[Latest Month Actuals Completed]],"[$-en-US]mmm 'yy;@")</f>
        <v>Dec '24</v>
      </c>
      <c r="HH11" t="s">
        <v>2580</v>
      </c>
      <c r="HJ11" t="s">
        <v>2581</v>
      </c>
      <c r="HP11" t="s">
        <v>2382</v>
      </c>
      <c r="HR11" t="s">
        <v>2582</v>
      </c>
      <c r="IB11" t="s">
        <v>2583</v>
      </c>
      <c r="IC11" t="s">
        <v>2584</v>
      </c>
      <c r="ID11" t="s">
        <v>2451</v>
      </c>
      <c r="IF11" t="s">
        <v>2585</v>
      </c>
      <c r="IO11" t="s">
        <v>2586</v>
      </c>
    </row>
    <row r="12" spans="1:249" ht="14.45">
      <c r="A12" s="52" t="s">
        <v>2145</v>
      </c>
      <c r="B12" s="53" t="s">
        <v>2238</v>
      </c>
      <c r="C12" s="54" t="s">
        <v>2407</v>
      </c>
      <c r="E12" t="s">
        <v>2587</v>
      </c>
      <c r="F12" t="s">
        <v>2588</v>
      </c>
      <c r="H12" t="s">
        <v>2589</v>
      </c>
      <c r="I12">
        <v>2890</v>
      </c>
      <c r="Q12" t="s">
        <v>2327</v>
      </c>
      <c r="R12" t="s">
        <v>2327</v>
      </c>
      <c r="T12" t="s">
        <v>2590</v>
      </c>
      <c r="U12" t="s">
        <v>2591</v>
      </c>
      <c r="V12" t="s">
        <v>2592</v>
      </c>
      <c r="W12" t="s">
        <v>2415</v>
      </c>
      <c r="Z12" t="s">
        <v>2593</v>
      </c>
      <c r="AB12" s="49" t="s">
        <v>2594</v>
      </c>
      <c r="AC12" s="49" t="s">
        <v>2595</v>
      </c>
      <c r="AD12" s="49"/>
      <c r="AF12" t="s">
        <v>2154</v>
      </c>
      <c r="AG12" t="s">
        <v>2339</v>
      </c>
      <c r="AH12" t="s">
        <v>2157</v>
      </c>
      <c r="AL12" t="s">
        <v>2420</v>
      </c>
      <c r="AM12" t="s">
        <v>2596</v>
      </c>
      <c r="AO12" t="s">
        <v>2597</v>
      </c>
      <c r="AQ12" t="s">
        <v>2156</v>
      </c>
      <c r="AS12" s="70" t="s">
        <v>2598</v>
      </c>
      <c r="AU12" s="21">
        <f>VAL_ValueFramework1[[#This Row],[Score]]*$AT$21</f>
        <v>0</v>
      </c>
      <c r="AW12" t="s">
        <v>2599</v>
      </c>
      <c r="AX12" s="21"/>
      <c r="AY12" s="21"/>
      <c r="BA12" t="s">
        <v>1139</v>
      </c>
      <c r="BK12" t="s">
        <v>2582</v>
      </c>
      <c r="BL12" s="21"/>
      <c r="BM12" s="21"/>
      <c r="CS12" s="40" t="s">
        <v>2561</v>
      </c>
      <c r="DE12" s="62" t="s">
        <v>2158</v>
      </c>
      <c r="DI12" t="s">
        <v>2179</v>
      </c>
      <c r="DJ12" t="s">
        <v>2180</v>
      </c>
      <c r="DK12" t="s">
        <v>2563</v>
      </c>
      <c r="DL12" t="s">
        <v>2600</v>
      </c>
      <c r="DN12" t="s">
        <v>2563</v>
      </c>
      <c r="DO12" t="s">
        <v>2600</v>
      </c>
      <c r="DQ12" s="48" t="s">
        <v>2183</v>
      </c>
      <c r="DR12" t="s">
        <v>2601</v>
      </c>
      <c r="DT12" t="s">
        <v>2602</v>
      </c>
      <c r="DZ12" t="s">
        <v>2603</v>
      </c>
      <c r="EB12" t="s">
        <v>2440</v>
      </c>
      <c r="EE12" t="s">
        <v>2513</v>
      </c>
      <c r="EG12" s="49" t="s">
        <v>2604</v>
      </c>
      <c r="EO12" t="s">
        <v>2605</v>
      </c>
      <c r="EQ12" t="s">
        <v>2606</v>
      </c>
      <c r="FB12" s="49" t="s">
        <v>2607</v>
      </c>
      <c r="FH12" t="s">
        <v>2608</v>
      </c>
      <c r="FJ12" t="s">
        <v>2609</v>
      </c>
      <c r="FL12" t="s">
        <v>2317</v>
      </c>
      <c r="FN12" t="s">
        <v>2610</v>
      </c>
      <c r="GP12" t="s">
        <v>2611</v>
      </c>
      <c r="GT12" s="50">
        <f>20*10^6</f>
        <v>20000000</v>
      </c>
      <c r="GU12" t="s">
        <v>2612</v>
      </c>
      <c r="GW12" t="s">
        <v>2613</v>
      </c>
      <c r="HD12" s="51">
        <v>45658</v>
      </c>
      <c r="HE12" t="str">
        <f>TEXT(VAL_Latest_Month_Actual[[#This Row],[Latest Month Actuals Completed]],"[$-en-US]mmm 'yy;@")</f>
        <v>Jan '25</v>
      </c>
      <c r="HH12" t="s">
        <v>2614</v>
      </c>
      <c r="HJ12" t="s">
        <v>2615</v>
      </c>
      <c r="HN12" s="71" t="s">
        <v>2616</v>
      </c>
      <c r="HP12" t="s">
        <v>2163</v>
      </c>
      <c r="HR12" t="s">
        <v>2428</v>
      </c>
      <c r="IB12" t="s">
        <v>2617</v>
      </c>
      <c r="IC12" t="s">
        <v>2618</v>
      </c>
      <c r="ID12" t="s">
        <v>2451</v>
      </c>
      <c r="IF12" t="s">
        <v>2619</v>
      </c>
      <c r="IO12" t="s">
        <v>2482</v>
      </c>
    </row>
    <row r="13" spans="1:249" ht="14.45">
      <c r="A13" s="52" t="s">
        <v>2145</v>
      </c>
      <c r="B13" s="53" t="s">
        <v>2238</v>
      </c>
      <c r="C13" s="54" t="s">
        <v>2479</v>
      </c>
      <c r="E13" t="s">
        <v>2620</v>
      </c>
      <c r="F13" t="s">
        <v>2621</v>
      </c>
      <c r="H13" t="s">
        <v>2622</v>
      </c>
      <c r="I13">
        <v>2891</v>
      </c>
      <c r="Q13" t="s">
        <v>2178</v>
      </c>
      <c r="R13" t="s">
        <v>2178</v>
      </c>
      <c r="T13" t="s">
        <v>2623</v>
      </c>
      <c r="U13" t="s">
        <v>2624</v>
      </c>
      <c r="V13" t="s">
        <v>2624</v>
      </c>
      <c r="W13" t="s">
        <v>2242</v>
      </c>
      <c r="Z13" t="s">
        <v>2625</v>
      </c>
      <c r="AB13" t="s">
        <v>2593</v>
      </c>
      <c r="AC13" t="s">
        <v>2626</v>
      </c>
      <c r="AF13" t="s">
        <v>2154</v>
      </c>
      <c r="AG13" t="s">
        <v>2339</v>
      </c>
      <c r="AH13" t="s">
        <v>2250</v>
      </c>
      <c r="AL13" t="s">
        <v>2420</v>
      </c>
      <c r="AM13" t="s">
        <v>2627</v>
      </c>
      <c r="AO13" t="s">
        <v>2628</v>
      </c>
      <c r="AQ13" t="s">
        <v>2246</v>
      </c>
      <c r="AS13" t="s">
        <v>2629</v>
      </c>
      <c r="AU13" s="21">
        <f>VAL_ValueFramework1[[#This Row],[Score]]*$AT$21</f>
        <v>0</v>
      </c>
      <c r="AW13" t="s">
        <v>2630</v>
      </c>
      <c r="AX13" s="21"/>
      <c r="AY13" s="21"/>
      <c r="BK13" t="s">
        <v>2631</v>
      </c>
      <c r="BL13" s="21"/>
      <c r="BM13" s="21"/>
      <c r="CS13" s="55" t="s">
        <v>2632</v>
      </c>
      <c r="DE13" s="47" t="s">
        <v>2633</v>
      </c>
      <c r="DI13" t="s">
        <v>2179</v>
      </c>
      <c r="DJ13" t="s">
        <v>2180</v>
      </c>
      <c r="DK13" t="s">
        <v>2563</v>
      </c>
      <c r="DL13" t="s">
        <v>2634</v>
      </c>
      <c r="DN13" t="s">
        <v>2563</v>
      </c>
      <c r="DO13" t="s">
        <v>2634</v>
      </c>
      <c r="DQ13" s="48" t="s">
        <v>2183</v>
      </c>
      <c r="DR13" t="s">
        <v>2635</v>
      </c>
      <c r="DT13" t="s">
        <v>2636</v>
      </c>
      <c r="DZ13" t="s">
        <v>2637</v>
      </c>
      <c r="EB13" t="s">
        <v>2277</v>
      </c>
      <c r="EE13" t="s">
        <v>2638</v>
      </c>
      <c r="EG13" t="s">
        <v>2639</v>
      </c>
      <c r="EO13" t="s">
        <v>2640</v>
      </c>
      <c r="EQ13" s="49" t="s">
        <v>2206</v>
      </c>
      <c r="FB13" s="49" t="s">
        <v>2641</v>
      </c>
      <c r="FJ13" t="s">
        <v>2642</v>
      </c>
      <c r="FN13" t="s">
        <v>2643</v>
      </c>
      <c r="GP13" t="s">
        <v>2644</v>
      </c>
      <c r="GT13" s="50">
        <f>45*10^6</f>
        <v>45000000</v>
      </c>
      <c r="GU13" t="s">
        <v>2645</v>
      </c>
      <c r="GW13" t="s">
        <v>2646</v>
      </c>
      <c r="HD13" s="51">
        <v>45689</v>
      </c>
      <c r="HE13" t="str">
        <f>TEXT(VAL_Latest_Month_Actual[[#This Row],[Latest Month Actuals Completed]],"[$-en-US]mmm 'yy;@")</f>
        <v>Feb '25</v>
      </c>
      <c r="HH13" t="s">
        <v>2647</v>
      </c>
      <c r="HJ13" t="s">
        <v>2648</v>
      </c>
      <c r="HN13" t="s">
        <v>2649</v>
      </c>
      <c r="HP13" t="s">
        <v>2650</v>
      </c>
      <c r="HR13" t="s">
        <v>2598</v>
      </c>
      <c r="IB13" t="s">
        <v>2651</v>
      </c>
      <c r="IC13" t="s">
        <v>2652</v>
      </c>
      <c r="ID13" t="s">
        <v>2372</v>
      </c>
      <c r="IF13" t="s">
        <v>2653</v>
      </c>
      <c r="IO13" s="67" t="s">
        <v>2654</v>
      </c>
    </row>
    <row r="14" spans="1:249" ht="14.45">
      <c r="A14" s="52" t="s">
        <v>2145</v>
      </c>
      <c r="B14" s="53" t="s">
        <v>2238</v>
      </c>
      <c r="C14" s="54" t="s">
        <v>2542</v>
      </c>
      <c r="E14" t="s">
        <v>2655</v>
      </c>
      <c r="F14" t="s">
        <v>2656</v>
      </c>
      <c r="H14" t="s">
        <v>2657</v>
      </c>
      <c r="I14">
        <v>2892</v>
      </c>
      <c r="Q14" t="s">
        <v>2658</v>
      </c>
      <c r="R14" t="s">
        <v>2658</v>
      </c>
      <c r="T14" t="s">
        <v>2236</v>
      </c>
      <c r="U14" t="s">
        <v>2659</v>
      </c>
      <c r="V14" t="s">
        <v>2660</v>
      </c>
      <c r="W14" t="s">
        <v>2242</v>
      </c>
      <c r="Z14" t="s">
        <v>2661</v>
      </c>
      <c r="AB14" t="s">
        <v>2625</v>
      </c>
      <c r="AC14" t="s">
        <v>2662</v>
      </c>
      <c r="AF14" t="s">
        <v>2154</v>
      </c>
      <c r="AG14" t="s">
        <v>2339</v>
      </c>
      <c r="AH14" t="s">
        <v>2340</v>
      </c>
      <c r="AL14" t="s">
        <v>2420</v>
      </c>
      <c r="AM14" t="s">
        <v>2663</v>
      </c>
      <c r="AO14" t="s">
        <v>2664</v>
      </c>
      <c r="AQ14" t="s">
        <v>2336</v>
      </c>
      <c r="AW14" t="s">
        <v>2658</v>
      </c>
      <c r="AX14" s="21"/>
      <c r="AY14" s="21"/>
      <c r="BK14" t="s">
        <v>2533</v>
      </c>
      <c r="BL14" s="21"/>
      <c r="BM14" s="21"/>
      <c r="CS14" s="40" t="s">
        <v>2665</v>
      </c>
      <c r="DE14" s="47" t="s">
        <v>2632</v>
      </c>
      <c r="DI14" t="s">
        <v>2179</v>
      </c>
      <c r="DJ14" t="s">
        <v>2180</v>
      </c>
      <c r="DK14" t="s">
        <v>2563</v>
      </c>
      <c r="DL14" t="s">
        <v>2666</v>
      </c>
      <c r="DN14" t="s">
        <v>2563</v>
      </c>
      <c r="DO14" t="s">
        <v>2666</v>
      </c>
      <c r="DQ14" s="48" t="s">
        <v>2183</v>
      </c>
      <c r="DR14" t="s">
        <v>2667</v>
      </c>
      <c r="DT14" t="s">
        <v>2668</v>
      </c>
      <c r="DZ14" t="s">
        <v>2669</v>
      </c>
      <c r="EB14" t="s">
        <v>2564</v>
      </c>
      <c r="EE14" t="s">
        <v>2670</v>
      </c>
      <c r="EG14" t="s">
        <v>2671</v>
      </c>
      <c r="EQ14" s="49" t="s">
        <v>2569</v>
      </c>
      <c r="FB14" s="49" t="s">
        <v>2672</v>
      </c>
      <c r="FJ14" t="s">
        <v>2673</v>
      </c>
      <c r="FN14" t="s">
        <v>2674</v>
      </c>
      <c r="GP14" t="s">
        <v>2675</v>
      </c>
      <c r="GT14" s="50">
        <f>35*10^6</f>
        <v>35000000</v>
      </c>
      <c r="GU14" t="s">
        <v>2676</v>
      </c>
      <c r="GW14" t="s">
        <v>2677</v>
      </c>
      <c r="HD14" s="51">
        <v>45717</v>
      </c>
      <c r="HE14" t="str">
        <f>TEXT(VAL_Latest_Month_Actual[[#This Row],[Latest Month Actuals Completed]],"[$-en-US]mmm 'yy;@")</f>
        <v>Mar '25</v>
      </c>
      <c r="HH14" t="s">
        <v>2678</v>
      </c>
      <c r="HJ14" t="s">
        <v>2679</v>
      </c>
      <c r="HP14" t="s">
        <v>2680</v>
      </c>
      <c r="HR14" t="s">
        <v>2631</v>
      </c>
      <c r="IF14" t="s">
        <v>2681</v>
      </c>
      <c r="IO14" s="67" t="s">
        <v>2682</v>
      </c>
    </row>
    <row r="15" spans="1:249" ht="14.45">
      <c r="A15" s="52" t="s">
        <v>2145</v>
      </c>
      <c r="B15" s="53" t="s">
        <v>2238</v>
      </c>
      <c r="C15" s="54" t="s">
        <v>2587</v>
      </c>
      <c r="E15" t="s">
        <v>2152</v>
      </c>
      <c r="F15" t="s">
        <v>2683</v>
      </c>
      <c r="H15" t="s">
        <v>2684</v>
      </c>
      <c r="I15">
        <v>2893</v>
      </c>
      <c r="Q15" t="s">
        <v>2685</v>
      </c>
      <c r="R15" t="s">
        <v>2686</v>
      </c>
      <c r="T15" t="s">
        <v>2239</v>
      </c>
      <c r="U15" t="s">
        <v>2687</v>
      </c>
      <c r="V15" t="s">
        <v>2688</v>
      </c>
      <c r="W15" t="s">
        <v>2242</v>
      </c>
      <c r="Z15" t="s">
        <v>2689</v>
      </c>
      <c r="AB15" t="s">
        <v>2690</v>
      </c>
      <c r="AF15" t="s">
        <v>2154</v>
      </c>
      <c r="AG15" t="s">
        <v>2339</v>
      </c>
      <c r="AH15" t="s">
        <v>2423</v>
      </c>
      <c r="AL15" t="s">
        <v>2489</v>
      </c>
      <c r="AM15" t="s">
        <v>2691</v>
      </c>
      <c r="AO15" t="s">
        <v>2692</v>
      </c>
      <c r="AQ15" t="s">
        <v>2419</v>
      </c>
      <c r="AW15" t="s">
        <v>2693</v>
      </c>
      <c r="AX15" s="21">
        <v>8</v>
      </c>
      <c r="AY15" s="21">
        <f>VAL_ESI[[#This Row],[Score]]*$AT$23</f>
        <v>1.6</v>
      </c>
      <c r="BK15" t="s">
        <v>2598</v>
      </c>
      <c r="BL15" s="21"/>
      <c r="BM15" s="21"/>
      <c r="CS15" s="55" t="s">
        <v>2694</v>
      </c>
      <c r="DE15" s="62" t="s">
        <v>2695</v>
      </c>
      <c r="DI15" t="s">
        <v>2179</v>
      </c>
      <c r="DJ15" t="s">
        <v>2180</v>
      </c>
      <c r="DK15" t="s">
        <v>2563</v>
      </c>
      <c r="DL15" t="s">
        <v>2696</v>
      </c>
      <c r="DN15" t="s">
        <v>2563</v>
      </c>
      <c r="DO15" t="s">
        <v>2696</v>
      </c>
      <c r="DQ15" s="48" t="s">
        <v>2183</v>
      </c>
      <c r="DR15" t="s">
        <v>2697</v>
      </c>
      <c r="DT15" t="s">
        <v>2698</v>
      </c>
      <c r="DZ15" t="s">
        <v>2699</v>
      </c>
      <c r="EB15" t="s">
        <v>2600</v>
      </c>
      <c r="EQ15" t="s">
        <v>2700</v>
      </c>
      <c r="FB15" s="49" t="s">
        <v>2701</v>
      </c>
      <c r="FJ15" t="s">
        <v>2702</v>
      </c>
      <c r="FN15" t="s">
        <v>2703</v>
      </c>
      <c r="GT15" s="50">
        <f>30*10^6</f>
        <v>30000000</v>
      </c>
      <c r="GU15" t="s">
        <v>2704</v>
      </c>
      <c r="GW15" t="s">
        <v>2705</v>
      </c>
      <c r="HD15" s="51">
        <v>45748</v>
      </c>
      <c r="HE15" t="str">
        <f>TEXT(VAL_Latest_Month_Actual[[#This Row],[Latest Month Actuals Completed]],"[$-en-US]mmm 'yy;@")</f>
        <v>Apr '25</v>
      </c>
      <c r="HH15" t="s">
        <v>2706</v>
      </c>
      <c r="HJ15" t="s">
        <v>2707</v>
      </c>
      <c r="IF15" t="s">
        <v>2708</v>
      </c>
      <c r="IO15" t="s">
        <v>2709</v>
      </c>
    </row>
    <row r="16" spans="1:249" ht="14.45">
      <c r="A16" s="52" t="s">
        <v>2145</v>
      </c>
      <c r="B16" s="53" t="s">
        <v>2238</v>
      </c>
      <c r="C16" s="54" t="s">
        <v>2620</v>
      </c>
      <c r="E16" t="s">
        <v>2244</v>
      </c>
      <c r="F16" t="s">
        <v>2710</v>
      </c>
      <c r="H16" t="s">
        <v>2711</v>
      </c>
      <c r="I16">
        <v>2894</v>
      </c>
      <c r="Q16" t="s">
        <v>2712</v>
      </c>
      <c r="R16" t="s">
        <v>2713</v>
      </c>
      <c r="T16" t="s">
        <v>2236</v>
      </c>
      <c r="U16" t="s">
        <v>2714</v>
      </c>
      <c r="V16" t="s">
        <v>2715</v>
      </c>
      <c r="W16" t="s">
        <v>2242</v>
      </c>
      <c r="Z16" t="s">
        <v>2716</v>
      </c>
      <c r="AB16" t="s">
        <v>2661</v>
      </c>
      <c r="AC16" t="s">
        <v>2717</v>
      </c>
      <c r="AF16" t="s">
        <v>2154</v>
      </c>
      <c r="AG16" t="s">
        <v>2339</v>
      </c>
      <c r="AH16" t="s">
        <v>2492</v>
      </c>
      <c r="AL16" t="s">
        <v>2489</v>
      </c>
      <c r="AM16" t="s">
        <v>2585</v>
      </c>
      <c r="AO16" t="s">
        <v>2718</v>
      </c>
      <c r="AQ16" t="s">
        <v>2488</v>
      </c>
      <c r="AW16" t="s">
        <v>2719</v>
      </c>
      <c r="AX16" s="21">
        <v>5</v>
      </c>
      <c r="AY16" s="21">
        <f>VAL_ESI[[#This Row],[Score]]*$AT$23</f>
        <v>1</v>
      </c>
      <c r="CS16" s="40" t="s">
        <v>2720</v>
      </c>
      <c r="DE16" s="62" t="s">
        <v>2665</v>
      </c>
      <c r="DI16" t="s">
        <v>2179</v>
      </c>
      <c r="DJ16" t="s">
        <v>2180</v>
      </c>
      <c r="DK16" t="s">
        <v>2563</v>
      </c>
      <c r="DL16" t="s">
        <v>2721</v>
      </c>
      <c r="DN16" t="s">
        <v>2563</v>
      </c>
      <c r="DO16" t="s">
        <v>2721</v>
      </c>
      <c r="DT16" t="s">
        <v>2722</v>
      </c>
      <c r="DZ16" t="s">
        <v>2723</v>
      </c>
      <c r="EB16" t="s">
        <v>2634</v>
      </c>
      <c r="EQ16" t="s">
        <v>2724</v>
      </c>
      <c r="FB16" s="49" t="s">
        <v>2725</v>
      </c>
      <c r="FJ16" t="s">
        <v>2726</v>
      </c>
      <c r="FN16" t="s">
        <v>2727</v>
      </c>
      <c r="GT16" s="50">
        <f>40*10^6</f>
        <v>40000000</v>
      </c>
      <c r="GU16" t="s">
        <v>2728</v>
      </c>
      <c r="HD16" s="51">
        <v>45778</v>
      </c>
      <c r="HE16" t="str">
        <f>TEXT(VAL_Latest_Month_Actual[[#This Row],[Latest Month Actuals Completed]],"[$-en-US]mmm 'yy;@")</f>
        <v>May '25</v>
      </c>
      <c r="HH16" t="s">
        <v>2574</v>
      </c>
      <c r="HJ16" t="s">
        <v>2729</v>
      </c>
      <c r="IF16" t="s">
        <v>2730</v>
      </c>
      <c r="IO16" t="s">
        <v>2511</v>
      </c>
    </row>
    <row r="17" spans="1:249" ht="14.45">
      <c r="A17" s="52" t="s">
        <v>2145</v>
      </c>
      <c r="B17" s="53" t="s">
        <v>2238</v>
      </c>
      <c r="C17" s="54" t="s">
        <v>2655</v>
      </c>
      <c r="E17" t="s">
        <v>2334</v>
      </c>
      <c r="F17" t="s">
        <v>2731</v>
      </c>
      <c r="H17" t="s">
        <v>2732</v>
      </c>
      <c r="I17">
        <v>2895</v>
      </c>
      <c r="Q17" t="s">
        <v>2329</v>
      </c>
      <c r="R17" t="s">
        <v>2733</v>
      </c>
      <c r="T17" t="s">
        <v>2734</v>
      </c>
      <c r="U17" t="s">
        <v>2735</v>
      </c>
      <c r="V17" t="s">
        <v>2333</v>
      </c>
      <c r="W17" t="s">
        <v>2242</v>
      </c>
      <c r="X17" t="s">
        <v>2243</v>
      </c>
      <c r="Z17" t="s">
        <v>2736</v>
      </c>
      <c r="AB17" t="s">
        <v>2689</v>
      </c>
      <c r="AC17" t="s">
        <v>2737</v>
      </c>
      <c r="AF17" t="s">
        <v>2154</v>
      </c>
      <c r="AG17" t="s">
        <v>2339</v>
      </c>
      <c r="AH17" t="s">
        <v>2554</v>
      </c>
      <c r="AL17" t="s">
        <v>2489</v>
      </c>
      <c r="AM17" t="s">
        <v>2738</v>
      </c>
      <c r="AO17" s="33" t="s">
        <v>2739</v>
      </c>
      <c r="AQ17" t="s">
        <v>2551</v>
      </c>
      <c r="AW17" t="s">
        <v>2740</v>
      </c>
      <c r="AX17" s="21">
        <v>8</v>
      </c>
      <c r="AY17" s="21">
        <f>VAL_ESI[[#This Row],[Score]]*$AT$23</f>
        <v>1.6</v>
      </c>
      <c r="BC17" s="72"/>
      <c r="BD17" s="72"/>
      <c r="BE17" s="72"/>
      <c r="CN17" s="73"/>
      <c r="CS17" s="55" t="s">
        <v>2741</v>
      </c>
      <c r="DE17" s="47" t="s">
        <v>2742</v>
      </c>
      <c r="DI17" t="s">
        <v>2179</v>
      </c>
      <c r="DJ17" t="s">
        <v>2180</v>
      </c>
      <c r="DK17" t="s">
        <v>2563</v>
      </c>
      <c r="DL17" t="s">
        <v>2743</v>
      </c>
      <c r="DN17" t="s">
        <v>2563</v>
      </c>
      <c r="DO17" t="s">
        <v>2743</v>
      </c>
      <c r="DT17" t="s">
        <v>2744</v>
      </c>
      <c r="DZ17" t="s">
        <v>2745</v>
      </c>
      <c r="EB17" t="s">
        <v>2666</v>
      </c>
      <c r="EQ17" t="s">
        <v>2746</v>
      </c>
      <c r="FB17" s="49" t="s">
        <v>2747</v>
      </c>
      <c r="FJ17" t="s">
        <v>2748</v>
      </c>
      <c r="GT17" s="50">
        <f>10*10^6</f>
        <v>10000000</v>
      </c>
      <c r="GU17" t="s">
        <v>2749</v>
      </c>
      <c r="HD17" s="51">
        <v>45809</v>
      </c>
      <c r="HE17" t="str">
        <f>TEXT(VAL_Latest_Month_Actual[[#This Row],[Latest Month Actuals Completed]],"[$-en-US]mmm 'yy;@")</f>
        <v>Jun '25</v>
      </c>
      <c r="HH17" t="s">
        <v>2610</v>
      </c>
      <c r="HJ17" t="s">
        <v>2750</v>
      </c>
      <c r="IF17" t="s">
        <v>2751</v>
      </c>
      <c r="IO17" t="s">
        <v>2752</v>
      </c>
    </row>
    <row r="18" spans="1:249" ht="14.45">
      <c r="A18" s="52" t="s">
        <v>2145</v>
      </c>
      <c r="B18" s="53" t="s">
        <v>2330</v>
      </c>
      <c r="C18" s="54" t="s">
        <v>2152</v>
      </c>
      <c r="E18" t="s">
        <v>2417</v>
      </c>
      <c r="F18" t="s">
        <v>2753</v>
      </c>
      <c r="H18" t="s">
        <v>2754</v>
      </c>
      <c r="I18">
        <v>2896</v>
      </c>
      <c r="Q18" t="s">
        <v>2693</v>
      </c>
      <c r="R18" t="s">
        <v>2693</v>
      </c>
      <c r="T18" t="s">
        <v>2755</v>
      </c>
      <c r="U18" t="s">
        <v>2756</v>
      </c>
      <c r="V18" t="s">
        <v>2757</v>
      </c>
      <c r="W18" t="s">
        <v>2242</v>
      </c>
      <c r="Z18" s="74" t="s">
        <v>2758</v>
      </c>
      <c r="AB18" t="s">
        <v>2716</v>
      </c>
      <c r="AC18" t="s">
        <v>2759</v>
      </c>
      <c r="AF18" t="s">
        <v>2154</v>
      </c>
      <c r="AG18" t="s">
        <v>2422</v>
      </c>
      <c r="AH18" t="s">
        <v>2760</v>
      </c>
      <c r="AL18" t="s">
        <v>2489</v>
      </c>
      <c r="AM18" t="s">
        <v>2761</v>
      </c>
      <c r="AO18" t="s">
        <v>2762</v>
      </c>
      <c r="AQ18" t="s">
        <v>2763</v>
      </c>
      <c r="AS18" s="75" t="s">
        <v>2764</v>
      </c>
      <c r="AW18" t="s">
        <v>2765</v>
      </c>
      <c r="AX18" s="21">
        <v>8</v>
      </c>
      <c r="AY18" s="21">
        <f>VAL_ESI[[#This Row],[Score]]*$AT$23</f>
        <v>1.6</v>
      </c>
      <c r="BC18" s="76"/>
      <c r="BD18" s="76"/>
      <c r="BE18" s="76"/>
      <c r="CN18" s="73"/>
      <c r="CS18" s="40" t="s">
        <v>2766</v>
      </c>
      <c r="DE18" s="62" t="s">
        <v>2767</v>
      </c>
      <c r="DI18" t="s">
        <v>2179</v>
      </c>
      <c r="DJ18" t="s">
        <v>2180</v>
      </c>
      <c r="DK18" t="s">
        <v>2563</v>
      </c>
      <c r="DL18" t="s">
        <v>2768</v>
      </c>
      <c r="DN18" t="s">
        <v>2563</v>
      </c>
      <c r="DO18" t="s">
        <v>2768</v>
      </c>
      <c r="DT18" t="s">
        <v>2769</v>
      </c>
      <c r="DZ18" t="s">
        <v>2770</v>
      </c>
      <c r="EB18" t="s">
        <v>2696</v>
      </c>
      <c r="EQ18" t="s">
        <v>2771</v>
      </c>
      <c r="FB18" s="49" t="s">
        <v>2772</v>
      </c>
      <c r="FJ18" t="s">
        <v>2773</v>
      </c>
      <c r="GT18" s="50">
        <v>-1</v>
      </c>
      <c r="GU18" t="s">
        <v>2774</v>
      </c>
      <c r="HD18" s="51">
        <v>45839</v>
      </c>
      <c r="HE18" t="str">
        <f>TEXT(VAL_Latest_Month_Actual[[#This Row],[Latest Month Actuals Completed]],"[$-en-US]mmm 'yy;@")</f>
        <v>Jul '25</v>
      </c>
      <c r="HH18" t="s">
        <v>2775</v>
      </c>
      <c r="HJ18" t="s">
        <v>2776</v>
      </c>
      <c r="IF18" t="s">
        <v>2777</v>
      </c>
      <c r="IO18" t="s">
        <v>2778</v>
      </c>
    </row>
    <row r="19" spans="1:249" ht="14.45">
      <c r="A19" s="52" t="s">
        <v>2145</v>
      </c>
      <c r="B19" s="53" t="s">
        <v>2330</v>
      </c>
      <c r="C19" s="54" t="s">
        <v>2244</v>
      </c>
      <c r="E19" t="s">
        <v>2486</v>
      </c>
      <c r="F19" t="s">
        <v>2779</v>
      </c>
      <c r="H19" t="s">
        <v>2780</v>
      </c>
      <c r="I19">
        <v>2897</v>
      </c>
      <c r="Q19" t="s">
        <v>2781</v>
      </c>
      <c r="R19" t="s">
        <v>2782</v>
      </c>
      <c r="T19" t="s">
        <v>2236</v>
      </c>
      <c r="U19" t="s">
        <v>2783</v>
      </c>
      <c r="V19" t="s">
        <v>2784</v>
      </c>
      <c r="W19" t="s">
        <v>2415</v>
      </c>
      <c r="Z19" t="s">
        <v>2785</v>
      </c>
      <c r="AB19" t="s">
        <v>2736</v>
      </c>
      <c r="AC19" t="s">
        <v>2786</v>
      </c>
      <c r="AF19" t="s">
        <v>2154</v>
      </c>
      <c r="AG19" t="s">
        <v>2422</v>
      </c>
      <c r="AH19" t="s">
        <v>2763</v>
      </c>
      <c r="AL19" t="s">
        <v>2489</v>
      </c>
      <c r="AM19" t="s">
        <v>2658</v>
      </c>
      <c r="AO19" t="s">
        <v>2787</v>
      </c>
      <c r="AQ19" t="s">
        <v>2788</v>
      </c>
      <c r="AW19" t="s">
        <v>2789</v>
      </c>
      <c r="AX19" s="21">
        <v>8</v>
      </c>
      <c r="AY19" s="21"/>
      <c r="BC19" s="76"/>
      <c r="BD19" s="76"/>
      <c r="BE19" s="76"/>
      <c r="CN19" s="73"/>
      <c r="CS19" s="55" t="s">
        <v>2395</v>
      </c>
      <c r="DE19" s="47" t="s">
        <v>2741</v>
      </c>
      <c r="DI19" t="s">
        <v>2179</v>
      </c>
      <c r="DJ19" t="s">
        <v>2180</v>
      </c>
      <c r="DK19" t="s">
        <v>2563</v>
      </c>
      <c r="DL19" t="s">
        <v>2790</v>
      </c>
      <c r="DN19" t="s">
        <v>2563</v>
      </c>
      <c r="DO19" t="s">
        <v>2790</v>
      </c>
      <c r="DT19" t="s">
        <v>2791</v>
      </c>
      <c r="DZ19" t="s">
        <v>2792</v>
      </c>
      <c r="EB19" t="s">
        <v>2721</v>
      </c>
      <c r="FJ19" t="s">
        <v>2793</v>
      </c>
      <c r="HD19" s="51">
        <v>45870</v>
      </c>
      <c r="HE19" t="str">
        <f>TEXT(VAL_Latest_Month_Actual[[#This Row],[Latest Month Actuals Completed]],"[$-en-US]mmm 'yy;@")</f>
        <v>Aug '25</v>
      </c>
      <c r="HH19" t="s">
        <v>2794</v>
      </c>
      <c r="HJ19" t="s">
        <v>2795</v>
      </c>
      <c r="HP19" s="71" t="s">
        <v>2616</v>
      </c>
      <c r="IF19" t="s">
        <v>2796</v>
      </c>
      <c r="IO19" t="s">
        <v>2797</v>
      </c>
    </row>
    <row r="20" spans="1:249" ht="14.45">
      <c r="A20" s="52" t="s">
        <v>2145</v>
      </c>
      <c r="B20" s="53" t="s">
        <v>2330</v>
      </c>
      <c r="C20" s="54" t="s">
        <v>2334</v>
      </c>
      <c r="E20" t="s">
        <v>2549</v>
      </c>
      <c r="F20" t="s">
        <v>2798</v>
      </c>
      <c r="H20" t="s">
        <v>2799</v>
      </c>
      <c r="I20">
        <v>2939</v>
      </c>
      <c r="Q20" t="s">
        <v>2800</v>
      </c>
      <c r="R20" t="s">
        <v>2800</v>
      </c>
      <c r="T20" t="s">
        <v>2801</v>
      </c>
      <c r="U20" t="s">
        <v>2802</v>
      </c>
      <c r="V20" t="s">
        <v>2803</v>
      </c>
      <c r="W20" t="s">
        <v>2242</v>
      </c>
      <c r="Z20" t="s">
        <v>2804</v>
      </c>
      <c r="AB20" t="s">
        <v>2758</v>
      </c>
      <c r="AF20" t="s">
        <v>2154</v>
      </c>
      <c r="AG20" t="s">
        <v>2422</v>
      </c>
      <c r="AH20" t="s">
        <v>2788</v>
      </c>
      <c r="AL20" t="s">
        <v>2489</v>
      </c>
      <c r="AM20" t="s">
        <v>2805</v>
      </c>
      <c r="AO20" t="s">
        <v>2806</v>
      </c>
      <c r="AQ20" t="s">
        <v>2760</v>
      </c>
      <c r="AS20" s="77" t="s">
        <v>2807</v>
      </c>
      <c r="AT20" s="78" t="s">
        <v>2808</v>
      </c>
      <c r="AU20" s="72"/>
      <c r="AX20" s="21"/>
      <c r="AY20" s="21"/>
      <c r="BA20" s="77" t="s">
        <v>202</v>
      </c>
      <c r="BB20" s="78" t="s">
        <v>2808</v>
      </c>
      <c r="BC20" s="76"/>
      <c r="BD20" s="76"/>
      <c r="BE20" s="76"/>
      <c r="CN20" s="73"/>
      <c r="DI20" t="s">
        <v>2179</v>
      </c>
      <c r="DJ20" t="s">
        <v>2180</v>
      </c>
      <c r="DK20" t="s">
        <v>2563</v>
      </c>
      <c r="DL20" t="s">
        <v>2809</v>
      </c>
      <c r="DN20" t="s">
        <v>2563</v>
      </c>
      <c r="DO20" t="s">
        <v>2809</v>
      </c>
      <c r="DT20" t="s">
        <v>2810</v>
      </c>
      <c r="DZ20" t="s">
        <v>2811</v>
      </c>
      <c r="EB20" t="s">
        <v>2743</v>
      </c>
      <c r="FJ20" t="s">
        <v>2812</v>
      </c>
      <c r="HD20" s="51">
        <v>45901</v>
      </c>
      <c r="HE20" t="str">
        <f>TEXT(VAL_Latest_Month_Actual[[#This Row],[Latest Month Actuals Completed]],"[$-en-US]mmm 'yy;@")</f>
        <v>Sep '25</v>
      </c>
      <c r="HH20" t="s">
        <v>2643</v>
      </c>
      <c r="HJ20" t="s">
        <v>2813</v>
      </c>
      <c r="HP20" s="67" t="s">
        <v>2163</v>
      </c>
      <c r="IF20" t="s">
        <v>2814</v>
      </c>
      <c r="IO20" t="s">
        <v>2815</v>
      </c>
    </row>
    <row r="21" spans="1:249" ht="14.45">
      <c r="A21" s="52" t="s">
        <v>2145</v>
      </c>
      <c r="B21" s="53" t="s">
        <v>2330</v>
      </c>
      <c r="C21" s="54" t="s">
        <v>2417</v>
      </c>
      <c r="E21" t="s">
        <v>2594</v>
      </c>
      <c r="F21" t="s">
        <v>2816</v>
      </c>
      <c r="H21" t="s">
        <v>2817</v>
      </c>
      <c r="I21">
        <v>2940</v>
      </c>
      <c r="Q21" t="s">
        <v>2818</v>
      </c>
      <c r="R21" t="s">
        <v>2251</v>
      </c>
      <c r="T21" t="s">
        <v>2236</v>
      </c>
      <c r="U21" t="s">
        <v>2819</v>
      </c>
      <c r="V21" t="s">
        <v>2820</v>
      </c>
      <c r="W21" t="s">
        <v>2415</v>
      </c>
      <c r="Z21" t="s">
        <v>2821</v>
      </c>
      <c r="AB21" t="s">
        <v>2785</v>
      </c>
      <c r="AC21" t="s">
        <v>2822</v>
      </c>
      <c r="AF21" t="s">
        <v>2154</v>
      </c>
      <c r="AG21" t="s">
        <v>2422</v>
      </c>
      <c r="AH21" t="s">
        <v>2823</v>
      </c>
      <c r="AL21" t="s">
        <v>2489</v>
      </c>
      <c r="AM21" t="s">
        <v>2824</v>
      </c>
      <c r="AO21" s="33" t="s">
        <v>2825</v>
      </c>
      <c r="AQ21" t="s">
        <v>2823</v>
      </c>
      <c r="AS21" s="79" t="s">
        <v>2826</v>
      </c>
      <c r="AT21" s="36">
        <v>0.2</v>
      </c>
      <c r="AU21" s="76"/>
      <c r="AY21" s="76"/>
      <c r="BA21" s="79" t="s">
        <v>2827</v>
      </c>
      <c r="BB21" s="36">
        <v>0.1</v>
      </c>
      <c r="BC21" s="76"/>
      <c r="BD21" s="76"/>
      <c r="BE21" s="76"/>
      <c r="CN21" s="73"/>
      <c r="DI21" t="s">
        <v>2179</v>
      </c>
      <c r="DJ21" t="s">
        <v>2180</v>
      </c>
      <c r="DK21" t="s">
        <v>2563</v>
      </c>
      <c r="DL21" t="s">
        <v>2828</v>
      </c>
      <c r="DN21" t="s">
        <v>2563</v>
      </c>
      <c r="DO21" t="s">
        <v>2828</v>
      </c>
      <c r="DZ21" t="s">
        <v>2091</v>
      </c>
      <c r="EB21" t="s">
        <v>2768</v>
      </c>
      <c r="FJ21" t="s">
        <v>2829</v>
      </c>
      <c r="GY21" s="80"/>
      <c r="HD21" s="51">
        <v>45931</v>
      </c>
      <c r="HE21" t="str">
        <f>TEXT(VAL_Latest_Month_Actual[[#This Row],[Latest Month Actuals Completed]],"[$-en-US]mmm 'yy;@")</f>
        <v>Oct '25</v>
      </c>
      <c r="HH21" t="s">
        <v>2674</v>
      </c>
      <c r="HJ21" t="s">
        <v>2830</v>
      </c>
      <c r="HP21" s="67" t="s">
        <v>2831</v>
      </c>
      <c r="IF21" t="s">
        <v>2832</v>
      </c>
      <c r="IO21" t="s">
        <v>2833</v>
      </c>
    </row>
    <row r="22" spans="1:249" ht="14.45">
      <c r="A22" s="52" t="s">
        <v>2145</v>
      </c>
      <c r="B22" s="53" t="s">
        <v>2330</v>
      </c>
      <c r="C22" s="54" t="s">
        <v>2486</v>
      </c>
      <c r="E22" t="s">
        <v>2834</v>
      </c>
      <c r="F22" t="s">
        <v>2835</v>
      </c>
      <c r="H22" t="s">
        <v>2836</v>
      </c>
      <c r="I22">
        <v>3777</v>
      </c>
      <c r="Q22" t="s">
        <v>2837</v>
      </c>
      <c r="R22" t="s">
        <v>2837</v>
      </c>
      <c r="T22" t="s">
        <v>2838</v>
      </c>
      <c r="U22" t="s">
        <v>2726</v>
      </c>
      <c r="V22" t="s">
        <v>2414</v>
      </c>
      <c r="W22" t="s">
        <v>2242</v>
      </c>
      <c r="Z22" t="s">
        <v>2839</v>
      </c>
      <c r="AB22" t="s">
        <v>2804</v>
      </c>
      <c r="AC22" t="s">
        <v>2840</v>
      </c>
      <c r="AF22" t="s">
        <v>2154</v>
      </c>
      <c r="AG22" t="s">
        <v>2422</v>
      </c>
      <c r="AH22" t="s">
        <v>2841</v>
      </c>
      <c r="AL22" t="s">
        <v>2489</v>
      </c>
      <c r="AM22" t="s">
        <v>2842</v>
      </c>
      <c r="AO22" t="s">
        <v>2843</v>
      </c>
      <c r="AQ22" t="s">
        <v>2841</v>
      </c>
      <c r="AS22" s="81" t="s">
        <v>2066</v>
      </c>
      <c r="AT22" s="57">
        <v>0.1</v>
      </c>
      <c r="AU22" s="76"/>
      <c r="AW22" s="77" t="s">
        <v>100</v>
      </c>
      <c r="AX22" s="78" t="s">
        <v>2808</v>
      </c>
      <c r="AY22" s="76"/>
      <c r="BA22" s="81" t="s">
        <v>2066</v>
      </c>
      <c r="BB22" s="57">
        <v>0.15</v>
      </c>
      <c r="BC22" s="76"/>
      <c r="BD22" s="76"/>
      <c r="BE22" s="76"/>
      <c r="CS22" t="s">
        <v>2844</v>
      </c>
      <c r="DI22" t="s">
        <v>2179</v>
      </c>
      <c r="DJ22" t="s">
        <v>2180</v>
      </c>
      <c r="DK22" t="s">
        <v>2563</v>
      </c>
      <c r="DL22" t="s">
        <v>2845</v>
      </c>
      <c r="DN22" t="s">
        <v>2563</v>
      </c>
      <c r="DO22" t="s">
        <v>2845</v>
      </c>
      <c r="DZ22" t="s">
        <v>2846</v>
      </c>
      <c r="EB22" t="s">
        <v>2790</v>
      </c>
      <c r="FJ22" t="s">
        <v>2847</v>
      </c>
      <c r="HD22" s="51">
        <v>45962</v>
      </c>
      <c r="HE22" t="str">
        <f>TEXT(VAL_Latest_Month_Actual[[#This Row],[Latest Month Actuals Completed]],"[$-en-US]mmm 'yy;@")</f>
        <v>Nov '25</v>
      </c>
      <c r="HH22" t="s">
        <v>2703</v>
      </c>
      <c r="HJ22" t="s">
        <v>2848</v>
      </c>
      <c r="HP22" s="67" t="s">
        <v>2650</v>
      </c>
      <c r="IF22" t="s">
        <v>2849</v>
      </c>
    </row>
    <row r="23" spans="1:249" ht="14.45">
      <c r="A23" s="52" t="s">
        <v>2145</v>
      </c>
      <c r="B23" s="53" t="s">
        <v>2330</v>
      </c>
      <c r="C23" s="54" t="s">
        <v>2549</v>
      </c>
      <c r="E23" t="s">
        <v>2850</v>
      </c>
      <c r="F23" t="s">
        <v>2851</v>
      </c>
      <c r="H23" t="s">
        <v>2852</v>
      </c>
      <c r="I23">
        <v>3778</v>
      </c>
      <c r="Q23" t="s">
        <v>2853</v>
      </c>
      <c r="R23" t="s">
        <v>2854</v>
      </c>
      <c r="T23" t="s">
        <v>2855</v>
      </c>
      <c r="U23" t="s">
        <v>2547</v>
      </c>
      <c r="V23" t="s">
        <v>2660</v>
      </c>
      <c r="W23" t="s">
        <v>2242</v>
      </c>
      <c r="Z23" t="s">
        <v>2856</v>
      </c>
      <c r="AB23" t="s">
        <v>2821</v>
      </c>
      <c r="AC23" t="s">
        <v>2857</v>
      </c>
      <c r="AF23" t="s">
        <v>2154</v>
      </c>
      <c r="AG23" t="s">
        <v>2422</v>
      </c>
      <c r="AH23" t="s">
        <v>2858</v>
      </c>
      <c r="AL23" t="s">
        <v>2489</v>
      </c>
      <c r="AM23" t="s">
        <v>2859</v>
      </c>
      <c r="AO23" s="33" t="s">
        <v>2860</v>
      </c>
      <c r="AQ23" t="s">
        <v>2858</v>
      </c>
      <c r="AS23" s="79" t="s">
        <v>2064</v>
      </c>
      <c r="AT23" s="36">
        <v>0.2</v>
      </c>
      <c r="AU23" s="76"/>
      <c r="AW23" s="79" t="s">
        <v>2827</v>
      </c>
      <c r="AX23" s="36">
        <v>0.2</v>
      </c>
      <c r="AY23" s="76"/>
      <c r="BA23" s="79" t="s">
        <v>2064</v>
      </c>
      <c r="BB23" s="36">
        <v>0.2</v>
      </c>
      <c r="BC23" s="76"/>
      <c r="BD23" s="76"/>
      <c r="BE23" s="76"/>
      <c r="DI23" t="s">
        <v>2179</v>
      </c>
      <c r="DJ23" t="s">
        <v>2180</v>
      </c>
      <c r="DK23" t="s">
        <v>2563</v>
      </c>
      <c r="DL23" t="s">
        <v>2861</v>
      </c>
      <c r="DN23" t="s">
        <v>2563</v>
      </c>
      <c r="DO23" t="s">
        <v>2861</v>
      </c>
      <c r="EB23" t="s">
        <v>2809</v>
      </c>
      <c r="FJ23" t="s">
        <v>2862</v>
      </c>
      <c r="HD23" s="51">
        <v>45992</v>
      </c>
      <c r="HE23" t="str">
        <f>TEXT(VAL_Latest_Month_Actual[[#This Row],[Latest Month Actuals Completed]],"[$-en-US]mmm 'yy;@")</f>
        <v>Dec '25</v>
      </c>
      <c r="HH23" t="s">
        <v>2727</v>
      </c>
      <c r="HJ23" t="s">
        <v>2863</v>
      </c>
      <c r="IF23" t="s">
        <v>2864</v>
      </c>
    </row>
    <row r="24" spans="1:249" ht="14.45">
      <c r="A24" s="52" t="s">
        <v>2145</v>
      </c>
      <c r="B24" s="53" t="s">
        <v>2330</v>
      </c>
      <c r="C24" s="54" t="s">
        <v>2594</v>
      </c>
      <c r="E24" t="s">
        <v>2865</v>
      </c>
      <c r="F24" t="s">
        <v>2866</v>
      </c>
      <c r="H24" t="s">
        <v>2867</v>
      </c>
      <c r="I24">
        <v>3951</v>
      </c>
      <c r="Z24" t="s">
        <v>2868</v>
      </c>
      <c r="AB24" t="s">
        <v>2839</v>
      </c>
      <c r="AC24" t="s">
        <v>2869</v>
      </c>
      <c r="AF24" t="s">
        <v>2154</v>
      </c>
      <c r="AG24" t="s">
        <v>2422</v>
      </c>
      <c r="AH24" t="s">
        <v>2870</v>
      </c>
      <c r="AO24" s="33" t="s">
        <v>2871</v>
      </c>
      <c r="AQ24" t="s">
        <v>2870</v>
      </c>
      <c r="AS24" s="81" t="s">
        <v>2067</v>
      </c>
      <c r="AT24" s="57">
        <v>0</v>
      </c>
      <c r="AU24" s="76"/>
      <c r="AW24" s="81" t="s">
        <v>2066</v>
      </c>
      <c r="AX24" s="57">
        <v>0.15</v>
      </c>
      <c r="AY24" s="76"/>
      <c r="BA24" s="81" t="s">
        <v>2067</v>
      </c>
      <c r="BB24" s="57">
        <v>0</v>
      </c>
      <c r="BC24" s="76"/>
      <c r="BD24" s="76"/>
      <c r="BE24" s="76"/>
      <c r="DI24" t="s">
        <v>2179</v>
      </c>
      <c r="DJ24" t="s">
        <v>2180</v>
      </c>
      <c r="DK24" t="s">
        <v>2444</v>
      </c>
      <c r="DL24" t="s">
        <v>2444</v>
      </c>
      <c r="DN24" t="s">
        <v>2444</v>
      </c>
      <c r="DO24" t="s">
        <v>2444</v>
      </c>
      <c r="EB24" t="s">
        <v>2828</v>
      </c>
      <c r="FJ24" t="s">
        <v>2872</v>
      </c>
      <c r="HD24" s="51">
        <v>46023</v>
      </c>
      <c r="HE24" t="str">
        <f>TEXT(VAL_Latest_Month_Actual[[#This Row],[Latest Month Actuals Completed]],"[$-en-US]mmm 'yy;@")</f>
        <v>Jan '26</v>
      </c>
      <c r="HH24" t="s">
        <v>2873</v>
      </c>
      <c r="HJ24" t="s">
        <v>2874</v>
      </c>
      <c r="IF24" t="s">
        <v>2875</v>
      </c>
    </row>
    <row r="25" spans="1:249" ht="14.45">
      <c r="A25" s="52" t="s">
        <v>2145</v>
      </c>
      <c r="B25" s="53" t="s">
        <v>2733</v>
      </c>
      <c r="C25" s="54" t="s">
        <v>2834</v>
      </c>
      <c r="E25" t="s">
        <v>2876</v>
      </c>
      <c r="F25" t="s">
        <v>2877</v>
      </c>
      <c r="H25" t="s">
        <v>2878</v>
      </c>
      <c r="I25">
        <v>3952</v>
      </c>
      <c r="Z25" t="s">
        <v>2879</v>
      </c>
      <c r="AB25" t="s">
        <v>2856</v>
      </c>
      <c r="AC25" t="s">
        <v>2880</v>
      </c>
      <c r="AF25" t="s">
        <v>2154</v>
      </c>
      <c r="AG25" t="s">
        <v>2491</v>
      </c>
      <c r="AH25" t="s">
        <v>2881</v>
      </c>
      <c r="AO25" t="s">
        <v>2882</v>
      </c>
      <c r="AQ25" t="s">
        <v>2881</v>
      </c>
      <c r="AS25" s="79" t="s">
        <v>2068</v>
      </c>
      <c r="AT25" s="36">
        <v>0.25</v>
      </c>
      <c r="AU25" s="76"/>
      <c r="AW25" s="79" t="s">
        <v>2064</v>
      </c>
      <c r="AX25" s="36">
        <v>0.15</v>
      </c>
      <c r="AY25" s="76"/>
      <c r="BA25" s="79" t="s">
        <v>2883</v>
      </c>
      <c r="BB25" s="36">
        <f>35%</f>
        <v>0.35</v>
      </c>
      <c r="BC25" s="76"/>
      <c r="BD25" s="76"/>
      <c r="BE25" s="76"/>
      <c r="DI25" t="s">
        <v>2884</v>
      </c>
      <c r="DJ25" t="s">
        <v>2183</v>
      </c>
      <c r="DK25" t="s">
        <v>2183</v>
      </c>
      <c r="DL25" t="s">
        <v>2184</v>
      </c>
      <c r="DN25" t="s">
        <v>2567</v>
      </c>
      <c r="DO25" t="s">
        <v>2885</v>
      </c>
      <c r="EB25" t="s">
        <v>2886</v>
      </c>
      <c r="FJ25" t="s">
        <v>2887</v>
      </c>
      <c r="HD25" s="51">
        <v>46054</v>
      </c>
      <c r="HE25" t="str">
        <f>TEXT(VAL_Latest_Month_Actual[[#This Row],[Latest Month Actuals Completed]],"[$-en-US]mmm 'yy;@")</f>
        <v>Feb '26</v>
      </c>
      <c r="HH25" t="s">
        <v>2888</v>
      </c>
      <c r="HJ25" t="s">
        <v>2889</v>
      </c>
      <c r="IF25" t="s">
        <v>2890</v>
      </c>
      <c r="IO25" t="s">
        <v>470</v>
      </c>
    </row>
    <row r="26" spans="1:249" ht="14.45">
      <c r="A26" s="52" t="s">
        <v>2145</v>
      </c>
      <c r="B26" s="53" t="s">
        <v>2733</v>
      </c>
      <c r="C26" s="54" t="s">
        <v>2850</v>
      </c>
      <c r="E26" t="s">
        <v>2891</v>
      </c>
      <c r="F26" t="s">
        <v>2892</v>
      </c>
      <c r="H26" t="s">
        <v>2893</v>
      </c>
      <c r="I26">
        <v>3953</v>
      </c>
      <c r="Z26" t="s">
        <v>2894</v>
      </c>
      <c r="AB26" t="s">
        <v>2868</v>
      </c>
      <c r="AC26" t="s">
        <v>2895</v>
      </c>
      <c r="AF26" t="s">
        <v>2154</v>
      </c>
      <c r="AG26" t="s">
        <v>2491</v>
      </c>
      <c r="AH26" t="s">
        <v>2896</v>
      </c>
      <c r="AO26" s="33" t="s">
        <v>2897</v>
      </c>
      <c r="AQ26" t="s">
        <v>2896</v>
      </c>
      <c r="AS26" s="81" t="s">
        <v>2898</v>
      </c>
      <c r="AT26" s="57">
        <v>0.25</v>
      </c>
      <c r="AU26" s="76"/>
      <c r="AW26" s="81" t="s">
        <v>2067</v>
      </c>
      <c r="AX26" s="57">
        <v>0</v>
      </c>
      <c r="AY26" s="76"/>
      <c r="BA26" s="81" t="s">
        <v>2899</v>
      </c>
      <c r="BB26" s="57">
        <v>0.1</v>
      </c>
      <c r="BC26" s="76"/>
      <c r="BD26" s="76"/>
      <c r="BE26" s="76"/>
      <c r="DI26" t="s">
        <v>2884</v>
      </c>
      <c r="DJ26" t="s">
        <v>2183</v>
      </c>
      <c r="DK26" t="s">
        <v>2183</v>
      </c>
      <c r="DL26" t="s">
        <v>2183</v>
      </c>
      <c r="DN26" t="s">
        <v>2603</v>
      </c>
      <c r="DO26" t="s">
        <v>2900</v>
      </c>
      <c r="EB26" t="s">
        <v>2901</v>
      </c>
      <c r="EC26" t="s">
        <v>2861</v>
      </c>
      <c r="FJ26" t="s">
        <v>2902</v>
      </c>
      <c r="HD26" s="51">
        <v>46082</v>
      </c>
      <c r="HE26" t="str">
        <f>TEXT(VAL_Latest_Month_Actual[[#This Row],[Latest Month Actuals Completed]],"[$-en-US]mmm 'yy;@")</f>
        <v>Mar '26</v>
      </c>
      <c r="HH26" t="s">
        <v>2903</v>
      </c>
      <c r="HJ26" t="s">
        <v>2904</v>
      </c>
      <c r="IF26" t="s">
        <v>2905</v>
      </c>
    </row>
    <row r="27" spans="1:249" ht="14.45">
      <c r="A27" s="52" t="s">
        <v>2410</v>
      </c>
      <c r="B27" s="53" t="s">
        <v>2154</v>
      </c>
      <c r="C27" s="54" t="s">
        <v>2593</v>
      </c>
      <c r="E27" t="s">
        <v>2906</v>
      </c>
      <c r="F27" t="s">
        <v>2907</v>
      </c>
      <c r="H27" t="s">
        <v>2908</v>
      </c>
      <c r="I27">
        <v>3954</v>
      </c>
      <c r="Z27" t="s">
        <v>2909</v>
      </c>
      <c r="AB27" t="s">
        <v>2879</v>
      </c>
      <c r="AC27" t="s">
        <v>2910</v>
      </c>
      <c r="AF27" t="s">
        <v>2154</v>
      </c>
      <c r="AG27" t="s">
        <v>2491</v>
      </c>
      <c r="AH27" t="s">
        <v>2911</v>
      </c>
      <c r="AO27" s="33" t="s">
        <v>2912</v>
      </c>
      <c r="AQ27" t="s">
        <v>2911</v>
      </c>
      <c r="AS27" s="77" t="s">
        <v>2913</v>
      </c>
      <c r="AT27" s="78">
        <f>SUM(AT21:AT26)</f>
        <v>1</v>
      </c>
      <c r="AW27" s="79" t="s">
        <v>2914</v>
      </c>
      <c r="AX27" s="36">
        <v>0.4</v>
      </c>
      <c r="AY27" s="76"/>
      <c r="BA27" s="81" t="s">
        <v>610</v>
      </c>
      <c r="BB27" s="57">
        <v>0</v>
      </c>
      <c r="BC27" s="76"/>
      <c r="BD27" s="76"/>
      <c r="BE27" s="76"/>
      <c r="DI27" t="s">
        <v>2884</v>
      </c>
      <c r="DJ27" t="s">
        <v>2183</v>
      </c>
      <c r="DK27" t="s">
        <v>2183</v>
      </c>
      <c r="DL27" t="s">
        <v>2274</v>
      </c>
      <c r="DN27" t="s">
        <v>2603</v>
      </c>
      <c r="DO27" t="s">
        <v>2915</v>
      </c>
      <c r="EB27" t="s">
        <v>2444</v>
      </c>
      <c r="FJ27" t="s">
        <v>2916</v>
      </c>
      <c r="HD27" s="51">
        <v>46113</v>
      </c>
      <c r="HE27" t="str">
        <f>TEXT(VAL_Latest_Month_Actual[[#This Row],[Latest Month Actuals Completed]],"[$-en-US]mmm 'yy;@")</f>
        <v>Apr '26</v>
      </c>
      <c r="HH27" t="s">
        <v>2917</v>
      </c>
      <c r="HJ27" t="s">
        <v>2918</v>
      </c>
      <c r="IF27" t="s">
        <v>2919</v>
      </c>
    </row>
    <row r="28" spans="1:249" ht="14.45">
      <c r="A28" s="52" t="s">
        <v>2410</v>
      </c>
      <c r="B28" s="53" t="s">
        <v>2154</v>
      </c>
      <c r="C28" s="54" t="s">
        <v>2690</v>
      </c>
      <c r="E28" t="s">
        <v>2920</v>
      </c>
      <c r="F28" t="s">
        <v>2921</v>
      </c>
      <c r="H28" t="s">
        <v>2922</v>
      </c>
      <c r="I28">
        <v>3955</v>
      </c>
      <c r="Z28" t="s">
        <v>2923</v>
      </c>
      <c r="AB28" t="s">
        <v>2894</v>
      </c>
      <c r="AC28" t="s">
        <v>2924</v>
      </c>
      <c r="AF28" t="s">
        <v>2154</v>
      </c>
      <c r="AG28" t="s">
        <v>2491</v>
      </c>
      <c r="AH28" t="s">
        <v>2925</v>
      </c>
      <c r="AO28" t="s">
        <v>2926</v>
      </c>
      <c r="AQ28" t="s">
        <v>2925</v>
      </c>
      <c r="AW28" s="81" t="s">
        <v>2899</v>
      </c>
      <c r="AX28" s="57">
        <v>0.1</v>
      </c>
      <c r="AY28" s="76"/>
      <c r="BA28" s="79" t="s">
        <v>2927</v>
      </c>
      <c r="BB28" s="36">
        <v>0.1</v>
      </c>
      <c r="BC28" s="76"/>
      <c r="BD28" s="76"/>
      <c r="BE28" s="76"/>
      <c r="DI28" t="s">
        <v>2884</v>
      </c>
      <c r="DJ28" t="s">
        <v>2183</v>
      </c>
      <c r="DK28" t="s">
        <v>2183</v>
      </c>
      <c r="DL28" t="s">
        <v>2364</v>
      </c>
      <c r="DN28" t="s">
        <v>2603</v>
      </c>
      <c r="DO28" t="s">
        <v>2713</v>
      </c>
      <c r="EB28" t="s">
        <v>2184</v>
      </c>
      <c r="FJ28" t="s">
        <v>2928</v>
      </c>
      <c r="HD28" s="51">
        <v>46143</v>
      </c>
      <c r="HE28" t="str">
        <f>TEXT(VAL_Latest_Month_Actual[[#This Row],[Latest Month Actuals Completed]],"[$-en-US]mmm 'yy;@")</f>
        <v>May '26</v>
      </c>
      <c r="HJ28" t="s">
        <v>2929</v>
      </c>
      <c r="IF28" t="s">
        <v>2930</v>
      </c>
    </row>
    <row r="29" spans="1:249" ht="14.45">
      <c r="A29" s="52" t="s">
        <v>2410</v>
      </c>
      <c r="B29" s="53" t="s">
        <v>2154</v>
      </c>
      <c r="C29" s="54" t="s">
        <v>2625</v>
      </c>
      <c r="E29" t="s">
        <v>2931</v>
      </c>
      <c r="F29" t="s">
        <v>2932</v>
      </c>
      <c r="H29" t="s">
        <v>2933</v>
      </c>
      <c r="I29">
        <v>3956</v>
      </c>
      <c r="Z29" t="s">
        <v>2934</v>
      </c>
      <c r="AB29" t="s">
        <v>2909</v>
      </c>
      <c r="AC29" t="s">
        <v>2935</v>
      </c>
      <c r="AF29" t="s">
        <v>2154</v>
      </c>
      <c r="AG29" t="s">
        <v>2491</v>
      </c>
      <c r="AH29" t="s">
        <v>2936</v>
      </c>
      <c r="AO29" s="33" t="s">
        <v>1641</v>
      </c>
      <c r="AQ29" t="s">
        <v>2936</v>
      </c>
      <c r="AW29" s="79" t="s">
        <v>610</v>
      </c>
      <c r="AX29" s="36">
        <v>0</v>
      </c>
      <c r="AY29" s="76"/>
      <c r="BA29" s="77" t="s">
        <v>2913</v>
      </c>
      <c r="BB29" s="78">
        <f>SUM(BB21:BB28)</f>
        <v>1</v>
      </c>
      <c r="BC29" s="76"/>
      <c r="BD29" s="76"/>
      <c r="BE29" s="76"/>
      <c r="DI29" t="s">
        <v>2884</v>
      </c>
      <c r="DJ29" t="s">
        <v>2183</v>
      </c>
      <c r="DK29" t="s">
        <v>2183</v>
      </c>
      <c r="DL29" t="s">
        <v>2441</v>
      </c>
      <c r="DN29" t="s">
        <v>2603</v>
      </c>
      <c r="DO29" t="s">
        <v>2782</v>
      </c>
      <c r="EB29" t="s">
        <v>2183</v>
      </c>
      <c r="FJ29" t="s">
        <v>2937</v>
      </c>
      <c r="HD29" s="51">
        <v>46174</v>
      </c>
      <c r="HE29" t="str">
        <f>TEXT(VAL_Latest_Month_Actual[[#This Row],[Latest Month Actuals Completed]],"[$-en-US]mmm 'yy;@")</f>
        <v>Jun '26</v>
      </c>
      <c r="HJ29" t="s">
        <v>2938</v>
      </c>
      <c r="IF29" t="s">
        <v>2939</v>
      </c>
    </row>
    <row r="30" spans="1:249" ht="14.45">
      <c r="A30" s="52" t="s">
        <v>2410</v>
      </c>
      <c r="B30" s="53" t="s">
        <v>2154</v>
      </c>
      <c r="C30" s="54" t="s">
        <v>2661</v>
      </c>
      <c r="E30" t="s">
        <v>2940</v>
      </c>
      <c r="F30" t="s">
        <v>2941</v>
      </c>
      <c r="H30" t="s">
        <v>2942</v>
      </c>
      <c r="I30">
        <v>3957</v>
      </c>
      <c r="Z30" t="s">
        <v>2943</v>
      </c>
      <c r="AB30" t="s">
        <v>2923</v>
      </c>
      <c r="AC30" t="s">
        <v>2944</v>
      </c>
      <c r="AF30" t="s">
        <v>2154</v>
      </c>
      <c r="AG30" t="s">
        <v>2491</v>
      </c>
      <c r="AH30" t="s">
        <v>2945</v>
      </c>
      <c r="AQ30" t="s">
        <v>2945</v>
      </c>
      <c r="AW30" s="77" t="s">
        <v>2913</v>
      </c>
      <c r="AX30" s="78">
        <f>SUM(AX23:AX29)</f>
        <v>1</v>
      </c>
      <c r="AY30" s="76"/>
      <c r="BA30" s="79" t="s">
        <v>2073</v>
      </c>
      <c r="BB30" s="36">
        <f>30%</f>
        <v>0.3</v>
      </c>
      <c r="BC30" s="76"/>
      <c r="BD30" s="76"/>
      <c r="BE30" s="76"/>
      <c r="DI30" t="s">
        <v>2884</v>
      </c>
      <c r="DJ30" t="s">
        <v>2183</v>
      </c>
      <c r="DK30" t="s">
        <v>2183</v>
      </c>
      <c r="DL30" t="s">
        <v>2482</v>
      </c>
      <c r="DN30" t="s">
        <v>2603</v>
      </c>
      <c r="DO30" t="s">
        <v>2946</v>
      </c>
      <c r="EB30" t="s">
        <v>2274</v>
      </c>
      <c r="FJ30" t="s">
        <v>2947</v>
      </c>
      <c r="HD30" s="51">
        <v>46204</v>
      </c>
      <c r="HE30" t="str">
        <f>TEXT(VAL_Latest_Month_Actual[[#This Row],[Latest Month Actuals Completed]],"[$-en-US]mmm 'yy;@")</f>
        <v>Jul '26</v>
      </c>
      <c r="HJ30" t="s">
        <v>2948</v>
      </c>
      <c r="IF30" t="s">
        <v>2949</v>
      </c>
    </row>
    <row r="31" spans="1:249" ht="14.45">
      <c r="A31" s="52" t="s">
        <v>2410</v>
      </c>
      <c r="B31" s="53" t="s">
        <v>2154</v>
      </c>
      <c r="C31" s="54" t="s">
        <v>2689</v>
      </c>
      <c r="E31" t="s">
        <v>2950</v>
      </c>
      <c r="F31" t="s">
        <v>2951</v>
      </c>
      <c r="H31" t="s">
        <v>2952</v>
      </c>
      <c r="I31">
        <v>3958</v>
      </c>
      <c r="Z31" t="s">
        <v>2953</v>
      </c>
      <c r="AB31" t="s">
        <v>2934</v>
      </c>
      <c r="AC31" t="s">
        <v>2954</v>
      </c>
      <c r="AF31" t="s">
        <v>2154</v>
      </c>
      <c r="AG31" t="s">
        <v>2491</v>
      </c>
      <c r="AH31" t="s">
        <v>2955</v>
      </c>
      <c r="AQ31" t="s">
        <v>2955</v>
      </c>
      <c r="AW31" s="81" t="s">
        <v>2073</v>
      </c>
      <c r="AX31" s="57">
        <f>50%</f>
        <v>0.5</v>
      </c>
      <c r="BA31" s="81" t="s">
        <v>1347</v>
      </c>
      <c r="BB31" s="57">
        <v>0</v>
      </c>
      <c r="DI31" t="s">
        <v>2884</v>
      </c>
      <c r="DJ31" t="s">
        <v>2183</v>
      </c>
      <c r="DK31" t="s">
        <v>2183</v>
      </c>
      <c r="DL31" t="s">
        <v>2565</v>
      </c>
      <c r="DN31" t="s">
        <v>2637</v>
      </c>
      <c r="DO31" t="s">
        <v>2956</v>
      </c>
      <c r="EB31" t="s">
        <v>2364</v>
      </c>
      <c r="FJ31" t="s">
        <v>2957</v>
      </c>
      <c r="HD31" s="51">
        <v>46235</v>
      </c>
      <c r="HE31" t="str">
        <f>TEXT(VAL_Latest_Month_Actual[[#This Row],[Latest Month Actuals Completed]],"[$-en-US]mmm 'yy;@")</f>
        <v>Aug '26</v>
      </c>
      <c r="HJ31" t="s">
        <v>2958</v>
      </c>
      <c r="IF31" t="s">
        <v>2959</v>
      </c>
    </row>
    <row r="32" spans="1:249" ht="14.45">
      <c r="A32" s="52" t="s">
        <v>2410</v>
      </c>
      <c r="B32" s="53" t="s">
        <v>2154</v>
      </c>
      <c r="C32" s="54" t="s">
        <v>2716</v>
      </c>
      <c r="E32" t="s">
        <v>2960</v>
      </c>
      <c r="F32" t="s">
        <v>2961</v>
      </c>
      <c r="H32" t="s">
        <v>2962</v>
      </c>
      <c r="I32">
        <v>3959</v>
      </c>
      <c r="Z32" t="s">
        <v>2963</v>
      </c>
      <c r="AB32" t="s">
        <v>2943</v>
      </c>
      <c r="AC32" t="s">
        <v>2964</v>
      </c>
      <c r="AF32" t="s">
        <v>2154</v>
      </c>
      <c r="AG32" t="s">
        <v>2491</v>
      </c>
      <c r="AH32" t="s">
        <v>2965</v>
      </c>
      <c r="AQ32" t="s">
        <v>2965</v>
      </c>
      <c r="AW32" s="79" t="s">
        <v>1347</v>
      </c>
      <c r="AX32" s="36">
        <f>50%</f>
        <v>0.5</v>
      </c>
      <c r="BA32" s="79" t="s">
        <v>2966</v>
      </c>
      <c r="BB32" s="36">
        <v>0.7</v>
      </c>
      <c r="DI32" t="s">
        <v>2884</v>
      </c>
      <c r="DJ32" t="s">
        <v>2183</v>
      </c>
      <c r="DK32" t="s">
        <v>2183</v>
      </c>
      <c r="DL32" t="s">
        <v>2601</v>
      </c>
      <c r="DN32" t="s">
        <v>2637</v>
      </c>
      <c r="DO32" t="s">
        <v>2967</v>
      </c>
      <c r="EB32" t="s">
        <v>2441</v>
      </c>
      <c r="FJ32" t="s">
        <v>2968</v>
      </c>
      <c r="HD32" s="51">
        <v>46266</v>
      </c>
      <c r="HE32" t="str">
        <f>TEXT(VAL_Latest_Month_Actual[[#This Row],[Latest Month Actuals Completed]],"[$-en-US]mmm 'yy;@")</f>
        <v>Sep '26</v>
      </c>
      <c r="HJ32" t="s">
        <v>2969</v>
      </c>
      <c r="IF32" t="s">
        <v>2970</v>
      </c>
    </row>
    <row r="33" spans="1:240" ht="14.45">
      <c r="A33" s="52" t="s">
        <v>2410</v>
      </c>
      <c r="B33" s="53" t="s">
        <v>2154</v>
      </c>
      <c r="C33" s="54" t="s">
        <v>2736</v>
      </c>
      <c r="E33" t="s">
        <v>2971</v>
      </c>
      <c r="F33" t="s">
        <v>2972</v>
      </c>
      <c r="H33" t="s">
        <v>2973</v>
      </c>
      <c r="I33">
        <v>3960</v>
      </c>
      <c r="Z33" t="s">
        <v>2865</v>
      </c>
      <c r="AB33" t="s">
        <v>2953</v>
      </c>
      <c r="AC33" t="s">
        <v>2974</v>
      </c>
      <c r="AF33" t="s">
        <v>2154</v>
      </c>
      <c r="AG33" t="s">
        <v>2553</v>
      </c>
      <c r="AH33" t="s">
        <v>2975</v>
      </c>
      <c r="AQ33" t="s">
        <v>2976</v>
      </c>
      <c r="AW33" s="77" t="s">
        <v>2913</v>
      </c>
      <c r="AX33" s="78">
        <f>SUM(AX31:AX32)</f>
        <v>1</v>
      </c>
      <c r="BA33" s="77" t="s">
        <v>2913</v>
      </c>
      <c r="BB33" s="78">
        <f>SUM(BB30:BB32)</f>
        <v>1</v>
      </c>
      <c r="DI33" t="s">
        <v>2884</v>
      </c>
      <c r="DJ33" t="s">
        <v>2183</v>
      </c>
      <c r="DK33" t="s">
        <v>2183</v>
      </c>
      <c r="DL33" t="s">
        <v>2635</v>
      </c>
      <c r="DN33" t="s">
        <v>2669</v>
      </c>
      <c r="DO33" t="s">
        <v>2977</v>
      </c>
      <c r="EB33" t="s">
        <v>2482</v>
      </c>
      <c r="FJ33" t="s">
        <v>2978</v>
      </c>
      <c r="HD33" s="51">
        <v>46296</v>
      </c>
      <c r="HE33" t="str">
        <f>TEXT(VAL_Latest_Month_Actual[[#This Row],[Latest Month Actuals Completed]],"[$-en-US]mmm 'yy;@")</f>
        <v>Oct '26</v>
      </c>
      <c r="HJ33" t="s">
        <v>2979</v>
      </c>
      <c r="IF33" t="s">
        <v>2980</v>
      </c>
    </row>
    <row r="34" spans="1:240" ht="14.45">
      <c r="A34" s="52" t="s">
        <v>2410</v>
      </c>
      <c r="B34" s="53" t="s">
        <v>2154</v>
      </c>
      <c r="C34" s="54" t="s">
        <v>2758</v>
      </c>
      <c r="E34" t="s">
        <v>2981</v>
      </c>
      <c r="F34" t="s">
        <v>2982</v>
      </c>
      <c r="H34" t="s">
        <v>2983</v>
      </c>
      <c r="I34">
        <v>3961</v>
      </c>
      <c r="Z34" t="s">
        <v>2876</v>
      </c>
      <c r="AB34" t="s">
        <v>2963</v>
      </c>
      <c r="AC34" t="s">
        <v>2591</v>
      </c>
      <c r="AF34" t="s">
        <v>2154</v>
      </c>
      <c r="AG34" t="s">
        <v>2553</v>
      </c>
      <c r="AH34" t="s">
        <v>2984</v>
      </c>
      <c r="AQ34" t="s">
        <v>2985</v>
      </c>
      <c r="DI34" t="s">
        <v>2884</v>
      </c>
      <c r="DJ34" t="s">
        <v>2183</v>
      </c>
      <c r="DK34" t="s">
        <v>2183</v>
      </c>
      <c r="DL34" t="s">
        <v>2667</v>
      </c>
      <c r="DN34" t="s">
        <v>2669</v>
      </c>
      <c r="DO34" t="s">
        <v>2986</v>
      </c>
      <c r="EB34" t="s">
        <v>2565</v>
      </c>
      <c r="FJ34" t="s">
        <v>2987</v>
      </c>
      <c r="HD34" s="51">
        <v>46327</v>
      </c>
      <c r="HE34" t="str">
        <f>TEXT(VAL_Latest_Month_Actual[[#This Row],[Latest Month Actuals Completed]],"[$-en-US]mmm 'yy;@")</f>
        <v>Nov '26</v>
      </c>
      <c r="HJ34" t="s">
        <v>2988</v>
      </c>
      <c r="IF34" t="s">
        <v>2989</v>
      </c>
    </row>
    <row r="35" spans="1:240" ht="14.45">
      <c r="A35" s="52" t="s">
        <v>2410</v>
      </c>
      <c r="B35" s="53" t="s">
        <v>2154</v>
      </c>
      <c r="C35" s="54" t="s">
        <v>2785</v>
      </c>
      <c r="E35" t="s">
        <v>2990</v>
      </c>
      <c r="F35" t="s">
        <v>2991</v>
      </c>
      <c r="H35" t="s">
        <v>2992</v>
      </c>
      <c r="I35">
        <v>3962</v>
      </c>
      <c r="Z35" t="s">
        <v>2993</v>
      </c>
      <c r="AB35" t="s">
        <v>2865</v>
      </c>
      <c r="AC35" t="s">
        <v>2994</v>
      </c>
      <c r="AF35" t="s">
        <v>2154</v>
      </c>
      <c r="AG35" t="s">
        <v>2553</v>
      </c>
      <c r="AH35" t="s">
        <v>2995</v>
      </c>
      <c r="AQ35" t="s">
        <v>2996</v>
      </c>
      <c r="DI35" t="s">
        <v>2884</v>
      </c>
      <c r="DJ35" t="s">
        <v>2183</v>
      </c>
      <c r="DK35" t="s">
        <v>2183</v>
      </c>
      <c r="DL35" t="s">
        <v>2697</v>
      </c>
      <c r="DN35" t="s">
        <v>2669</v>
      </c>
      <c r="DO35" t="s">
        <v>2997</v>
      </c>
      <c r="EB35" t="s">
        <v>2601</v>
      </c>
      <c r="FJ35" t="s">
        <v>2998</v>
      </c>
      <c r="HD35" s="51">
        <v>46357</v>
      </c>
      <c r="HE35" t="str">
        <f>TEXT(VAL_Latest_Month_Actual[[#This Row],[Latest Month Actuals Completed]],"[$-en-US]mmm 'yy;@")</f>
        <v>Dec '26</v>
      </c>
      <c r="HJ35" t="s">
        <v>2999</v>
      </c>
      <c r="IF35" t="s">
        <v>3000</v>
      </c>
    </row>
    <row r="36" spans="1:240" ht="14.45">
      <c r="A36" s="52" t="s">
        <v>2410</v>
      </c>
      <c r="B36" s="53" t="s">
        <v>2154</v>
      </c>
      <c r="C36" s="54" t="s">
        <v>2804</v>
      </c>
      <c r="E36" t="s">
        <v>3001</v>
      </c>
      <c r="F36" t="s">
        <v>3002</v>
      </c>
      <c r="H36" t="s">
        <v>3003</v>
      </c>
      <c r="I36">
        <v>3963</v>
      </c>
      <c r="Z36" t="s">
        <v>2891</v>
      </c>
      <c r="AB36" t="s">
        <v>2876</v>
      </c>
      <c r="AC36" t="s">
        <v>3004</v>
      </c>
      <c r="AF36" t="s">
        <v>2154</v>
      </c>
      <c r="AG36" t="s">
        <v>2553</v>
      </c>
      <c r="AH36" t="s">
        <v>3005</v>
      </c>
      <c r="AQ36" t="s">
        <v>3006</v>
      </c>
      <c r="DI36" t="s">
        <v>2179</v>
      </c>
      <c r="DJ36" t="s">
        <v>2180</v>
      </c>
      <c r="DK36" t="s">
        <v>2567</v>
      </c>
      <c r="DL36" t="s">
        <v>2885</v>
      </c>
      <c r="DN36" t="s">
        <v>2699</v>
      </c>
      <c r="DO36" t="s">
        <v>3007</v>
      </c>
      <c r="EB36" t="s">
        <v>2635</v>
      </c>
      <c r="FJ36" t="s">
        <v>3008</v>
      </c>
      <c r="HD36" s="51">
        <v>46388</v>
      </c>
      <c r="HE36" t="str">
        <f>TEXT(VAL_Latest_Month_Actual[[#This Row],[Latest Month Actuals Completed]],"[$-en-US]mmm 'yy;@")</f>
        <v>Jan '27</v>
      </c>
      <c r="HJ36" t="s">
        <v>3009</v>
      </c>
      <c r="IF36" t="s">
        <v>3010</v>
      </c>
    </row>
    <row r="37" spans="1:240" ht="14.45">
      <c r="A37" s="52" t="s">
        <v>2410</v>
      </c>
      <c r="B37" s="53" t="s">
        <v>2154</v>
      </c>
      <c r="C37" s="54" t="s">
        <v>2821</v>
      </c>
      <c r="E37" t="s">
        <v>3011</v>
      </c>
      <c r="F37" t="s">
        <v>3012</v>
      </c>
      <c r="H37" t="s">
        <v>3013</v>
      </c>
      <c r="I37">
        <v>3964</v>
      </c>
      <c r="Z37" t="s">
        <v>2906</v>
      </c>
      <c r="AB37" t="s">
        <v>2891</v>
      </c>
      <c r="AC37" t="s">
        <v>3014</v>
      </c>
      <c r="AF37" t="s">
        <v>2154</v>
      </c>
      <c r="AG37" t="s">
        <v>2553</v>
      </c>
      <c r="AH37" t="s">
        <v>3015</v>
      </c>
      <c r="AQ37" t="s">
        <v>3016</v>
      </c>
      <c r="DI37" t="s">
        <v>2179</v>
      </c>
      <c r="DJ37" t="s">
        <v>2180</v>
      </c>
      <c r="DK37" t="s">
        <v>2603</v>
      </c>
      <c r="DL37" t="s">
        <v>2900</v>
      </c>
      <c r="DN37" t="s">
        <v>2699</v>
      </c>
      <c r="DO37" t="s">
        <v>2901</v>
      </c>
      <c r="EB37" t="s">
        <v>2778</v>
      </c>
      <c r="EC37" t="s">
        <v>2667</v>
      </c>
      <c r="FJ37" t="s">
        <v>3017</v>
      </c>
      <c r="HD37" s="51">
        <v>46419</v>
      </c>
      <c r="HE37" t="str">
        <f>TEXT(VAL_Latest_Month_Actual[[#This Row],[Latest Month Actuals Completed]],"[$-en-US]mmm 'yy;@")</f>
        <v>Feb '27</v>
      </c>
      <c r="HJ37" t="s">
        <v>3018</v>
      </c>
      <c r="IF37" t="s">
        <v>3019</v>
      </c>
    </row>
    <row r="38" spans="1:240" ht="14.45">
      <c r="A38" s="52" t="s">
        <v>2410</v>
      </c>
      <c r="B38" s="53" t="s">
        <v>2154</v>
      </c>
      <c r="C38" s="54" t="s">
        <v>2839</v>
      </c>
      <c r="E38" t="s">
        <v>3020</v>
      </c>
      <c r="F38" t="s">
        <v>3021</v>
      </c>
      <c r="Z38" t="s">
        <v>2920</v>
      </c>
      <c r="AB38" t="s">
        <v>2906</v>
      </c>
      <c r="AC38" t="s">
        <v>3022</v>
      </c>
      <c r="AF38" t="s">
        <v>2154</v>
      </c>
      <c r="AG38" t="s">
        <v>2553</v>
      </c>
      <c r="AH38" t="s">
        <v>3023</v>
      </c>
      <c r="AQ38" t="s">
        <v>3024</v>
      </c>
      <c r="DI38" t="s">
        <v>2179</v>
      </c>
      <c r="DJ38" t="s">
        <v>2180</v>
      </c>
      <c r="DK38" t="s">
        <v>2603</v>
      </c>
      <c r="DL38" t="s">
        <v>2915</v>
      </c>
      <c r="DN38" t="s">
        <v>2723</v>
      </c>
      <c r="DO38" t="s">
        <v>3025</v>
      </c>
      <c r="EB38" t="s">
        <v>2697</v>
      </c>
      <c r="FJ38" t="s">
        <v>3026</v>
      </c>
      <c r="HJ38" t="s">
        <v>3027</v>
      </c>
      <c r="IF38" t="s">
        <v>3028</v>
      </c>
    </row>
    <row r="39" spans="1:240" ht="14.45">
      <c r="A39" s="52" t="s">
        <v>2410</v>
      </c>
      <c r="B39" s="53" t="s">
        <v>2154</v>
      </c>
      <c r="C39" s="54" t="s">
        <v>2856</v>
      </c>
      <c r="E39" t="s">
        <v>3029</v>
      </c>
      <c r="F39" t="s">
        <v>3030</v>
      </c>
      <c r="Z39" t="s">
        <v>2931</v>
      </c>
      <c r="AB39" t="s">
        <v>2920</v>
      </c>
      <c r="AC39" t="s">
        <v>3031</v>
      </c>
      <c r="AF39" t="s">
        <v>2154</v>
      </c>
      <c r="AG39" t="s">
        <v>2553</v>
      </c>
      <c r="AH39" t="s">
        <v>3032</v>
      </c>
      <c r="AQ39" t="s">
        <v>3033</v>
      </c>
      <c r="DI39" t="s">
        <v>2179</v>
      </c>
      <c r="DJ39" t="s">
        <v>2180</v>
      </c>
      <c r="DK39" t="s">
        <v>2603</v>
      </c>
      <c r="DL39" t="s">
        <v>2713</v>
      </c>
      <c r="DN39" t="s">
        <v>2723</v>
      </c>
      <c r="DO39" t="s">
        <v>3034</v>
      </c>
      <c r="EB39" t="s">
        <v>2885</v>
      </c>
      <c r="FJ39" t="s">
        <v>3035</v>
      </c>
      <c r="HJ39" t="s">
        <v>3036</v>
      </c>
      <c r="IF39" t="s">
        <v>3037</v>
      </c>
    </row>
    <row r="40" spans="1:240" ht="14.45">
      <c r="A40" s="52" t="s">
        <v>2410</v>
      </c>
      <c r="B40" s="53" t="s">
        <v>2154</v>
      </c>
      <c r="C40" s="54" t="s">
        <v>2868</v>
      </c>
      <c r="E40" t="s">
        <v>3038</v>
      </c>
      <c r="F40" t="s">
        <v>3039</v>
      </c>
      <c r="Z40" t="s">
        <v>2940</v>
      </c>
      <c r="AB40" t="s">
        <v>2931</v>
      </c>
      <c r="AC40" t="s">
        <v>3040</v>
      </c>
      <c r="AF40" t="s">
        <v>2154</v>
      </c>
      <c r="AG40" t="s">
        <v>2597</v>
      </c>
      <c r="AH40" t="s">
        <v>2976</v>
      </c>
      <c r="AQ40" t="s">
        <v>3041</v>
      </c>
      <c r="DI40" t="s">
        <v>2179</v>
      </c>
      <c r="DJ40" t="s">
        <v>2180</v>
      </c>
      <c r="DK40" t="s">
        <v>2603</v>
      </c>
      <c r="DL40" t="s">
        <v>2782</v>
      </c>
      <c r="DN40" t="s">
        <v>2723</v>
      </c>
      <c r="DO40" t="s">
        <v>3042</v>
      </c>
      <c r="EB40" t="s">
        <v>2900</v>
      </c>
      <c r="FJ40" t="s">
        <v>3043</v>
      </c>
      <c r="HJ40" t="s">
        <v>3044</v>
      </c>
    </row>
    <row r="41" spans="1:240" ht="14.45">
      <c r="A41" s="52" t="s">
        <v>2410</v>
      </c>
      <c r="B41" s="53" t="s">
        <v>2154</v>
      </c>
      <c r="C41" s="54" t="s">
        <v>2879</v>
      </c>
      <c r="E41" t="s">
        <v>3045</v>
      </c>
      <c r="F41" t="s">
        <v>3046</v>
      </c>
      <c r="Z41" t="s">
        <v>3047</v>
      </c>
      <c r="AB41" t="s">
        <v>2940</v>
      </c>
      <c r="AC41" t="s">
        <v>3048</v>
      </c>
      <c r="AF41" t="s">
        <v>2154</v>
      </c>
      <c r="AG41" t="s">
        <v>2597</v>
      </c>
      <c r="AH41" t="s">
        <v>2996</v>
      </c>
      <c r="AQ41" t="s">
        <v>3049</v>
      </c>
      <c r="DI41" t="s">
        <v>2179</v>
      </c>
      <c r="DJ41" t="s">
        <v>2180</v>
      </c>
      <c r="DK41" t="s">
        <v>2603</v>
      </c>
      <c r="DL41" t="s">
        <v>2946</v>
      </c>
      <c r="DN41" t="s">
        <v>2723</v>
      </c>
      <c r="DO41" t="s">
        <v>3050</v>
      </c>
      <c r="EB41" t="s">
        <v>2915</v>
      </c>
      <c r="FJ41" t="s">
        <v>3051</v>
      </c>
      <c r="HJ41" t="s">
        <v>3052</v>
      </c>
    </row>
    <row r="42" spans="1:240" ht="14.45">
      <c r="A42" s="52" t="s">
        <v>2327</v>
      </c>
      <c r="B42" s="53" t="s">
        <v>2483</v>
      </c>
      <c r="C42" s="54" t="s">
        <v>3053</v>
      </c>
      <c r="E42" t="s">
        <v>3054</v>
      </c>
      <c r="F42" t="s">
        <v>3055</v>
      </c>
      <c r="Z42" t="s">
        <v>2950</v>
      </c>
      <c r="AB42" t="s">
        <v>2950</v>
      </c>
      <c r="AC42" t="s">
        <v>3056</v>
      </c>
      <c r="AF42" t="s">
        <v>2154</v>
      </c>
      <c r="AG42" t="s">
        <v>2597</v>
      </c>
      <c r="AH42" t="s">
        <v>2985</v>
      </c>
      <c r="AQ42" t="s">
        <v>2975</v>
      </c>
      <c r="DI42" t="s">
        <v>2179</v>
      </c>
      <c r="DJ42" t="s">
        <v>2180</v>
      </c>
      <c r="DK42" t="s">
        <v>2637</v>
      </c>
      <c r="DL42" t="s">
        <v>2956</v>
      </c>
      <c r="DN42" t="s">
        <v>2723</v>
      </c>
      <c r="DO42" t="s">
        <v>3057</v>
      </c>
      <c r="EB42" t="s">
        <v>2713</v>
      </c>
      <c r="FJ42" t="s">
        <v>3058</v>
      </c>
      <c r="HJ42" t="s">
        <v>3059</v>
      </c>
    </row>
    <row r="43" spans="1:240" ht="14.45">
      <c r="A43" s="52" t="s">
        <v>2327</v>
      </c>
      <c r="B43" s="53" t="s">
        <v>2483</v>
      </c>
      <c r="C43" s="54" t="s">
        <v>3060</v>
      </c>
      <c r="E43" t="s">
        <v>3061</v>
      </c>
      <c r="F43" t="s">
        <v>3062</v>
      </c>
      <c r="Z43" t="s">
        <v>2960</v>
      </c>
      <c r="AB43" t="s">
        <v>2960</v>
      </c>
      <c r="AC43" t="s">
        <v>3063</v>
      </c>
      <c r="AF43" t="s">
        <v>2154</v>
      </c>
      <c r="AG43" t="s">
        <v>2597</v>
      </c>
      <c r="AH43" t="s">
        <v>3006</v>
      </c>
      <c r="AQ43" t="s">
        <v>2984</v>
      </c>
      <c r="DI43" t="s">
        <v>2179</v>
      </c>
      <c r="DJ43" t="s">
        <v>2180</v>
      </c>
      <c r="DK43" t="s">
        <v>2637</v>
      </c>
      <c r="DL43" t="s">
        <v>2967</v>
      </c>
      <c r="DN43" t="s">
        <v>2723</v>
      </c>
      <c r="DO43" t="s">
        <v>3064</v>
      </c>
      <c r="EB43" t="s">
        <v>2782</v>
      </c>
      <c r="FJ43" t="s">
        <v>3065</v>
      </c>
      <c r="HJ43" t="s">
        <v>3066</v>
      </c>
    </row>
    <row r="44" spans="1:240" ht="14.45">
      <c r="A44" s="52" t="s">
        <v>2327</v>
      </c>
      <c r="B44" s="53" t="s">
        <v>2483</v>
      </c>
      <c r="C44" s="54" t="s">
        <v>3067</v>
      </c>
      <c r="E44" t="s">
        <v>3068</v>
      </c>
      <c r="F44" t="s">
        <v>3069</v>
      </c>
      <c r="Z44" t="s">
        <v>2971</v>
      </c>
      <c r="AB44" t="s">
        <v>2971</v>
      </c>
      <c r="AC44" t="s">
        <v>3070</v>
      </c>
      <c r="AF44" t="s">
        <v>2154</v>
      </c>
      <c r="AG44" t="s">
        <v>2597</v>
      </c>
      <c r="AH44" t="s">
        <v>3016</v>
      </c>
      <c r="AQ44" t="s">
        <v>2995</v>
      </c>
      <c r="DI44" t="s">
        <v>2179</v>
      </c>
      <c r="DJ44" t="s">
        <v>2180</v>
      </c>
      <c r="DK44" t="s">
        <v>2669</v>
      </c>
      <c r="DL44" t="s">
        <v>2977</v>
      </c>
      <c r="DN44" t="s">
        <v>2723</v>
      </c>
      <c r="DO44" t="s">
        <v>3071</v>
      </c>
      <c r="EB44" t="s">
        <v>2946</v>
      </c>
      <c r="FJ44" t="s">
        <v>3072</v>
      </c>
      <c r="HJ44" t="s">
        <v>3073</v>
      </c>
    </row>
    <row r="45" spans="1:240" ht="14.45">
      <c r="A45" s="52" t="s">
        <v>2327</v>
      </c>
      <c r="B45" s="53" t="s">
        <v>2483</v>
      </c>
      <c r="C45" s="54" t="s">
        <v>3074</v>
      </c>
      <c r="E45" t="s">
        <v>3075</v>
      </c>
      <c r="F45" t="s">
        <v>3076</v>
      </c>
      <c r="Z45" t="s">
        <v>2981</v>
      </c>
      <c r="AB45" t="s">
        <v>2981</v>
      </c>
      <c r="AC45" t="s">
        <v>3077</v>
      </c>
      <c r="AF45" t="s">
        <v>2154</v>
      </c>
      <c r="AG45" t="s">
        <v>2597</v>
      </c>
      <c r="AH45" t="s">
        <v>3024</v>
      </c>
      <c r="AQ45" t="s">
        <v>3005</v>
      </c>
      <c r="DI45" t="s">
        <v>2179</v>
      </c>
      <c r="DJ45" t="s">
        <v>2180</v>
      </c>
      <c r="DK45" t="s">
        <v>2669</v>
      </c>
      <c r="DL45" t="s">
        <v>2986</v>
      </c>
      <c r="DN45" t="s">
        <v>2745</v>
      </c>
      <c r="DO45" t="s">
        <v>3078</v>
      </c>
      <c r="EB45" t="s">
        <v>2956</v>
      </c>
      <c r="FJ45" t="s">
        <v>3079</v>
      </c>
      <c r="HJ45" t="s">
        <v>3080</v>
      </c>
    </row>
    <row r="46" spans="1:240" ht="14.45">
      <c r="A46" s="52" t="s">
        <v>2327</v>
      </c>
      <c r="B46" s="53" t="s">
        <v>2483</v>
      </c>
      <c r="C46" s="54" t="s">
        <v>3081</v>
      </c>
      <c r="E46" t="s">
        <v>3082</v>
      </c>
      <c r="F46" t="s">
        <v>3083</v>
      </c>
      <c r="Z46" t="s">
        <v>2990</v>
      </c>
      <c r="AB46" t="s">
        <v>2990</v>
      </c>
      <c r="AC46" t="s">
        <v>3084</v>
      </c>
      <c r="AF46" t="s">
        <v>2154</v>
      </c>
      <c r="AG46" t="s">
        <v>2597</v>
      </c>
      <c r="AH46" t="s">
        <v>3033</v>
      </c>
      <c r="AQ46" t="s">
        <v>3015</v>
      </c>
      <c r="DI46" t="s">
        <v>2179</v>
      </c>
      <c r="DJ46" t="s">
        <v>2180</v>
      </c>
      <c r="DK46" t="s">
        <v>2669</v>
      </c>
      <c r="DL46" t="s">
        <v>2997</v>
      </c>
      <c r="DN46" t="s">
        <v>2745</v>
      </c>
      <c r="DO46" t="s">
        <v>3085</v>
      </c>
      <c r="EB46" t="s">
        <v>2967</v>
      </c>
      <c r="FJ46" t="s">
        <v>3086</v>
      </c>
      <c r="HJ46" t="s">
        <v>3087</v>
      </c>
    </row>
    <row r="47" spans="1:240" ht="14.45">
      <c r="A47" s="52" t="s">
        <v>2235</v>
      </c>
      <c r="B47" s="53" t="s">
        <v>2546</v>
      </c>
      <c r="C47" s="54" t="s">
        <v>3088</v>
      </c>
      <c r="E47" t="s">
        <v>3089</v>
      </c>
      <c r="F47" t="s">
        <v>3090</v>
      </c>
      <c r="Z47" s="74" t="s">
        <v>3001</v>
      </c>
      <c r="AB47" t="s">
        <v>3001</v>
      </c>
      <c r="AC47" t="s">
        <v>3091</v>
      </c>
      <c r="AF47" t="s">
        <v>2154</v>
      </c>
      <c r="AG47" t="s">
        <v>2597</v>
      </c>
      <c r="AH47" t="s">
        <v>3041</v>
      </c>
      <c r="AQ47" t="s">
        <v>3023</v>
      </c>
      <c r="DI47" t="s">
        <v>2179</v>
      </c>
      <c r="DJ47" t="s">
        <v>2180</v>
      </c>
      <c r="DK47" t="s">
        <v>2699</v>
      </c>
      <c r="DL47" t="s">
        <v>3007</v>
      </c>
      <c r="DN47" t="s">
        <v>2745</v>
      </c>
      <c r="DO47" t="s">
        <v>3092</v>
      </c>
      <c r="EB47" t="s">
        <v>2977</v>
      </c>
      <c r="FJ47" t="s">
        <v>3093</v>
      </c>
      <c r="HJ47" t="s">
        <v>3094</v>
      </c>
    </row>
    <row r="48" spans="1:240" ht="14.45">
      <c r="A48" s="52" t="s">
        <v>2235</v>
      </c>
      <c r="B48" s="53" t="s">
        <v>2546</v>
      </c>
      <c r="C48" s="54" t="s">
        <v>3095</v>
      </c>
      <c r="E48" t="s">
        <v>3096</v>
      </c>
      <c r="F48" t="s">
        <v>3097</v>
      </c>
      <c r="Z48" s="67" t="s">
        <v>3098</v>
      </c>
      <c r="AB48" t="s">
        <v>3011</v>
      </c>
      <c r="AC48" t="s">
        <v>3099</v>
      </c>
      <c r="AF48" t="s">
        <v>2154</v>
      </c>
      <c r="AG48" t="s">
        <v>2597</v>
      </c>
      <c r="AH48" t="s">
        <v>3049</v>
      </c>
      <c r="AQ48" t="s">
        <v>3032</v>
      </c>
      <c r="DI48" t="s">
        <v>2179</v>
      </c>
      <c r="DJ48" t="s">
        <v>2180</v>
      </c>
      <c r="DK48" t="s">
        <v>2699</v>
      </c>
      <c r="DL48" t="s">
        <v>2901</v>
      </c>
      <c r="DN48" t="s">
        <v>2745</v>
      </c>
      <c r="DO48" t="s">
        <v>3100</v>
      </c>
      <c r="EB48" t="s">
        <v>2986</v>
      </c>
      <c r="FJ48" t="s">
        <v>3101</v>
      </c>
      <c r="HJ48" t="s">
        <v>3102</v>
      </c>
    </row>
    <row r="49" spans="1:218" ht="14.45">
      <c r="A49" s="52" t="s">
        <v>2235</v>
      </c>
      <c r="B49" s="53" t="s">
        <v>2546</v>
      </c>
      <c r="C49" s="54" t="s">
        <v>3103</v>
      </c>
      <c r="E49" t="s">
        <v>3104</v>
      </c>
      <c r="F49" t="s">
        <v>3105</v>
      </c>
      <c r="Z49" t="s">
        <v>3011</v>
      </c>
      <c r="AB49" t="s">
        <v>3020</v>
      </c>
      <c r="AC49" t="s">
        <v>3106</v>
      </c>
      <c r="AF49" t="s">
        <v>2154</v>
      </c>
      <c r="AG49" t="s">
        <v>2628</v>
      </c>
      <c r="AH49" t="s">
        <v>3107</v>
      </c>
      <c r="AQ49" t="s">
        <v>3108</v>
      </c>
      <c r="DI49" t="s">
        <v>2179</v>
      </c>
      <c r="DJ49" t="s">
        <v>2180</v>
      </c>
      <c r="DK49" t="s">
        <v>2723</v>
      </c>
      <c r="DL49" t="s">
        <v>3025</v>
      </c>
      <c r="DN49" t="s">
        <v>2770</v>
      </c>
      <c r="DO49" t="s">
        <v>3109</v>
      </c>
      <c r="EB49" t="s">
        <v>2997</v>
      </c>
      <c r="FJ49" t="s">
        <v>3110</v>
      </c>
      <c r="HJ49" t="s">
        <v>3111</v>
      </c>
    </row>
    <row r="50" spans="1:218" ht="14.45">
      <c r="A50" s="52" t="s">
        <v>2235</v>
      </c>
      <c r="B50" s="53" t="s">
        <v>2546</v>
      </c>
      <c r="C50" s="54" t="s">
        <v>3112</v>
      </c>
      <c r="E50" t="s">
        <v>3113</v>
      </c>
      <c r="F50" s="68">
        <v>5993</v>
      </c>
      <c r="Z50" t="s">
        <v>3020</v>
      </c>
      <c r="AB50" t="s">
        <v>3104</v>
      </c>
      <c r="AC50" t="s">
        <v>3114</v>
      </c>
      <c r="AF50" t="s">
        <v>2154</v>
      </c>
      <c r="AG50" t="s">
        <v>2628</v>
      </c>
      <c r="AH50" t="s">
        <v>3108</v>
      </c>
      <c r="AQ50" t="s">
        <v>3107</v>
      </c>
      <c r="DI50" t="s">
        <v>2179</v>
      </c>
      <c r="DJ50" t="s">
        <v>2180</v>
      </c>
      <c r="DK50" t="s">
        <v>2723</v>
      </c>
      <c r="DL50" t="s">
        <v>3034</v>
      </c>
      <c r="DN50" t="s">
        <v>2770</v>
      </c>
      <c r="DO50" t="s">
        <v>3115</v>
      </c>
      <c r="EB50" t="s">
        <v>3007</v>
      </c>
      <c r="FJ50" t="s">
        <v>3116</v>
      </c>
      <c r="HJ50" t="s">
        <v>3117</v>
      </c>
    </row>
    <row r="51" spans="1:218" ht="14.45">
      <c r="A51" s="52" t="s">
        <v>2235</v>
      </c>
      <c r="B51" s="53" t="s">
        <v>2546</v>
      </c>
      <c r="C51" s="54" t="s">
        <v>3118</v>
      </c>
      <c r="E51" t="s">
        <v>3119</v>
      </c>
      <c r="F51" t="s">
        <v>3120</v>
      </c>
      <c r="Z51" t="s">
        <v>3104</v>
      </c>
      <c r="AB51" t="s">
        <v>3113</v>
      </c>
      <c r="AF51" t="s">
        <v>2154</v>
      </c>
      <c r="AG51" t="s">
        <v>2628</v>
      </c>
      <c r="AH51" t="s">
        <v>3121</v>
      </c>
      <c r="AQ51" t="s">
        <v>3121</v>
      </c>
      <c r="DI51" t="s">
        <v>2179</v>
      </c>
      <c r="DJ51" t="s">
        <v>2180</v>
      </c>
      <c r="DK51" t="s">
        <v>2723</v>
      </c>
      <c r="DL51" t="s">
        <v>3042</v>
      </c>
      <c r="DN51" t="s">
        <v>2770</v>
      </c>
      <c r="DO51" t="s">
        <v>2188</v>
      </c>
      <c r="EB51" t="s">
        <v>2901</v>
      </c>
      <c r="FJ51" t="s">
        <v>3122</v>
      </c>
      <c r="HJ51" t="s">
        <v>3123</v>
      </c>
    </row>
    <row r="52" spans="1:218" ht="14.45">
      <c r="A52" s="52" t="s">
        <v>2327</v>
      </c>
      <c r="B52" s="53" t="s">
        <v>2327</v>
      </c>
      <c r="C52" s="54" t="s">
        <v>2894</v>
      </c>
      <c r="E52" t="s">
        <v>3124</v>
      </c>
      <c r="F52" t="s">
        <v>3125</v>
      </c>
      <c r="Z52" t="s">
        <v>3119</v>
      </c>
      <c r="AB52" s="82" t="s">
        <v>3119</v>
      </c>
      <c r="AC52" t="s">
        <v>3126</v>
      </c>
      <c r="AF52" t="s">
        <v>2247</v>
      </c>
      <c r="AG52" t="s">
        <v>2664</v>
      </c>
      <c r="AH52" t="s">
        <v>3127</v>
      </c>
      <c r="AQ52" t="s">
        <v>3128</v>
      </c>
      <c r="DI52" t="s">
        <v>2179</v>
      </c>
      <c r="DJ52" t="s">
        <v>2180</v>
      </c>
      <c r="DK52" t="s">
        <v>2723</v>
      </c>
      <c r="DL52" t="s">
        <v>3050</v>
      </c>
      <c r="DN52" t="s">
        <v>2770</v>
      </c>
      <c r="DO52" t="s">
        <v>3129</v>
      </c>
      <c r="EB52" t="s">
        <v>3025</v>
      </c>
      <c r="FJ52" t="s">
        <v>3130</v>
      </c>
      <c r="HJ52" t="s">
        <v>3131</v>
      </c>
    </row>
    <row r="53" spans="1:218" ht="14.45">
      <c r="A53" s="52" t="s">
        <v>2327</v>
      </c>
      <c r="B53" s="53" t="s">
        <v>2327</v>
      </c>
      <c r="C53" s="54" t="s">
        <v>2909</v>
      </c>
      <c r="E53" t="s">
        <v>3132</v>
      </c>
      <c r="F53" t="s">
        <v>3133</v>
      </c>
      <c r="Z53" t="s">
        <v>3124</v>
      </c>
      <c r="AB53" t="s">
        <v>3124</v>
      </c>
      <c r="AC53" t="s">
        <v>3134</v>
      </c>
      <c r="AF53" t="s">
        <v>2247</v>
      </c>
      <c r="AG53" t="s">
        <v>2664</v>
      </c>
      <c r="AH53" t="s">
        <v>3128</v>
      </c>
      <c r="AQ53" t="s">
        <v>3135</v>
      </c>
      <c r="DI53" t="s">
        <v>2179</v>
      </c>
      <c r="DJ53" t="s">
        <v>2180</v>
      </c>
      <c r="DK53" t="s">
        <v>2723</v>
      </c>
      <c r="DL53" t="s">
        <v>3057</v>
      </c>
      <c r="DN53" t="s">
        <v>2770</v>
      </c>
      <c r="DO53" t="s">
        <v>3136</v>
      </c>
      <c r="EB53" t="s">
        <v>3034</v>
      </c>
      <c r="FJ53" t="s">
        <v>3137</v>
      </c>
      <c r="HJ53" t="s">
        <v>3138</v>
      </c>
    </row>
    <row r="54" spans="1:218" ht="14.45">
      <c r="A54" s="52" t="s">
        <v>2327</v>
      </c>
      <c r="B54" s="53" t="s">
        <v>2327</v>
      </c>
      <c r="C54" s="54" t="s">
        <v>2923</v>
      </c>
      <c r="E54" t="s">
        <v>2593</v>
      </c>
      <c r="F54" t="s">
        <v>3139</v>
      </c>
      <c r="Z54" t="s">
        <v>3132</v>
      </c>
      <c r="AB54" s="82" t="s">
        <v>3132</v>
      </c>
      <c r="AC54" t="s">
        <v>3140</v>
      </c>
      <c r="AF54" t="s">
        <v>2247</v>
      </c>
      <c r="AG54" t="s">
        <v>2664</v>
      </c>
      <c r="AH54" t="s">
        <v>3135</v>
      </c>
      <c r="AQ54" t="s">
        <v>3127</v>
      </c>
      <c r="DI54" t="s">
        <v>2179</v>
      </c>
      <c r="DJ54" t="s">
        <v>2180</v>
      </c>
      <c r="DK54" t="s">
        <v>2723</v>
      </c>
      <c r="DL54" t="s">
        <v>2723</v>
      </c>
      <c r="DN54" t="s">
        <v>2770</v>
      </c>
      <c r="DO54" t="s">
        <v>3141</v>
      </c>
      <c r="EB54" t="s">
        <v>3042</v>
      </c>
      <c r="FJ54" t="s">
        <v>3142</v>
      </c>
      <c r="HJ54" t="s">
        <v>3143</v>
      </c>
    </row>
    <row r="55" spans="1:218" ht="14.45">
      <c r="A55" s="52" t="s">
        <v>2327</v>
      </c>
      <c r="B55" s="53" t="s">
        <v>2327</v>
      </c>
      <c r="C55" s="54" t="s">
        <v>2934</v>
      </c>
      <c r="E55" t="s">
        <v>2625</v>
      </c>
      <c r="F55" t="s">
        <v>3144</v>
      </c>
      <c r="Z55" t="s">
        <v>2148</v>
      </c>
      <c r="AB55" t="s">
        <v>2148</v>
      </c>
      <c r="AC55" t="s">
        <v>3145</v>
      </c>
      <c r="AF55" t="s">
        <v>2337</v>
      </c>
      <c r="AG55" t="s">
        <v>2692</v>
      </c>
      <c r="AH55" t="s">
        <v>3146</v>
      </c>
      <c r="AQ55" t="s">
        <v>3146</v>
      </c>
      <c r="DI55" t="s">
        <v>2179</v>
      </c>
      <c r="DJ55" t="s">
        <v>2180</v>
      </c>
      <c r="DK55" t="s">
        <v>2723</v>
      </c>
      <c r="DL55" t="s">
        <v>3064</v>
      </c>
      <c r="DN55" t="s">
        <v>2770</v>
      </c>
      <c r="DO55" t="s">
        <v>3147</v>
      </c>
      <c r="EB55" t="s">
        <v>3050</v>
      </c>
      <c r="FJ55" t="s">
        <v>3148</v>
      </c>
      <c r="HJ55" t="s">
        <v>3149</v>
      </c>
    </row>
    <row r="56" spans="1:218" ht="14.45">
      <c r="A56" s="52" t="s">
        <v>2327</v>
      </c>
      <c r="B56" s="53" t="s">
        <v>2327</v>
      </c>
      <c r="C56" s="54" t="s">
        <v>2943</v>
      </c>
      <c r="E56" t="s">
        <v>2690</v>
      </c>
      <c r="F56" t="s">
        <v>3150</v>
      </c>
      <c r="Z56" t="s">
        <v>2232</v>
      </c>
      <c r="AB56" t="s">
        <v>2232</v>
      </c>
      <c r="AC56" t="s">
        <v>3151</v>
      </c>
      <c r="AF56" t="s">
        <v>2337</v>
      </c>
      <c r="AG56" t="s">
        <v>2692</v>
      </c>
      <c r="AH56" t="s">
        <v>3152</v>
      </c>
      <c r="AQ56" t="s">
        <v>3152</v>
      </c>
      <c r="DI56" t="s">
        <v>2179</v>
      </c>
      <c r="DJ56" t="s">
        <v>2180</v>
      </c>
      <c r="DK56" t="s">
        <v>2723</v>
      </c>
      <c r="DL56" t="s">
        <v>3071</v>
      </c>
      <c r="DN56" t="s">
        <v>2770</v>
      </c>
      <c r="DO56" t="s">
        <v>3153</v>
      </c>
      <c r="EB56" t="s">
        <v>3057</v>
      </c>
      <c r="FJ56" t="s">
        <v>3154</v>
      </c>
      <c r="HJ56" t="s">
        <v>3155</v>
      </c>
    </row>
    <row r="57" spans="1:218" ht="14.45">
      <c r="A57" s="52" t="s">
        <v>2327</v>
      </c>
      <c r="B57" s="53" t="s">
        <v>2327</v>
      </c>
      <c r="C57" s="54" t="s">
        <v>2953</v>
      </c>
      <c r="E57" t="s">
        <v>2661</v>
      </c>
      <c r="F57" t="s">
        <v>3156</v>
      </c>
      <c r="AB57" t="s">
        <v>2324</v>
      </c>
      <c r="AC57" t="s">
        <v>3157</v>
      </c>
      <c r="AF57" t="s">
        <v>2337</v>
      </c>
      <c r="AG57" t="s">
        <v>2692</v>
      </c>
      <c r="AH57" t="s">
        <v>3158</v>
      </c>
      <c r="AQ57" t="s">
        <v>3158</v>
      </c>
      <c r="DI57" t="s">
        <v>2179</v>
      </c>
      <c r="DJ57" t="s">
        <v>2180</v>
      </c>
      <c r="DK57" t="s">
        <v>2745</v>
      </c>
      <c r="DL57" t="s">
        <v>3078</v>
      </c>
      <c r="DN57" t="s">
        <v>2770</v>
      </c>
      <c r="DO57" t="s">
        <v>3159</v>
      </c>
      <c r="EB57" t="s">
        <v>2723</v>
      </c>
      <c r="FJ57" t="s">
        <v>3160</v>
      </c>
      <c r="HJ57" t="s">
        <v>3161</v>
      </c>
    </row>
    <row r="58" spans="1:218" ht="14.45">
      <c r="A58" s="52" t="s">
        <v>2327</v>
      </c>
      <c r="B58" s="53" t="s">
        <v>2327</v>
      </c>
      <c r="C58" s="54" t="s">
        <v>2963</v>
      </c>
      <c r="E58" t="s">
        <v>2689</v>
      </c>
      <c r="F58" t="s">
        <v>3162</v>
      </c>
      <c r="Z58" t="s">
        <v>2324</v>
      </c>
      <c r="AB58" t="s">
        <v>2407</v>
      </c>
      <c r="AC58" t="s">
        <v>3163</v>
      </c>
      <c r="AF58" t="s">
        <v>2337</v>
      </c>
      <c r="AG58" t="s">
        <v>2692</v>
      </c>
      <c r="AH58" t="s">
        <v>3164</v>
      </c>
      <c r="AQ58" t="s">
        <v>3164</v>
      </c>
      <c r="DI58" t="s">
        <v>2179</v>
      </c>
      <c r="DJ58" t="s">
        <v>2180</v>
      </c>
      <c r="DK58" t="s">
        <v>2745</v>
      </c>
      <c r="DL58" t="s">
        <v>3085</v>
      </c>
      <c r="DN58" t="s">
        <v>2770</v>
      </c>
      <c r="DO58" t="s">
        <v>3165</v>
      </c>
      <c r="EB58" t="s">
        <v>3064</v>
      </c>
      <c r="FJ58" t="s">
        <v>3166</v>
      </c>
      <c r="HJ58" t="s">
        <v>3167</v>
      </c>
    </row>
    <row r="59" spans="1:218" ht="14.45">
      <c r="A59" s="52" t="s">
        <v>2145</v>
      </c>
      <c r="B59" s="53" t="s">
        <v>2178</v>
      </c>
      <c r="C59" s="54" t="s">
        <v>2865</v>
      </c>
      <c r="E59" t="s">
        <v>2716</v>
      </c>
      <c r="F59" t="s">
        <v>3168</v>
      </c>
      <c r="Z59" t="s">
        <v>2407</v>
      </c>
      <c r="AB59" t="s">
        <v>2479</v>
      </c>
      <c r="AC59" t="s">
        <v>3169</v>
      </c>
      <c r="AF59" t="s">
        <v>2337</v>
      </c>
      <c r="AG59" t="s">
        <v>2692</v>
      </c>
      <c r="AH59" t="s">
        <v>3170</v>
      </c>
      <c r="AQ59" t="s">
        <v>3170</v>
      </c>
      <c r="DI59" t="s">
        <v>2179</v>
      </c>
      <c r="DJ59" t="s">
        <v>2180</v>
      </c>
      <c r="DK59" t="s">
        <v>2745</v>
      </c>
      <c r="DL59" t="s">
        <v>3092</v>
      </c>
      <c r="DN59" t="s">
        <v>2770</v>
      </c>
      <c r="DO59" t="s">
        <v>2446</v>
      </c>
      <c r="EB59" t="s">
        <v>3071</v>
      </c>
      <c r="FJ59" t="s">
        <v>2786</v>
      </c>
      <c r="HJ59" t="s">
        <v>3171</v>
      </c>
    </row>
    <row r="60" spans="1:218" ht="14.45">
      <c r="A60" s="52" t="s">
        <v>2145</v>
      </c>
      <c r="B60" s="53" t="s">
        <v>2178</v>
      </c>
      <c r="C60" s="54" t="s">
        <v>2876</v>
      </c>
      <c r="E60" t="s">
        <v>2736</v>
      </c>
      <c r="F60" t="s">
        <v>3172</v>
      </c>
      <c r="Z60" t="s">
        <v>2479</v>
      </c>
      <c r="AB60" t="s">
        <v>2542</v>
      </c>
      <c r="AC60" t="s">
        <v>3173</v>
      </c>
      <c r="AF60" t="s">
        <v>2337</v>
      </c>
      <c r="AG60" t="s">
        <v>2692</v>
      </c>
      <c r="AH60" t="s">
        <v>3174</v>
      </c>
      <c r="AQ60" t="s">
        <v>3174</v>
      </c>
      <c r="DI60" t="s">
        <v>2179</v>
      </c>
      <c r="DJ60" t="s">
        <v>2180</v>
      </c>
      <c r="DK60" t="s">
        <v>2745</v>
      </c>
      <c r="DL60" t="s">
        <v>3100</v>
      </c>
      <c r="DN60" t="s">
        <v>2770</v>
      </c>
      <c r="DO60" t="s">
        <v>3175</v>
      </c>
      <c r="EB60" t="s">
        <v>3078</v>
      </c>
      <c r="FJ60" t="s">
        <v>2924</v>
      </c>
      <c r="HJ60" t="s">
        <v>3176</v>
      </c>
    </row>
    <row r="61" spans="1:218" ht="14.45">
      <c r="A61" s="52" t="s">
        <v>2145</v>
      </c>
      <c r="B61" s="53" t="s">
        <v>2178</v>
      </c>
      <c r="C61" s="54" t="s">
        <v>2891</v>
      </c>
      <c r="E61" t="s">
        <v>2758</v>
      </c>
      <c r="F61" t="s">
        <v>3177</v>
      </c>
      <c r="Z61" t="s">
        <v>2542</v>
      </c>
      <c r="AB61" t="s">
        <v>2587</v>
      </c>
      <c r="AC61" t="s">
        <v>3178</v>
      </c>
      <c r="AF61" t="s">
        <v>2337</v>
      </c>
      <c r="AG61" t="s">
        <v>2718</v>
      </c>
      <c r="AH61" t="s">
        <v>3179</v>
      </c>
      <c r="AQ61" t="s">
        <v>3179</v>
      </c>
      <c r="DI61" t="s">
        <v>2179</v>
      </c>
      <c r="DJ61" t="s">
        <v>2180</v>
      </c>
      <c r="DK61" t="s">
        <v>2770</v>
      </c>
      <c r="DL61" t="s">
        <v>3109</v>
      </c>
      <c r="DN61" t="s">
        <v>2770</v>
      </c>
      <c r="DO61" t="s">
        <v>3180</v>
      </c>
      <c r="EB61" t="s">
        <v>3085</v>
      </c>
      <c r="FJ61" t="s">
        <v>3181</v>
      </c>
      <c r="HJ61" t="s">
        <v>3182</v>
      </c>
    </row>
    <row r="62" spans="1:218" ht="14.45">
      <c r="A62" s="52" t="s">
        <v>2145</v>
      </c>
      <c r="B62" s="53" t="s">
        <v>2178</v>
      </c>
      <c r="C62" s="54" t="s">
        <v>2906</v>
      </c>
      <c r="E62" t="s">
        <v>2785</v>
      </c>
      <c r="F62" t="s">
        <v>3183</v>
      </c>
      <c r="AB62" t="s">
        <v>2620</v>
      </c>
      <c r="AC62" t="s">
        <v>3173</v>
      </c>
      <c r="AF62" t="s">
        <v>2337</v>
      </c>
      <c r="AG62" t="s">
        <v>2718</v>
      </c>
      <c r="AH62" t="s">
        <v>3184</v>
      </c>
      <c r="AQ62" t="s">
        <v>3184</v>
      </c>
      <c r="DI62" t="s">
        <v>2179</v>
      </c>
      <c r="DJ62" t="s">
        <v>2180</v>
      </c>
      <c r="DK62" t="s">
        <v>2770</v>
      </c>
      <c r="DL62" t="s">
        <v>3115</v>
      </c>
      <c r="DN62" t="s">
        <v>2770</v>
      </c>
      <c r="DO62" t="s">
        <v>3185</v>
      </c>
      <c r="EB62" t="s">
        <v>3092</v>
      </c>
      <c r="FJ62" t="s">
        <v>3014</v>
      </c>
      <c r="HJ62" t="s">
        <v>3186</v>
      </c>
    </row>
    <row r="63" spans="1:218" ht="14.45">
      <c r="A63" s="52" t="s">
        <v>2145</v>
      </c>
      <c r="B63" s="53" t="s">
        <v>2178</v>
      </c>
      <c r="C63" s="54" t="s">
        <v>2920</v>
      </c>
      <c r="E63" t="s">
        <v>2804</v>
      </c>
      <c r="F63" t="s">
        <v>3187</v>
      </c>
      <c r="AB63" t="s">
        <v>2655</v>
      </c>
      <c r="AC63" t="s">
        <v>3188</v>
      </c>
      <c r="AF63" t="s">
        <v>2420</v>
      </c>
      <c r="AG63" t="s">
        <v>2739</v>
      </c>
      <c r="AH63" t="s">
        <v>3189</v>
      </c>
      <c r="AQ63" t="s">
        <v>3189</v>
      </c>
      <c r="DI63" t="s">
        <v>2179</v>
      </c>
      <c r="DJ63" t="s">
        <v>2180</v>
      </c>
      <c r="DK63" t="s">
        <v>2770</v>
      </c>
      <c r="DL63" t="s">
        <v>2188</v>
      </c>
      <c r="DN63" t="s">
        <v>2770</v>
      </c>
      <c r="DO63" t="s">
        <v>3190</v>
      </c>
      <c r="EB63" t="s">
        <v>3191</v>
      </c>
      <c r="EC63" t="s">
        <v>2946</v>
      </c>
      <c r="FJ63" t="s">
        <v>3192</v>
      </c>
      <c r="HJ63" t="s">
        <v>3193</v>
      </c>
    </row>
    <row r="64" spans="1:218" ht="14.45">
      <c r="A64" s="52" t="s">
        <v>2145</v>
      </c>
      <c r="B64" s="53" t="s">
        <v>2178</v>
      </c>
      <c r="C64" s="54" t="s">
        <v>2931</v>
      </c>
      <c r="E64" t="s">
        <v>2821</v>
      </c>
      <c r="F64" t="s">
        <v>3194</v>
      </c>
      <c r="Z64" t="s">
        <v>2620</v>
      </c>
      <c r="AB64" t="s">
        <v>3029</v>
      </c>
      <c r="AC64" t="s">
        <v>3195</v>
      </c>
      <c r="AF64" t="s">
        <v>2420</v>
      </c>
      <c r="AG64" t="s">
        <v>2739</v>
      </c>
      <c r="AH64" t="s">
        <v>3196</v>
      </c>
      <c r="AQ64" t="s">
        <v>3196</v>
      </c>
      <c r="DI64" t="s">
        <v>2179</v>
      </c>
      <c r="DJ64" t="s">
        <v>2180</v>
      </c>
      <c r="DK64" t="s">
        <v>2770</v>
      </c>
      <c r="DL64" t="s">
        <v>3129</v>
      </c>
      <c r="DN64" t="s">
        <v>2770</v>
      </c>
      <c r="DO64" t="s">
        <v>3197</v>
      </c>
      <c r="EB64" t="s">
        <v>3100</v>
      </c>
      <c r="FJ64" t="s">
        <v>3198</v>
      </c>
      <c r="HJ64" t="s">
        <v>3199</v>
      </c>
    </row>
    <row r="65" spans="1:218" ht="14.45">
      <c r="A65" s="52" t="s">
        <v>2145</v>
      </c>
      <c r="B65" s="53" t="s">
        <v>2178</v>
      </c>
      <c r="C65" s="54" t="s">
        <v>2940</v>
      </c>
      <c r="E65" t="s">
        <v>2839</v>
      </c>
      <c r="F65" t="s">
        <v>3200</v>
      </c>
      <c r="Z65" t="s">
        <v>2655</v>
      </c>
      <c r="AB65" t="s">
        <v>3038</v>
      </c>
      <c r="AC65" t="s">
        <v>3201</v>
      </c>
      <c r="AF65" t="s">
        <v>2420</v>
      </c>
      <c r="AG65" t="s">
        <v>2739</v>
      </c>
      <c r="AH65" t="s">
        <v>3202</v>
      </c>
      <c r="AQ65" t="s">
        <v>3202</v>
      </c>
      <c r="DI65" t="s">
        <v>2179</v>
      </c>
      <c r="DJ65" t="s">
        <v>2180</v>
      </c>
      <c r="DK65" t="s">
        <v>2770</v>
      </c>
      <c r="DL65" t="s">
        <v>3136</v>
      </c>
      <c r="DN65" t="s">
        <v>2770</v>
      </c>
      <c r="DO65" t="s">
        <v>3203</v>
      </c>
      <c r="EB65" t="s">
        <v>3204</v>
      </c>
      <c r="FJ65" t="s">
        <v>3205</v>
      </c>
      <c r="HJ65" t="s">
        <v>3206</v>
      </c>
    </row>
    <row r="66" spans="1:218" ht="14.45">
      <c r="A66" s="52" t="s">
        <v>2145</v>
      </c>
      <c r="B66" s="53" t="s">
        <v>2178</v>
      </c>
      <c r="C66" s="54" t="s">
        <v>2950</v>
      </c>
      <c r="E66" t="s">
        <v>2856</v>
      </c>
      <c r="F66" t="s">
        <v>3207</v>
      </c>
      <c r="Z66" t="s">
        <v>3029</v>
      </c>
      <c r="AB66" t="s">
        <v>3045</v>
      </c>
      <c r="AC66" t="s">
        <v>3208</v>
      </c>
      <c r="AF66" t="s">
        <v>2420</v>
      </c>
      <c r="AG66" t="s">
        <v>2739</v>
      </c>
      <c r="AH66" t="s">
        <v>3209</v>
      </c>
      <c r="AQ66" t="s">
        <v>3209</v>
      </c>
      <c r="DI66" t="s">
        <v>2179</v>
      </c>
      <c r="DJ66" t="s">
        <v>2180</v>
      </c>
      <c r="DK66" t="s">
        <v>2770</v>
      </c>
      <c r="DL66" t="s">
        <v>3141</v>
      </c>
      <c r="DN66" t="s">
        <v>2770</v>
      </c>
      <c r="DO66" t="s">
        <v>3210</v>
      </c>
      <c r="EB66" t="s">
        <v>3211</v>
      </c>
      <c r="EC66" t="s">
        <v>3078</v>
      </c>
      <c r="FJ66" t="s">
        <v>3212</v>
      </c>
      <c r="HJ66" t="s">
        <v>3213</v>
      </c>
    </row>
    <row r="67" spans="1:218" ht="14.45">
      <c r="A67" s="52" t="s">
        <v>2145</v>
      </c>
      <c r="B67" s="53" t="s">
        <v>2178</v>
      </c>
      <c r="C67" s="54" t="s">
        <v>2960</v>
      </c>
      <c r="E67" t="s">
        <v>2868</v>
      </c>
      <c r="F67" t="s">
        <v>3214</v>
      </c>
      <c r="Z67" t="s">
        <v>3038</v>
      </c>
      <c r="AB67" t="s">
        <v>3054</v>
      </c>
      <c r="AC67" t="s">
        <v>3215</v>
      </c>
      <c r="AF67" t="s">
        <v>2420</v>
      </c>
      <c r="AG67" t="s">
        <v>2739</v>
      </c>
      <c r="AH67" t="s">
        <v>3216</v>
      </c>
      <c r="AQ67" t="s">
        <v>3216</v>
      </c>
      <c r="DI67" t="s">
        <v>2179</v>
      </c>
      <c r="DJ67" t="s">
        <v>2180</v>
      </c>
      <c r="DK67" t="s">
        <v>2770</v>
      </c>
      <c r="DL67" t="s">
        <v>3147</v>
      </c>
      <c r="DN67" t="s">
        <v>2770</v>
      </c>
      <c r="DO67" t="s">
        <v>2511</v>
      </c>
      <c r="EB67" t="s">
        <v>3217</v>
      </c>
      <c r="EC67" t="s">
        <v>3078</v>
      </c>
      <c r="FJ67" t="s">
        <v>3218</v>
      </c>
      <c r="HJ67" t="s">
        <v>3219</v>
      </c>
    </row>
    <row r="68" spans="1:218" ht="14.45">
      <c r="A68" s="52" t="s">
        <v>2145</v>
      </c>
      <c r="B68" s="53" t="s">
        <v>2178</v>
      </c>
      <c r="C68" s="54" t="s">
        <v>2971</v>
      </c>
      <c r="E68" t="s">
        <v>2879</v>
      </c>
      <c r="F68" t="s">
        <v>3220</v>
      </c>
      <c r="Z68" t="s">
        <v>3054</v>
      </c>
      <c r="AB68" t="s">
        <v>3061</v>
      </c>
      <c r="AC68" t="s">
        <v>2335</v>
      </c>
      <c r="AF68" t="s">
        <v>2420</v>
      </c>
      <c r="AG68" t="s">
        <v>2739</v>
      </c>
      <c r="AH68" t="s">
        <v>3221</v>
      </c>
      <c r="AQ68" t="s">
        <v>3221</v>
      </c>
      <c r="DI68" t="s">
        <v>2179</v>
      </c>
      <c r="DJ68" t="s">
        <v>2180</v>
      </c>
      <c r="DK68" t="s">
        <v>2770</v>
      </c>
      <c r="DL68" t="s">
        <v>3153</v>
      </c>
      <c r="DN68" t="s">
        <v>2770</v>
      </c>
      <c r="DO68" t="s">
        <v>3222</v>
      </c>
      <c r="EB68" t="s">
        <v>3109</v>
      </c>
      <c r="FJ68" t="s">
        <v>3223</v>
      </c>
      <c r="HJ68" t="s">
        <v>3224</v>
      </c>
    </row>
    <row r="69" spans="1:218" ht="14.45">
      <c r="A69" s="52" t="s">
        <v>2145</v>
      </c>
      <c r="B69" s="53" t="s">
        <v>2178</v>
      </c>
      <c r="C69" s="54" t="s">
        <v>2981</v>
      </c>
      <c r="E69" t="s">
        <v>3225</v>
      </c>
      <c r="F69" t="s">
        <v>3226</v>
      </c>
      <c r="Z69" t="s">
        <v>3227</v>
      </c>
      <c r="AB69" t="s">
        <v>3068</v>
      </c>
      <c r="AC69" t="s">
        <v>3228</v>
      </c>
      <c r="AF69" t="s">
        <v>2420</v>
      </c>
      <c r="AG69" t="s">
        <v>2739</v>
      </c>
      <c r="AH69" t="s">
        <v>3229</v>
      </c>
      <c r="AQ69" t="s">
        <v>3229</v>
      </c>
      <c r="DI69" t="s">
        <v>2179</v>
      </c>
      <c r="DJ69" t="s">
        <v>2180</v>
      </c>
      <c r="DK69" t="s">
        <v>2770</v>
      </c>
      <c r="DL69" t="s">
        <v>3159</v>
      </c>
      <c r="DN69" t="s">
        <v>2770</v>
      </c>
      <c r="DO69" t="s">
        <v>3230</v>
      </c>
      <c r="EB69" t="s">
        <v>3115</v>
      </c>
      <c r="FJ69" t="s">
        <v>3231</v>
      </c>
      <c r="HJ69" t="s">
        <v>3232</v>
      </c>
    </row>
    <row r="70" spans="1:218" ht="14.45">
      <c r="A70" s="52" t="s">
        <v>2145</v>
      </c>
      <c r="B70" s="53" t="s">
        <v>2178</v>
      </c>
      <c r="C70" s="54" t="s">
        <v>2990</v>
      </c>
      <c r="E70" t="s">
        <v>3233</v>
      </c>
      <c r="F70" t="s">
        <v>3234</v>
      </c>
      <c r="Z70" t="s">
        <v>3068</v>
      </c>
      <c r="AB70" t="s">
        <v>3075</v>
      </c>
      <c r="AC70" t="s">
        <v>3235</v>
      </c>
      <c r="AF70" t="s">
        <v>2420</v>
      </c>
      <c r="AG70" t="s">
        <v>2762</v>
      </c>
      <c r="AH70" t="s">
        <v>3236</v>
      </c>
      <c r="AQ70" t="s">
        <v>3236</v>
      </c>
      <c r="DI70" t="s">
        <v>2179</v>
      </c>
      <c r="DJ70" t="s">
        <v>2180</v>
      </c>
      <c r="DK70" t="s">
        <v>2770</v>
      </c>
      <c r="DL70" t="s">
        <v>3165</v>
      </c>
      <c r="DN70" t="s">
        <v>2770</v>
      </c>
      <c r="DO70" t="s">
        <v>2778</v>
      </c>
      <c r="EB70" t="s">
        <v>3129</v>
      </c>
      <c r="FJ70" t="s">
        <v>2412</v>
      </c>
      <c r="HJ70" t="s">
        <v>3237</v>
      </c>
    </row>
    <row r="71" spans="1:218" ht="14.45">
      <c r="A71" s="52" t="s">
        <v>2145</v>
      </c>
      <c r="B71" s="53" t="s">
        <v>2178</v>
      </c>
      <c r="C71" s="54" t="s">
        <v>3001</v>
      </c>
      <c r="E71" t="s">
        <v>3238</v>
      </c>
      <c r="F71" t="s">
        <v>3239</v>
      </c>
      <c r="Z71" t="s">
        <v>3240</v>
      </c>
      <c r="AB71" s="82" t="s">
        <v>3082</v>
      </c>
      <c r="AF71" t="s">
        <v>2420</v>
      </c>
      <c r="AG71" t="s">
        <v>2762</v>
      </c>
      <c r="AH71" t="s">
        <v>3241</v>
      </c>
      <c r="AQ71" t="s">
        <v>3241</v>
      </c>
      <c r="DI71" t="s">
        <v>2179</v>
      </c>
      <c r="DJ71" t="s">
        <v>2180</v>
      </c>
      <c r="DK71" t="s">
        <v>2770</v>
      </c>
      <c r="DL71" t="s">
        <v>2446</v>
      </c>
      <c r="DN71" t="s">
        <v>2770</v>
      </c>
      <c r="DO71" t="s">
        <v>3204</v>
      </c>
      <c r="EB71" t="s">
        <v>3136</v>
      </c>
      <c r="FJ71" t="s">
        <v>3242</v>
      </c>
      <c r="HJ71" t="s">
        <v>3243</v>
      </c>
    </row>
    <row r="72" spans="1:218" ht="14.45">
      <c r="A72" s="52" t="s">
        <v>2145</v>
      </c>
      <c r="B72" s="53" t="s">
        <v>2178</v>
      </c>
      <c r="C72" s="54" t="s">
        <v>3011</v>
      </c>
      <c r="E72" t="s">
        <v>3244</v>
      </c>
      <c r="F72" t="s">
        <v>3245</v>
      </c>
      <c r="Z72" s="67" t="s">
        <v>3082</v>
      </c>
      <c r="AB72" s="82" t="s">
        <v>3089</v>
      </c>
      <c r="AF72" t="s">
        <v>2420</v>
      </c>
      <c r="AG72" t="s">
        <v>2762</v>
      </c>
      <c r="AH72" t="s">
        <v>3246</v>
      </c>
      <c r="AQ72" t="s">
        <v>3246</v>
      </c>
      <c r="DI72" t="s">
        <v>2179</v>
      </c>
      <c r="DJ72" t="s">
        <v>2180</v>
      </c>
      <c r="DK72" t="s">
        <v>2770</v>
      </c>
      <c r="DL72" t="s">
        <v>3175</v>
      </c>
      <c r="DN72" t="s">
        <v>2770</v>
      </c>
      <c r="DO72" t="s">
        <v>3247</v>
      </c>
      <c r="EB72" t="s">
        <v>3141</v>
      </c>
      <c r="FJ72" t="s">
        <v>3248</v>
      </c>
      <c r="HJ72" t="s">
        <v>3249</v>
      </c>
    </row>
    <row r="73" spans="1:218" ht="14.45">
      <c r="A73" s="52" t="s">
        <v>2145</v>
      </c>
      <c r="B73" s="53" t="s">
        <v>2178</v>
      </c>
      <c r="C73" s="54" t="s">
        <v>3020</v>
      </c>
      <c r="E73" t="s">
        <v>3053</v>
      </c>
      <c r="F73" t="s">
        <v>3250</v>
      </c>
      <c r="Z73" s="67" t="s">
        <v>3251</v>
      </c>
      <c r="AB73" t="s">
        <v>3096</v>
      </c>
      <c r="AC73" t="s">
        <v>3235</v>
      </c>
      <c r="AF73" t="s">
        <v>2420</v>
      </c>
      <c r="AG73" t="s">
        <v>2762</v>
      </c>
      <c r="AH73" t="s">
        <v>3252</v>
      </c>
      <c r="AQ73" t="s">
        <v>3252</v>
      </c>
      <c r="DI73" t="s">
        <v>2179</v>
      </c>
      <c r="DJ73" t="s">
        <v>2180</v>
      </c>
      <c r="DK73" t="s">
        <v>2770</v>
      </c>
      <c r="DL73" t="s">
        <v>3180</v>
      </c>
      <c r="DN73" t="s">
        <v>2770</v>
      </c>
      <c r="DO73" t="s">
        <v>3253</v>
      </c>
      <c r="EB73" t="s">
        <v>3147</v>
      </c>
      <c r="FJ73" t="s">
        <v>3254</v>
      </c>
    </row>
    <row r="74" spans="1:218" ht="14.45">
      <c r="A74" s="52" t="s">
        <v>2235</v>
      </c>
      <c r="B74" s="53" t="s">
        <v>2658</v>
      </c>
      <c r="C74" s="54" t="s">
        <v>3255</v>
      </c>
      <c r="E74" t="s">
        <v>3060</v>
      </c>
      <c r="F74" t="s">
        <v>3256</v>
      </c>
      <c r="Z74" t="s">
        <v>3096</v>
      </c>
      <c r="AB74" t="s">
        <v>3255</v>
      </c>
      <c r="AC74" t="s">
        <v>3257</v>
      </c>
      <c r="AF74" t="s">
        <v>2420</v>
      </c>
      <c r="AG74" t="s">
        <v>2762</v>
      </c>
      <c r="AH74" t="s">
        <v>3258</v>
      </c>
      <c r="AQ74" t="s">
        <v>3258</v>
      </c>
      <c r="DI74" t="s">
        <v>2179</v>
      </c>
      <c r="DJ74" t="s">
        <v>2180</v>
      </c>
      <c r="DK74" t="s">
        <v>2770</v>
      </c>
      <c r="DL74" t="s">
        <v>3185</v>
      </c>
      <c r="DN74" t="s">
        <v>2770</v>
      </c>
      <c r="DO74" t="s">
        <v>2815</v>
      </c>
      <c r="EB74" t="s">
        <v>3153</v>
      </c>
      <c r="FJ74" t="s">
        <v>3259</v>
      </c>
    </row>
    <row r="75" spans="1:218" ht="14.45">
      <c r="A75" s="52" t="s">
        <v>2235</v>
      </c>
      <c r="B75" s="53" t="s">
        <v>2658</v>
      </c>
      <c r="C75" s="54" t="s">
        <v>3260</v>
      </c>
      <c r="E75" t="s">
        <v>3067</v>
      </c>
      <c r="F75" t="s">
        <v>3261</v>
      </c>
      <c r="Z75" t="s">
        <v>3260</v>
      </c>
      <c r="AB75" t="s">
        <v>3260</v>
      </c>
      <c r="AC75" t="s">
        <v>3262</v>
      </c>
      <c r="AF75" t="s">
        <v>2420</v>
      </c>
      <c r="AG75" t="s">
        <v>2762</v>
      </c>
      <c r="AH75" t="s">
        <v>3263</v>
      </c>
      <c r="AQ75" t="s">
        <v>3263</v>
      </c>
      <c r="DI75" t="s">
        <v>2179</v>
      </c>
      <c r="DJ75" t="s">
        <v>2180</v>
      </c>
      <c r="DK75" t="s">
        <v>2770</v>
      </c>
      <c r="DL75" t="s">
        <v>3190</v>
      </c>
      <c r="DN75" t="s">
        <v>2770</v>
      </c>
      <c r="DO75" t="s">
        <v>3264</v>
      </c>
      <c r="EB75" t="s">
        <v>3159</v>
      </c>
      <c r="FJ75" t="s">
        <v>3265</v>
      </c>
    </row>
    <row r="76" spans="1:218" ht="14.45">
      <c r="A76" s="52" t="s">
        <v>2235</v>
      </c>
      <c r="B76" s="53" t="s">
        <v>2658</v>
      </c>
      <c r="C76" s="54" t="s">
        <v>3266</v>
      </c>
      <c r="E76" t="s">
        <v>3074</v>
      </c>
      <c r="F76" t="s">
        <v>3267</v>
      </c>
      <c r="AB76" t="s">
        <v>3266</v>
      </c>
      <c r="AC76" t="s">
        <v>3268</v>
      </c>
      <c r="AF76" t="s">
        <v>2420</v>
      </c>
      <c r="AG76" t="s">
        <v>2762</v>
      </c>
      <c r="AH76" t="s">
        <v>3269</v>
      </c>
      <c r="AQ76" t="s">
        <v>3269</v>
      </c>
      <c r="DI76" t="s">
        <v>2179</v>
      </c>
      <c r="DJ76" t="s">
        <v>2180</v>
      </c>
      <c r="DK76" t="s">
        <v>2770</v>
      </c>
      <c r="DL76" t="s">
        <v>3197</v>
      </c>
      <c r="DN76" t="s">
        <v>2792</v>
      </c>
      <c r="DO76" t="s">
        <v>2792</v>
      </c>
      <c r="EB76" t="s">
        <v>3270</v>
      </c>
      <c r="EC76" t="s">
        <v>2273</v>
      </c>
      <c r="FJ76" t="s">
        <v>3271</v>
      </c>
    </row>
    <row r="77" spans="1:218" ht="14.45">
      <c r="A77" s="52" t="s">
        <v>2235</v>
      </c>
      <c r="B77" s="53" t="s">
        <v>2658</v>
      </c>
      <c r="C77" s="54" t="s">
        <v>3272</v>
      </c>
      <c r="E77" t="s">
        <v>3081</v>
      </c>
      <c r="F77" t="s">
        <v>3273</v>
      </c>
      <c r="AB77" t="s">
        <v>3272</v>
      </c>
      <c r="AC77" t="s">
        <v>3274</v>
      </c>
      <c r="AF77" t="s">
        <v>2420</v>
      </c>
      <c r="AG77" t="s">
        <v>2762</v>
      </c>
      <c r="AH77" t="s">
        <v>3275</v>
      </c>
      <c r="AQ77" t="s">
        <v>3275</v>
      </c>
      <c r="DI77" t="s">
        <v>2179</v>
      </c>
      <c r="DJ77" t="s">
        <v>2180</v>
      </c>
      <c r="DK77" t="s">
        <v>2770</v>
      </c>
      <c r="DL77" t="s">
        <v>3203</v>
      </c>
      <c r="DN77" t="s">
        <v>2811</v>
      </c>
      <c r="DO77" t="s">
        <v>3276</v>
      </c>
      <c r="EB77" t="s">
        <v>3165</v>
      </c>
      <c r="FJ77" t="s">
        <v>3277</v>
      </c>
    </row>
    <row r="78" spans="1:218" ht="14.45">
      <c r="A78" s="52" t="s">
        <v>2235</v>
      </c>
      <c r="B78" s="53" t="s">
        <v>2658</v>
      </c>
      <c r="C78" s="54" t="s">
        <v>3278</v>
      </c>
      <c r="E78" t="s">
        <v>2894</v>
      </c>
      <c r="F78" t="s">
        <v>3279</v>
      </c>
      <c r="Z78" t="s">
        <v>3272</v>
      </c>
      <c r="AB78" t="s">
        <v>3278</v>
      </c>
      <c r="AC78" t="s">
        <v>3280</v>
      </c>
      <c r="AF78" t="s">
        <v>2420</v>
      </c>
      <c r="AG78" t="s">
        <v>2762</v>
      </c>
      <c r="AH78" t="s">
        <v>3281</v>
      </c>
      <c r="AQ78" t="s">
        <v>3281</v>
      </c>
      <c r="DI78" t="s">
        <v>2179</v>
      </c>
      <c r="DJ78" t="s">
        <v>2180</v>
      </c>
      <c r="DK78" t="s">
        <v>2770</v>
      </c>
      <c r="DL78" t="s">
        <v>3210</v>
      </c>
      <c r="DN78" t="s">
        <v>2811</v>
      </c>
      <c r="DO78" t="s">
        <v>3282</v>
      </c>
      <c r="EB78" t="s">
        <v>2446</v>
      </c>
      <c r="FJ78" t="s">
        <v>3283</v>
      </c>
    </row>
    <row r="79" spans="1:218" ht="14.45">
      <c r="A79" s="52" t="s">
        <v>2235</v>
      </c>
      <c r="B79" s="53" t="s">
        <v>2658</v>
      </c>
      <c r="C79" s="54" t="s">
        <v>3284</v>
      </c>
      <c r="E79" t="s">
        <v>2909</v>
      </c>
      <c r="F79" t="s">
        <v>3285</v>
      </c>
      <c r="Z79" t="s">
        <v>3278</v>
      </c>
      <c r="AB79" t="s">
        <v>3284</v>
      </c>
      <c r="AC79" t="s">
        <v>3286</v>
      </c>
      <c r="AF79" t="s">
        <v>2420</v>
      </c>
      <c r="AG79" t="s">
        <v>2762</v>
      </c>
      <c r="AH79" t="s">
        <v>3287</v>
      </c>
      <c r="AQ79" t="s">
        <v>3287</v>
      </c>
      <c r="DI79" t="s">
        <v>2179</v>
      </c>
      <c r="DJ79" t="s">
        <v>2180</v>
      </c>
      <c r="DK79" t="s">
        <v>2770</v>
      </c>
      <c r="DL79" t="s">
        <v>2511</v>
      </c>
      <c r="DN79" t="s">
        <v>2811</v>
      </c>
      <c r="DO79" t="s">
        <v>3288</v>
      </c>
      <c r="EB79" t="s">
        <v>3175</v>
      </c>
      <c r="FJ79" t="s">
        <v>3289</v>
      </c>
    </row>
    <row r="80" spans="1:218" ht="14.45">
      <c r="A80" s="52" t="s">
        <v>2235</v>
      </c>
      <c r="B80" s="53" t="s">
        <v>2658</v>
      </c>
      <c r="C80" s="54" t="s">
        <v>3290</v>
      </c>
      <c r="E80" t="s">
        <v>2923</v>
      </c>
      <c r="F80" t="s">
        <v>3291</v>
      </c>
      <c r="Z80" t="s">
        <v>3284</v>
      </c>
      <c r="AB80" t="s">
        <v>3290</v>
      </c>
      <c r="AC80" t="s">
        <v>3292</v>
      </c>
      <c r="AF80" t="s">
        <v>2420</v>
      </c>
      <c r="AG80" t="s">
        <v>2762</v>
      </c>
      <c r="AH80" t="s">
        <v>3293</v>
      </c>
      <c r="AQ80" t="s">
        <v>3293</v>
      </c>
      <c r="DI80" t="s">
        <v>2179</v>
      </c>
      <c r="DJ80" t="s">
        <v>2180</v>
      </c>
      <c r="DK80" t="s">
        <v>2770</v>
      </c>
      <c r="DL80" t="s">
        <v>3222</v>
      </c>
      <c r="DN80" t="s">
        <v>2846</v>
      </c>
      <c r="DO80" t="s">
        <v>3294</v>
      </c>
      <c r="EB80" t="s">
        <v>3180</v>
      </c>
      <c r="FJ80" t="s">
        <v>3295</v>
      </c>
    </row>
    <row r="81" spans="1:166" ht="14.45">
      <c r="A81" s="52" t="s">
        <v>2145</v>
      </c>
      <c r="B81" s="53" t="s">
        <v>2686</v>
      </c>
      <c r="C81" s="54" t="s">
        <v>3029</v>
      </c>
      <c r="E81" t="s">
        <v>2934</v>
      </c>
      <c r="F81" t="s">
        <v>3296</v>
      </c>
      <c r="Z81" t="s">
        <v>3290</v>
      </c>
      <c r="AB81" t="s">
        <v>3088</v>
      </c>
      <c r="AC81" t="s">
        <v>3297</v>
      </c>
      <c r="AF81" t="s">
        <v>2420</v>
      </c>
      <c r="AG81" t="s">
        <v>2762</v>
      </c>
      <c r="AH81" t="s">
        <v>3298</v>
      </c>
      <c r="AQ81" t="s">
        <v>3298</v>
      </c>
      <c r="DI81" t="s">
        <v>2179</v>
      </c>
      <c r="DJ81" t="s">
        <v>2180</v>
      </c>
      <c r="DK81" t="s">
        <v>2770</v>
      </c>
      <c r="DL81" t="s">
        <v>3230</v>
      </c>
      <c r="DN81" t="s">
        <v>2846</v>
      </c>
      <c r="DO81" t="s">
        <v>3299</v>
      </c>
      <c r="EB81" t="s">
        <v>3185</v>
      </c>
      <c r="FJ81" t="s">
        <v>3300</v>
      </c>
    </row>
    <row r="82" spans="1:166" ht="14.45">
      <c r="A82" s="52" t="s">
        <v>2145</v>
      </c>
      <c r="B82" s="53" t="s">
        <v>2686</v>
      </c>
      <c r="C82" s="54" t="s">
        <v>3038</v>
      </c>
      <c r="E82" t="s">
        <v>2943</v>
      </c>
      <c r="F82" t="s">
        <v>3301</v>
      </c>
      <c r="Z82" t="s">
        <v>3088</v>
      </c>
      <c r="AB82" t="s">
        <v>3095</v>
      </c>
      <c r="AC82" t="s">
        <v>3302</v>
      </c>
      <c r="AF82" t="s">
        <v>2420</v>
      </c>
      <c r="AG82" t="s">
        <v>2762</v>
      </c>
      <c r="AH82" t="s">
        <v>3303</v>
      </c>
      <c r="AQ82" t="s">
        <v>3303</v>
      </c>
      <c r="DI82" t="s">
        <v>2179</v>
      </c>
      <c r="DJ82" t="s">
        <v>2180</v>
      </c>
      <c r="DK82" t="s">
        <v>2770</v>
      </c>
      <c r="DL82" t="s">
        <v>2778</v>
      </c>
      <c r="DN82" t="s">
        <v>2846</v>
      </c>
      <c r="DO82" t="s">
        <v>3304</v>
      </c>
      <c r="EB82" t="s">
        <v>3190</v>
      </c>
      <c r="FJ82" t="s">
        <v>3305</v>
      </c>
    </row>
    <row r="83" spans="1:166" ht="14.45">
      <c r="A83" s="52" t="s">
        <v>2145</v>
      </c>
      <c r="B83" s="53" t="s">
        <v>2686</v>
      </c>
      <c r="C83" s="54" t="s">
        <v>3045</v>
      </c>
      <c r="E83" t="s">
        <v>2953</v>
      </c>
      <c r="F83" t="s">
        <v>3306</v>
      </c>
      <c r="Z83" t="s">
        <v>3095</v>
      </c>
      <c r="AB83" t="s">
        <v>3103</v>
      </c>
      <c r="AC83" t="s">
        <v>3307</v>
      </c>
      <c r="AF83" t="s">
        <v>2420</v>
      </c>
      <c r="AG83" t="s">
        <v>2762</v>
      </c>
      <c r="AH83" t="s">
        <v>3308</v>
      </c>
      <c r="AQ83" t="s">
        <v>3308</v>
      </c>
      <c r="DI83" t="s">
        <v>2179</v>
      </c>
      <c r="DJ83" t="s">
        <v>2180</v>
      </c>
      <c r="DK83" t="s">
        <v>2770</v>
      </c>
      <c r="DL83" t="s">
        <v>3204</v>
      </c>
      <c r="DN83" t="s">
        <v>2846</v>
      </c>
      <c r="DO83" t="s">
        <v>2846</v>
      </c>
      <c r="EB83" t="s">
        <v>3309</v>
      </c>
      <c r="EC83" t="s">
        <v>3092</v>
      </c>
      <c r="FJ83" t="s">
        <v>3310</v>
      </c>
    </row>
    <row r="84" spans="1:166" ht="14.45">
      <c r="A84" s="52" t="s">
        <v>2145</v>
      </c>
      <c r="B84" s="53" t="s">
        <v>2686</v>
      </c>
      <c r="C84" s="54" t="s">
        <v>3054</v>
      </c>
      <c r="E84" t="s">
        <v>2963</v>
      </c>
      <c r="F84" t="s">
        <v>3311</v>
      </c>
      <c r="Z84" t="s">
        <v>3103</v>
      </c>
      <c r="AB84" t="s">
        <v>3112</v>
      </c>
      <c r="AC84" t="s">
        <v>3312</v>
      </c>
      <c r="AF84" t="s">
        <v>2420</v>
      </c>
      <c r="AG84" t="s">
        <v>2762</v>
      </c>
      <c r="AH84" t="s">
        <v>3313</v>
      </c>
      <c r="AQ84" t="s">
        <v>3313</v>
      </c>
      <c r="DI84" t="s">
        <v>2179</v>
      </c>
      <c r="DJ84" t="s">
        <v>2180</v>
      </c>
      <c r="DK84" t="s">
        <v>2770</v>
      </c>
      <c r="DL84" t="s">
        <v>3247</v>
      </c>
      <c r="DN84" t="s">
        <v>2846</v>
      </c>
      <c r="DO84" t="s">
        <v>3314</v>
      </c>
      <c r="EB84" t="s">
        <v>3197</v>
      </c>
      <c r="FJ84" t="s">
        <v>3315</v>
      </c>
    </row>
    <row r="85" spans="1:166" ht="14.45">
      <c r="A85" s="52" t="s">
        <v>2145</v>
      </c>
      <c r="B85" s="53" t="s">
        <v>2686</v>
      </c>
      <c r="C85" s="54" t="s">
        <v>3061</v>
      </c>
      <c r="E85" t="s">
        <v>3316</v>
      </c>
      <c r="F85" t="s">
        <v>3317</v>
      </c>
      <c r="Z85" t="s">
        <v>3112</v>
      </c>
      <c r="AB85" t="s">
        <v>3118</v>
      </c>
      <c r="AC85" t="s">
        <v>3318</v>
      </c>
      <c r="AF85" t="s">
        <v>2420</v>
      </c>
      <c r="AG85" t="s">
        <v>2762</v>
      </c>
      <c r="AH85" t="s">
        <v>3319</v>
      </c>
      <c r="AQ85" t="s">
        <v>3319</v>
      </c>
      <c r="DI85" t="s">
        <v>2179</v>
      </c>
      <c r="DJ85" t="s">
        <v>2180</v>
      </c>
      <c r="DK85" t="s">
        <v>2770</v>
      </c>
      <c r="DL85" t="s">
        <v>3253</v>
      </c>
      <c r="DN85" t="s">
        <v>2846</v>
      </c>
      <c r="DO85" t="s">
        <v>3320</v>
      </c>
      <c r="EB85" t="s">
        <v>3203</v>
      </c>
      <c r="FJ85" t="s">
        <v>3321</v>
      </c>
    </row>
    <row r="86" spans="1:166" ht="14.45">
      <c r="A86" s="52" t="s">
        <v>2145</v>
      </c>
      <c r="B86" s="53" t="s">
        <v>2686</v>
      </c>
      <c r="C86" s="54" t="s">
        <v>3068</v>
      </c>
      <c r="E86" s="67" t="s">
        <v>3322</v>
      </c>
      <c r="F86" t="s">
        <v>3323</v>
      </c>
      <c r="Z86" t="s">
        <v>3118</v>
      </c>
      <c r="AB86" t="s">
        <v>3324</v>
      </c>
      <c r="AC86" t="s">
        <v>3325</v>
      </c>
      <c r="AF86" t="s">
        <v>2420</v>
      </c>
      <c r="AG86" t="s">
        <v>2762</v>
      </c>
      <c r="AH86" t="s">
        <v>3326</v>
      </c>
      <c r="AQ86" t="s">
        <v>3326</v>
      </c>
      <c r="DI86" t="s">
        <v>2179</v>
      </c>
      <c r="DJ86" t="s">
        <v>2180</v>
      </c>
      <c r="DK86" t="s">
        <v>2770</v>
      </c>
      <c r="DL86" t="s">
        <v>2815</v>
      </c>
      <c r="DN86" t="s">
        <v>2846</v>
      </c>
      <c r="DO86" t="s">
        <v>3327</v>
      </c>
      <c r="EB86" t="s">
        <v>3328</v>
      </c>
      <c r="EC86" t="s">
        <v>3210</v>
      </c>
      <c r="FJ86" t="s">
        <v>3329</v>
      </c>
    </row>
    <row r="87" spans="1:166" ht="14.45">
      <c r="A87" s="52" t="s">
        <v>2145</v>
      </c>
      <c r="B87" s="53" t="s">
        <v>2686</v>
      </c>
      <c r="C87" s="54" t="s">
        <v>3075</v>
      </c>
      <c r="E87" t="s">
        <v>3330</v>
      </c>
      <c r="F87" t="s">
        <v>3331</v>
      </c>
      <c r="Z87" t="s">
        <v>3324</v>
      </c>
      <c r="AB87" t="s">
        <v>3332</v>
      </c>
      <c r="AC87" t="s">
        <v>3333</v>
      </c>
      <c r="AF87" t="s">
        <v>2420</v>
      </c>
      <c r="AG87" t="s">
        <v>2762</v>
      </c>
      <c r="AH87" t="s">
        <v>3334</v>
      </c>
      <c r="AQ87" t="s">
        <v>3334</v>
      </c>
      <c r="DI87" t="s">
        <v>2179</v>
      </c>
      <c r="DJ87" t="s">
        <v>2180</v>
      </c>
      <c r="DK87" t="s">
        <v>2770</v>
      </c>
      <c r="DL87" t="s">
        <v>3264</v>
      </c>
      <c r="DN87" t="s">
        <v>2846</v>
      </c>
      <c r="DO87" t="s">
        <v>3335</v>
      </c>
      <c r="EB87" t="s">
        <v>3210</v>
      </c>
      <c r="FJ87" t="s">
        <v>3336</v>
      </c>
    </row>
    <row r="88" spans="1:166" ht="14.45">
      <c r="A88" s="52" t="s">
        <v>2145</v>
      </c>
      <c r="B88" s="53" t="s">
        <v>2686</v>
      </c>
      <c r="C88" s="54" t="s">
        <v>3082</v>
      </c>
      <c r="E88" t="s">
        <v>3337</v>
      </c>
      <c r="F88" t="s">
        <v>3338</v>
      </c>
      <c r="Z88" t="s">
        <v>3332</v>
      </c>
      <c r="AB88" t="s">
        <v>3339</v>
      </c>
      <c r="AC88" t="s">
        <v>3340</v>
      </c>
      <c r="AF88" t="s">
        <v>2420</v>
      </c>
      <c r="AG88" t="s">
        <v>2762</v>
      </c>
      <c r="AH88" t="s">
        <v>3341</v>
      </c>
      <c r="AQ88" t="s">
        <v>3341</v>
      </c>
      <c r="DI88" t="s">
        <v>2179</v>
      </c>
      <c r="DJ88" t="s">
        <v>2180</v>
      </c>
      <c r="DK88" t="s">
        <v>2792</v>
      </c>
      <c r="DL88" t="s">
        <v>2792</v>
      </c>
      <c r="DN88" t="s">
        <v>2846</v>
      </c>
      <c r="DO88" t="s">
        <v>2886</v>
      </c>
      <c r="EB88" t="s">
        <v>2511</v>
      </c>
      <c r="FJ88" t="s">
        <v>3342</v>
      </c>
    </row>
    <row r="89" spans="1:166" ht="14.45">
      <c r="A89" s="52" t="s">
        <v>2145</v>
      </c>
      <c r="B89" s="53" t="s">
        <v>2686</v>
      </c>
      <c r="C89" s="54" t="s">
        <v>3089</v>
      </c>
      <c r="E89" t="s">
        <v>3343</v>
      </c>
      <c r="F89" t="s">
        <v>3344</v>
      </c>
      <c r="Z89" t="s">
        <v>3345</v>
      </c>
      <c r="AB89" t="s">
        <v>3346</v>
      </c>
      <c r="AC89" t="s">
        <v>3347</v>
      </c>
      <c r="AF89" t="s">
        <v>2420</v>
      </c>
      <c r="AG89" t="s">
        <v>2762</v>
      </c>
      <c r="AH89" t="s">
        <v>3348</v>
      </c>
      <c r="AQ89" t="s">
        <v>3348</v>
      </c>
      <c r="DI89" t="s">
        <v>2179</v>
      </c>
      <c r="DJ89" t="s">
        <v>2180</v>
      </c>
      <c r="DK89" t="s">
        <v>2811</v>
      </c>
      <c r="DL89" t="s">
        <v>3276</v>
      </c>
      <c r="EB89" t="s">
        <v>3349</v>
      </c>
      <c r="EC89" t="s">
        <v>2792</v>
      </c>
      <c r="FJ89" t="s">
        <v>3350</v>
      </c>
    </row>
    <row r="90" spans="1:166" ht="14.45">
      <c r="A90" s="52" t="s">
        <v>2145</v>
      </c>
      <c r="B90" s="53" t="s">
        <v>2686</v>
      </c>
      <c r="C90" s="54" t="s">
        <v>3096</v>
      </c>
      <c r="E90" t="s">
        <v>3351</v>
      </c>
      <c r="F90" t="s">
        <v>3352</v>
      </c>
      <c r="Z90" t="s">
        <v>3346</v>
      </c>
      <c r="AB90" s="82" t="s">
        <v>3353</v>
      </c>
      <c r="AC90" t="s">
        <v>3354</v>
      </c>
      <c r="AF90" t="s">
        <v>2420</v>
      </c>
      <c r="AG90" t="s">
        <v>2762</v>
      </c>
      <c r="AH90" t="s">
        <v>3355</v>
      </c>
      <c r="AQ90" t="s">
        <v>3355</v>
      </c>
      <c r="DI90" t="s">
        <v>2179</v>
      </c>
      <c r="DJ90" t="s">
        <v>2180</v>
      </c>
      <c r="DK90" t="s">
        <v>2811</v>
      </c>
      <c r="DL90" t="s">
        <v>3282</v>
      </c>
      <c r="EB90" t="s">
        <v>3222</v>
      </c>
      <c r="FJ90" t="s">
        <v>3356</v>
      </c>
    </row>
    <row r="91" spans="1:166" ht="14.45">
      <c r="A91" s="52" t="s">
        <v>2235</v>
      </c>
      <c r="B91" s="53" t="s">
        <v>2713</v>
      </c>
      <c r="C91" s="54" t="s">
        <v>3324</v>
      </c>
      <c r="E91" t="s">
        <v>3357</v>
      </c>
      <c r="F91" t="s">
        <v>3358</v>
      </c>
      <c r="Z91" t="s">
        <v>3353</v>
      </c>
      <c r="AB91" t="s">
        <v>3359</v>
      </c>
      <c r="AC91" t="s">
        <v>3360</v>
      </c>
      <c r="AF91" t="s">
        <v>2420</v>
      </c>
      <c r="AG91" t="s">
        <v>2762</v>
      </c>
      <c r="AH91" t="s">
        <v>3361</v>
      </c>
      <c r="AQ91" t="s">
        <v>3361</v>
      </c>
      <c r="DI91" t="s">
        <v>2179</v>
      </c>
      <c r="DJ91" t="s">
        <v>2180</v>
      </c>
      <c r="DK91" t="s">
        <v>2811</v>
      </c>
      <c r="DL91" t="s">
        <v>3288</v>
      </c>
      <c r="EB91" t="s">
        <v>3230</v>
      </c>
      <c r="FJ91" t="s">
        <v>3362</v>
      </c>
    </row>
    <row r="92" spans="1:166" ht="14.45">
      <c r="A92" s="52" t="s">
        <v>2235</v>
      </c>
      <c r="B92" s="53" t="s">
        <v>2713</v>
      </c>
      <c r="C92" s="54" t="s">
        <v>3332</v>
      </c>
      <c r="E92" t="s">
        <v>3363</v>
      </c>
      <c r="F92" t="s">
        <v>3364</v>
      </c>
      <c r="Z92" t="s">
        <v>3359</v>
      </c>
      <c r="AB92" t="s">
        <v>3365</v>
      </c>
      <c r="AC92" t="s">
        <v>3366</v>
      </c>
      <c r="AF92" t="s">
        <v>2420</v>
      </c>
      <c r="AG92" t="s">
        <v>2762</v>
      </c>
      <c r="AH92" t="s">
        <v>3367</v>
      </c>
      <c r="AQ92" t="s">
        <v>3367</v>
      </c>
      <c r="DI92" t="s">
        <v>2179</v>
      </c>
      <c r="DJ92" t="s">
        <v>3368</v>
      </c>
      <c r="DK92" t="s">
        <v>2091</v>
      </c>
      <c r="DL92" t="s">
        <v>2185</v>
      </c>
      <c r="EB92" t="s">
        <v>2778</v>
      </c>
      <c r="FJ92" t="s">
        <v>3369</v>
      </c>
    </row>
    <row r="93" spans="1:166" ht="14.45">
      <c r="A93" s="52" t="s">
        <v>2235</v>
      </c>
      <c r="B93" s="53" t="s">
        <v>2713</v>
      </c>
      <c r="C93" s="54" t="s">
        <v>3339</v>
      </c>
      <c r="E93" t="s">
        <v>3370</v>
      </c>
      <c r="F93" t="s">
        <v>3371</v>
      </c>
      <c r="Z93" t="s">
        <v>3365</v>
      </c>
      <c r="AB93" t="s">
        <v>3372</v>
      </c>
      <c r="AC93" t="s">
        <v>3373</v>
      </c>
      <c r="AF93" t="s">
        <v>2420</v>
      </c>
      <c r="AG93" t="s">
        <v>2762</v>
      </c>
      <c r="AH93" t="s">
        <v>3374</v>
      </c>
      <c r="AQ93" t="s">
        <v>3374</v>
      </c>
      <c r="DI93" t="s">
        <v>2179</v>
      </c>
      <c r="DJ93" t="s">
        <v>3368</v>
      </c>
      <c r="DK93" t="s">
        <v>2091</v>
      </c>
      <c r="DL93" t="s">
        <v>2275</v>
      </c>
      <c r="EB93" t="s">
        <v>3247</v>
      </c>
      <c r="FJ93" t="s">
        <v>2964</v>
      </c>
    </row>
    <row r="94" spans="1:166" ht="14.45">
      <c r="A94" s="52" t="s">
        <v>2235</v>
      </c>
      <c r="B94" s="53" t="s">
        <v>2713</v>
      </c>
      <c r="C94" s="54" t="s">
        <v>3346</v>
      </c>
      <c r="E94" t="s">
        <v>3375</v>
      </c>
      <c r="F94" t="s">
        <v>3376</v>
      </c>
      <c r="Z94" t="s">
        <v>3372</v>
      </c>
      <c r="AB94" s="82" t="s">
        <v>3377</v>
      </c>
      <c r="AC94" t="s">
        <v>3378</v>
      </c>
      <c r="AF94" t="s">
        <v>2420</v>
      </c>
      <c r="AG94" t="s">
        <v>2787</v>
      </c>
      <c r="AH94" t="s">
        <v>3379</v>
      </c>
      <c r="AQ94" t="s">
        <v>3379</v>
      </c>
      <c r="DI94" t="s">
        <v>2179</v>
      </c>
      <c r="DJ94" t="s">
        <v>3368</v>
      </c>
      <c r="DK94" t="s">
        <v>2091</v>
      </c>
      <c r="DL94" t="s">
        <v>2442</v>
      </c>
      <c r="EB94" t="s">
        <v>3253</v>
      </c>
      <c r="FJ94" t="s">
        <v>3380</v>
      </c>
    </row>
    <row r="95" spans="1:166" ht="14.45">
      <c r="A95" s="52" t="s">
        <v>2235</v>
      </c>
      <c r="B95" s="53" t="s">
        <v>2713</v>
      </c>
      <c r="C95" s="54" t="s">
        <v>3353</v>
      </c>
      <c r="E95" t="s">
        <v>3381</v>
      </c>
      <c r="F95" t="s">
        <v>3382</v>
      </c>
      <c r="Z95" t="s">
        <v>3377</v>
      </c>
      <c r="AB95" t="s">
        <v>3383</v>
      </c>
      <c r="AC95" t="s">
        <v>3384</v>
      </c>
      <c r="AF95" t="s">
        <v>2420</v>
      </c>
      <c r="AG95" t="s">
        <v>2787</v>
      </c>
      <c r="AH95" t="s">
        <v>3385</v>
      </c>
      <c r="AQ95" t="s">
        <v>3385</v>
      </c>
      <c r="DI95" t="s">
        <v>2179</v>
      </c>
      <c r="DJ95" t="s">
        <v>3368</v>
      </c>
      <c r="DK95" t="s">
        <v>2091</v>
      </c>
      <c r="DL95" t="s">
        <v>2509</v>
      </c>
      <c r="EB95" t="s">
        <v>2815</v>
      </c>
      <c r="FJ95" t="s">
        <v>3386</v>
      </c>
    </row>
    <row r="96" spans="1:166" ht="14.45">
      <c r="A96" s="52" t="s">
        <v>2235</v>
      </c>
      <c r="B96" s="53" t="s">
        <v>2713</v>
      </c>
      <c r="C96" s="54" t="s">
        <v>3359</v>
      </c>
      <c r="E96" t="s">
        <v>3387</v>
      </c>
      <c r="F96" t="s">
        <v>3388</v>
      </c>
      <c r="Z96" t="s">
        <v>3383</v>
      </c>
      <c r="AB96" t="s">
        <v>3389</v>
      </c>
      <c r="AC96" t="s">
        <v>3390</v>
      </c>
      <c r="AF96" t="s">
        <v>2420</v>
      </c>
      <c r="AG96" t="s">
        <v>2787</v>
      </c>
      <c r="AH96" t="s">
        <v>3391</v>
      </c>
      <c r="AQ96" t="s">
        <v>3391</v>
      </c>
      <c r="DI96" t="s">
        <v>2179</v>
      </c>
      <c r="DJ96" t="s">
        <v>3368</v>
      </c>
      <c r="DK96" t="s">
        <v>2091</v>
      </c>
      <c r="DL96" t="s">
        <v>2566</v>
      </c>
      <c r="EB96" t="s">
        <v>3264</v>
      </c>
      <c r="FJ96" t="s">
        <v>2869</v>
      </c>
    </row>
    <row r="97" spans="1:166" ht="14.45">
      <c r="A97" s="52" t="s">
        <v>2235</v>
      </c>
      <c r="B97" s="53" t="s">
        <v>2713</v>
      </c>
      <c r="C97" s="54" t="s">
        <v>3365</v>
      </c>
      <c r="E97" t="s">
        <v>3392</v>
      </c>
      <c r="F97" t="s">
        <v>3393</v>
      </c>
      <c r="Z97" t="s">
        <v>3389</v>
      </c>
      <c r="AB97" t="s">
        <v>3394</v>
      </c>
      <c r="AC97" t="s">
        <v>2783</v>
      </c>
      <c r="AF97" t="s">
        <v>2420</v>
      </c>
      <c r="AG97" t="s">
        <v>2787</v>
      </c>
      <c r="AH97" t="s">
        <v>3395</v>
      </c>
      <c r="AQ97" t="s">
        <v>3395</v>
      </c>
      <c r="DI97" t="s">
        <v>2179</v>
      </c>
      <c r="DJ97" t="s">
        <v>3368</v>
      </c>
      <c r="DK97" t="s">
        <v>2091</v>
      </c>
      <c r="DL97" t="s">
        <v>2602</v>
      </c>
      <c r="EB97" t="s">
        <v>2792</v>
      </c>
      <c r="FJ97" t="s">
        <v>3396</v>
      </c>
    </row>
    <row r="98" spans="1:166" ht="14.45">
      <c r="A98" s="52" t="s">
        <v>2235</v>
      </c>
      <c r="B98" s="53" t="s">
        <v>2713</v>
      </c>
      <c r="C98" s="54" t="s">
        <v>3372</v>
      </c>
      <c r="E98" t="s">
        <v>3397</v>
      </c>
      <c r="F98" t="s">
        <v>3398</v>
      </c>
      <c r="Z98" t="s">
        <v>3394</v>
      </c>
      <c r="AB98" t="s">
        <v>3399</v>
      </c>
      <c r="AC98" t="s">
        <v>3400</v>
      </c>
      <c r="AF98" t="s">
        <v>2420</v>
      </c>
      <c r="AG98" t="s">
        <v>2787</v>
      </c>
      <c r="AH98" t="s">
        <v>3401</v>
      </c>
      <c r="AQ98" t="s">
        <v>3401</v>
      </c>
      <c r="DI98" t="s">
        <v>2179</v>
      </c>
      <c r="DJ98" t="s">
        <v>3368</v>
      </c>
      <c r="DK98" t="s">
        <v>2091</v>
      </c>
      <c r="DL98" t="s">
        <v>2636</v>
      </c>
      <c r="EB98" t="s">
        <v>3276</v>
      </c>
      <c r="FJ98" t="s">
        <v>3402</v>
      </c>
    </row>
    <row r="99" spans="1:166" ht="14.45">
      <c r="A99" s="52" t="s">
        <v>2235</v>
      </c>
      <c r="B99" s="53" t="s">
        <v>2693</v>
      </c>
      <c r="C99" s="54" t="s">
        <v>3403</v>
      </c>
      <c r="E99" t="s">
        <v>3404</v>
      </c>
      <c r="F99" t="s">
        <v>3405</v>
      </c>
      <c r="Z99" t="s">
        <v>3399</v>
      </c>
      <c r="AB99" t="s">
        <v>3406</v>
      </c>
      <c r="AC99" t="s">
        <v>3407</v>
      </c>
      <c r="AF99" t="s">
        <v>2420</v>
      </c>
      <c r="AG99" t="s">
        <v>2787</v>
      </c>
      <c r="AH99" t="s">
        <v>3408</v>
      </c>
      <c r="AQ99" t="s">
        <v>3408</v>
      </c>
      <c r="DI99" t="s">
        <v>2179</v>
      </c>
      <c r="DJ99" t="s">
        <v>3368</v>
      </c>
      <c r="DK99" t="s">
        <v>2091</v>
      </c>
      <c r="DL99" t="s">
        <v>2668</v>
      </c>
      <c r="EB99" t="s">
        <v>3282</v>
      </c>
      <c r="FJ99" t="s">
        <v>3409</v>
      </c>
    </row>
    <row r="100" spans="1:166" ht="14.45">
      <c r="A100" s="52" t="s">
        <v>2235</v>
      </c>
      <c r="B100" s="53" t="s">
        <v>2693</v>
      </c>
      <c r="C100" s="54" t="s">
        <v>3410</v>
      </c>
      <c r="E100" t="s">
        <v>3088</v>
      </c>
      <c r="F100" t="s">
        <v>3411</v>
      </c>
      <c r="Z100" t="s">
        <v>3406</v>
      </c>
      <c r="AB100" t="s">
        <v>3412</v>
      </c>
      <c r="AF100" t="s">
        <v>2420</v>
      </c>
      <c r="AG100" t="s">
        <v>2787</v>
      </c>
      <c r="AH100" t="s">
        <v>3413</v>
      </c>
      <c r="AQ100" t="s">
        <v>3413</v>
      </c>
      <c r="DI100" t="s">
        <v>2179</v>
      </c>
      <c r="DJ100" t="s">
        <v>3368</v>
      </c>
      <c r="DK100" t="s">
        <v>2091</v>
      </c>
      <c r="DL100" t="s">
        <v>2698</v>
      </c>
      <c r="EB100" t="s">
        <v>3288</v>
      </c>
      <c r="FJ100" t="s">
        <v>3414</v>
      </c>
    </row>
    <row r="101" spans="1:166" ht="14.45">
      <c r="A101" s="52" t="s">
        <v>2235</v>
      </c>
      <c r="B101" s="53" t="s">
        <v>2693</v>
      </c>
      <c r="C101" s="54" t="s">
        <v>3415</v>
      </c>
      <c r="E101" t="s">
        <v>3095</v>
      </c>
      <c r="F101" t="s">
        <v>3416</v>
      </c>
      <c r="Z101" s="67" t="s">
        <v>3412</v>
      </c>
      <c r="AB101" t="s">
        <v>3417</v>
      </c>
      <c r="AF101" t="s">
        <v>2420</v>
      </c>
      <c r="AG101" t="s">
        <v>2806</v>
      </c>
      <c r="AH101" t="s">
        <v>3418</v>
      </c>
      <c r="AQ101" t="s">
        <v>3418</v>
      </c>
      <c r="DI101" t="s">
        <v>2179</v>
      </c>
      <c r="DJ101" t="s">
        <v>3368</v>
      </c>
      <c r="DK101" t="s">
        <v>2091</v>
      </c>
      <c r="DL101" t="s">
        <v>2722</v>
      </c>
      <c r="EB101" t="s">
        <v>2185</v>
      </c>
      <c r="FJ101" t="s">
        <v>3419</v>
      </c>
    </row>
    <row r="102" spans="1:166" ht="14.45">
      <c r="A102" s="52" t="s">
        <v>2235</v>
      </c>
      <c r="B102" s="53" t="s">
        <v>2693</v>
      </c>
      <c r="C102" s="54" t="s">
        <v>3420</v>
      </c>
      <c r="E102" t="s">
        <v>3103</v>
      </c>
      <c r="F102" t="s">
        <v>3421</v>
      </c>
      <c r="Z102" s="67" t="s">
        <v>3417</v>
      </c>
      <c r="AB102" s="83" t="s">
        <v>3053</v>
      </c>
      <c r="AC102" s="83" t="s">
        <v>3422</v>
      </c>
      <c r="AD102" s="83"/>
      <c r="AF102" t="s">
        <v>2420</v>
      </c>
      <c r="AG102" t="s">
        <v>2806</v>
      </c>
      <c r="AH102" t="s">
        <v>3423</v>
      </c>
      <c r="AQ102" t="s">
        <v>3423</v>
      </c>
      <c r="DI102" t="s">
        <v>2179</v>
      </c>
      <c r="DJ102" t="s">
        <v>3368</v>
      </c>
      <c r="DK102" t="s">
        <v>2091</v>
      </c>
      <c r="DL102" t="s">
        <v>2744</v>
      </c>
      <c r="EB102" t="s">
        <v>2275</v>
      </c>
      <c r="FJ102" t="s">
        <v>3424</v>
      </c>
    </row>
    <row r="103" spans="1:166" ht="14.45">
      <c r="A103" s="52" t="s">
        <v>2235</v>
      </c>
      <c r="B103" s="53" t="s">
        <v>2693</v>
      </c>
      <c r="C103" s="54" t="s">
        <v>3425</v>
      </c>
      <c r="E103" t="s">
        <v>3112</v>
      </c>
      <c r="F103" t="s">
        <v>3426</v>
      </c>
      <c r="Z103" t="s">
        <v>3427</v>
      </c>
      <c r="AB103" s="83" t="s">
        <v>3060</v>
      </c>
      <c r="AC103" s="83" t="s">
        <v>3428</v>
      </c>
      <c r="AD103" s="83"/>
      <c r="AF103" t="s">
        <v>2420</v>
      </c>
      <c r="AG103" t="s">
        <v>2806</v>
      </c>
      <c r="AH103" t="s">
        <v>3429</v>
      </c>
      <c r="AQ103" t="s">
        <v>3429</v>
      </c>
      <c r="DI103" t="s">
        <v>2179</v>
      </c>
      <c r="DJ103" t="s">
        <v>3368</v>
      </c>
      <c r="DK103" t="s">
        <v>2091</v>
      </c>
      <c r="DL103" s="67" t="s">
        <v>2091</v>
      </c>
      <c r="EB103" t="s">
        <v>2442</v>
      </c>
      <c r="FJ103" t="s">
        <v>3430</v>
      </c>
    </row>
    <row r="104" spans="1:166" ht="14.45">
      <c r="A104" s="52" t="s">
        <v>2235</v>
      </c>
      <c r="B104" s="53" t="s">
        <v>2693</v>
      </c>
      <c r="C104" s="54" t="s">
        <v>3431</v>
      </c>
      <c r="E104" t="s">
        <v>3118</v>
      </c>
      <c r="F104" t="s">
        <v>3432</v>
      </c>
      <c r="Z104" t="s">
        <v>3433</v>
      </c>
      <c r="AB104" s="83" t="s">
        <v>3067</v>
      </c>
      <c r="AC104" s="83" t="s">
        <v>3434</v>
      </c>
      <c r="AD104" s="83"/>
      <c r="AF104" t="s">
        <v>2420</v>
      </c>
      <c r="AG104" t="s">
        <v>2806</v>
      </c>
      <c r="AH104" t="s">
        <v>3435</v>
      </c>
      <c r="AQ104" t="s">
        <v>3435</v>
      </c>
      <c r="DI104" t="s">
        <v>2179</v>
      </c>
      <c r="DJ104" t="s">
        <v>3368</v>
      </c>
      <c r="DK104" t="s">
        <v>2091</v>
      </c>
      <c r="DL104" t="s">
        <v>2769</v>
      </c>
      <c r="EB104" t="s">
        <v>2509</v>
      </c>
      <c r="FJ104" t="s">
        <v>3436</v>
      </c>
    </row>
    <row r="105" spans="1:166" ht="14.45">
      <c r="A105" s="52" t="s">
        <v>2235</v>
      </c>
      <c r="B105" s="53" t="s">
        <v>2782</v>
      </c>
      <c r="C105" s="54" t="s">
        <v>3377</v>
      </c>
      <c r="E105" t="s">
        <v>3255</v>
      </c>
      <c r="F105" t="s">
        <v>3437</v>
      </c>
      <c r="Z105" t="s">
        <v>3438</v>
      </c>
      <c r="AB105" t="s">
        <v>3074</v>
      </c>
      <c r="AC105" t="s">
        <v>3439</v>
      </c>
      <c r="AF105" t="s">
        <v>2420</v>
      </c>
      <c r="AG105" t="s">
        <v>2806</v>
      </c>
      <c r="AH105" t="s">
        <v>3440</v>
      </c>
      <c r="AQ105" t="s">
        <v>3440</v>
      </c>
      <c r="DI105" t="s">
        <v>2179</v>
      </c>
      <c r="DJ105" t="s">
        <v>3368</v>
      </c>
      <c r="DK105" t="s">
        <v>2091</v>
      </c>
      <c r="DL105" t="s">
        <v>2791</v>
      </c>
      <c r="EB105" t="s">
        <v>2566</v>
      </c>
      <c r="FJ105" t="s">
        <v>3441</v>
      </c>
    </row>
    <row r="106" spans="1:166" ht="14.45">
      <c r="A106" s="52" t="s">
        <v>2235</v>
      </c>
      <c r="B106" s="53" t="s">
        <v>2782</v>
      </c>
      <c r="C106" s="54" t="s">
        <v>3383</v>
      </c>
      <c r="E106" t="s">
        <v>3260</v>
      </c>
      <c r="F106" t="s">
        <v>3442</v>
      </c>
      <c r="Z106" t="s">
        <v>3443</v>
      </c>
      <c r="AB106" t="s">
        <v>3081</v>
      </c>
      <c r="AC106" t="s">
        <v>2987</v>
      </c>
      <c r="AF106" t="s">
        <v>2420</v>
      </c>
      <c r="AG106" t="s">
        <v>2806</v>
      </c>
      <c r="AH106" t="s">
        <v>3444</v>
      </c>
      <c r="AQ106" t="s">
        <v>3444</v>
      </c>
      <c r="DI106" t="s">
        <v>2179</v>
      </c>
      <c r="DJ106" t="s">
        <v>3368</v>
      </c>
      <c r="DK106" t="s">
        <v>2091</v>
      </c>
      <c r="DL106" t="s">
        <v>2810</v>
      </c>
      <c r="EB106" t="s">
        <v>2602</v>
      </c>
      <c r="FJ106" t="s">
        <v>3445</v>
      </c>
    </row>
    <row r="107" spans="1:166" ht="14.45">
      <c r="A107" s="52" t="s">
        <v>2235</v>
      </c>
      <c r="B107" s="53" t="s">
        <v>2782</v>
      </c>
      <c r="C107" s="54" t="s">
        <v>3389</v>
      </c>
      <c r="E107" t="s">
        <v>3266</v>
      </c>
      <c r="F107" s="68">
        <v>7064</v>
      </c>
      <c r="Z107" t="s">
        <v>3446</v>
      </c>
      <c r="AB107" t="s">
        <v>2834</v>
      </c>
      <c r="AC107" t="s">
        <v>3447</v>
      </c>
      <c r="AF107" t="s">
        <v>2420</v>
      </c>
      <c r="AG107" t="s">
        <v>2806</v>
      </c>
      <c r="AH107" t="s">
        <v>3448</v>
      </c>
      <c r="AQ107" t="s">
        <v>3448</v>
      </c>
      <c r="DI107" t="s">
        <v>2179</v>
      </c>
      <c r="DJ107" t="s">
        <v>2180</v>
      </c>
      <c r="DK107" t="s">
        <v>2846</v>
      </c>
      <c r="DL107" t="s">
        <v>3294</v>
      </c>
      <c r="EB107" t="s">
        <v>2636</v>
      </c>
      <c r="FJ107" t="s">
        <v>2819</v>
      </c>
    </row>
    <row r="108" spans="1:166" ht="14.45">
      <c r="A108" s="52" t="s">
        <v>2235</v>
      </c>
      <c r="B108" s="53" t="s">
        <v>2782</v>
      </c>
      <c r="C108" s="54" t="s">
        <v>3394</v>
      </c>
      <c r="E108" t="s">
        <v>3272</v>
      </c>
      <c r="F108" t="s">
        <v>3449</v>
      </c>
      <c r="Z108" t="s">
        <v>3074</v>
      </c>
      <c r="AB108" t="s">
        <v>2850</v>
      </c>
      <c r="AC108" t="s">
        <v>3450</v>
      </c>
      <c r="AF108" t="s">
        <v>2489</v>
      </c>
      <c r="AG108" t="s">
        <v>2825</v>
      </c>
      <c r="AH108" t="s">
        <v>3451</v>
      </c>
      <c r="AQ108" t="s">
        <v>3451</v>
      </c>
      <c r="DI108" t="s">
        <v>2179</v>
      </c>
      <c r="DJ108" t="s">
        <v>2180</v>
      </c>
      <c r="DK108" t="s">
        <v>2846</v>
      </c>
      <c r="DL108" t="s">
        <v>3299</v>
      </c>
      <c r="EB108" t="s">
        <v>2668</v>
      </c>
      <c r="FJ108" t="s">
        <v>2935</v>
      </c>
    </row>
    <row r="109" spans="1:166" ht="14.45">
      <c r="A109" s="52" t="s">
        <v>2235</v>
      </c>
      <c r="B109" s="53" t="s">
        <v>2782</v>
      </c>
      <c r="C109" s="54" t="s">
        <v>3399</v>
      </c>
      <c r="E109" t="s">
        <v>3278</v>
      </c>
      <c r="F109" t="s">
        <v>3452</v>
      </c>
      <c r="Z109" t="s">
        <v>3081</v>
      </c>
      <c r="AB109" t="s">
        <v>3403</v>
      </c>
      <c r="AC109" t="s">
        <v>3453</v>
      </c>
      <c r="AF109" t="s">
        <v>2489</v>
      </c>
      <c r="AG109" t="s">
        <v>2825</v>
      </c>
      <c r="AH109" t="s">
        <v>3454</v>
      </c>
      <c r="AQ109" t="s">
        <v>3455</v>
      </c>
      <c r="DI109" t="s">
        <v>2179</v>
      </c>
      <c r="DJ109" t="s">
        <v>2180</v>
      </c>
      <c r="DK109" t="s">
        <v>2846</v>
      </c>
      <c r="DL109" t="s">
        <v>3304</v>
      </c>
      <c r="EB109" t="s">
        <v>2698</v>
      </c>
      <c r="FJ109" t="s">
        <v>3456</v>
      </c>
    </row>
    <row r="110" spans="1:166" ht="14.45">
      <c r="A110" s="52" t="s">
        <v>2235</v>
      </c>
      <c r="B110" s="53" t="s">
        <v>2782</v>
      </c>
      <c r="C110" s="54" t="s">
        <v>3406</v>
      </c>
      <c r="E110" t="s">
        <v>3284</v>
      </c>
      <c r="F110" t="s">
        <v>3457</v>
      </c>
      <c r="Z110" t="s">
        <v>2834</v>
      </c>
      <c r="AB110" s="83" t="s">
        <v>3410</v>
      </c>
      <c r="AC110" s="83" t="s">
        <v>3458</v>
      </c>
      <c r="AD110" s="83"/>
      <c r="AF110" t="s">
        <v>2489</v>
      </c>
      <c r="AG110" t="s">
        <v>2825</v>
      </c>
      <c r="AH110" t="s">
        <v>3455</v>
      </c>
      <c r="AQ110" t="s">
        <v>3454</v>
      </c>
      <c r="DI110" t="s">
        <v>2179</v>
      </c>
      <c r="DJ110" t="s">
        <v>2180</v>
      </c>
      <c r="DK110" t="s">
        <v>2846</v>
      </c>
      <c r="DL110" t="s">
        <v>2846</v>
      </c>
      <c r="EB110" t="s">
        <v>2722</v>
      </c>
      <c r="FJ110" t="s">
        <v>3459</v>
      </c>
    </row>
    <row r="111" spans="1:166" ht="14.45">
      <c r="A111" s="52" t="s">
        <v>2327</v>
      </c>
      <c r="B111" s="53" t="s">
        <v>2800</v>
      </c>
      <c r="C111" s="54" t="s">
        <v>3316</v>
      </c>
      <c r="E111" t="s">
        <v>3290</v>
      </c>
      <c r="F111" t="s">
        <v>3460</v>
      </c>
      <c r="Z111" t="s">
        <v>2850</v>
      </c>
      <c r="AB111" s="82" t="s">
        <v>3415</v>
      </c>
      <c r="AC111" t="s">
        <v>3461</v>
      </c>
      <c r="AF111" t="s">
        <v>2489</v>
      </c>
      <c r="AG111" t="s">
        <v>2825</v>
      </c>
      <c r="AH111" t="s">
        <v>3462</v>
      </c>
      <c r="AQ111" t="s">
        <v>3462</v>
      </c>
      <c r="DI111" t="s">
        <v>2179</v>
      </c>
      <c r="DJ111" t="s">
        <v>2180</v>
      </c>
      <c r="DK111" t="s">
        <v>2846</v>
      </c>
      <c r="DL111" t="s">
        <v>3314</v>
      </c>
      <c r="EB111" t="s">
        <v>2744</v>
      </c>
      <c r="FJ111" t="s">
        <v>3463</v>
      </c>
    </row>
    <row r="112" spans="1:166" ht="14.45">
      <c r="A112" s="52" t="s">
        <v>2327</v>
      </c>
      <c r="B112" s="53" t="s">
        <v>2800</v>
      </c>
      <c r="C112" s="54" t="s">
        <v>3330</v>
      </c>
      <c r="E112" t="s">
        <v>3324</v>
      </c>
      <c r="F112" t="s">
        <v>3464</v>
      </c>
      <c r="Z112" t="s">
        <v>3403</v>
      </c>
      <c r="AB112" t="s">
        <v>3420</v>
      </c>
      <c r="AC112" t="s">
        <v>3465</v>
      </c>
      <c r="AF112" t="s">
        <v>2489</v>
      </c>
      <c r="AG112" t="s">
        <v>2825</v>
      </c>
      <c r="AH112" t="s">
        <v>3466</v>
      </c>
      <c r="AQ112" t="s">
        <v>3466</v>
      </c>
      <c r="DI112" t="s">
        <v>2179</v>
      </c>
      <c r="DJ112" t="s">
        <v>2180</v>
      </c>
      <c r="DK112" t="s">
        <v>2846</v>
      </c>
      <c r="DL112" t="s">
        <v>3320</v>
      </c>
      <c r="EB112" t="s">
        <v>2091</v>
      </c>
      <c r="FJ112" t="s">
        <v>3467</v>
      </c>
    </row>
    <row r="113" spans="1:166" ht="14.45">
      <c r="A113" s="52" t="s">
        <v>2327</v>
      </c>
      <c r="B113" s="53" t="s">
        <v>2800</v>
      </c>
      <c r="C113" s="54" t="s">
        <v>3337</v>
      </c>
      <c r="E113" t="s">
        <v>3332</v>
      </c>
      <c r="F113" t="s">
        <v>3468</v>
      </c>
      <c r="Z113" t="s">
        <v>3415</v>
      </c>
      <c r="AB113" t="s">
        <v>3425</v>
      </c>
      <c r="AC113" t="s">
        <v>3469</v>
      </c>
      <c r="AF113" t="s">
        <v>2489</v>
      </c>
      <c r="AG113" t="s">
        <v>2825</v>
      </c>
      <c r="AH113" t="s">
        <v>3470</v>
      </c>
      <c r="AQ113" t="s">
        <v>3470</v>
      </c>
      <c r="DI113" t="s">
        <v>2179</v>
      </c>
      <c r="DJ113" t="s">
        <v>2180</v>
      </c>
      <c r="DK113" t="s">
        <v>2846</v>
      </c>
      <c r="DL113" t="s">
        <v>3327</v>
      </c>
      <c r="EB113" t="s">
        <v>2769</v>
      </c>
      <c r="FJ113" t="s">
        <v>3471</v>
      </c>
    </row>
    <row r="114" spans="1:166" ht="14.45">
      <c r="A114" s="52" t="s">
        <v>2327</v>
      </c>
      <c r="B114" s="53" t="s">
        <v>2800</v>
      </c>
      <c r="C114" s="54" t="s">
        <v>3343</v>
      </c>
      <c r="E114" t="s">
        <v>3339</v>
      </c>
      <c r="F114" t="s">
        <v>3472</v>
      </c>
      <c r="Z114" t="s">
        <v>3420</v>
      </c>
      <c r="AB114" t="s">
        <v>3431</v>
      </c>
      <c r="AC114" t="s">
        <v>3473</v>
      </c>
      <c r="AF114" t="s">
        <v>2489</v>
      </c>
      <c r="AG114" t="s">
        <v>2825</v>
      </c>
      <c r="AH114" t="s">
        <v>3474</v>
      </c>
      <c r="AQ114" t="s">
        <v>3474</v>
      </c>
      <c r="DI114" t="s">
        <v>2179</v>
      </c>
      <c r="DJ114" t="s">
        <v>2180</v>
      </c>
      <c r="DK114" t="s">
        <v>2846</v>
      </c>
      <c r="DL114" t="s">
        <v>3335</v>
      </c>
      <c r="EB114" t="s">
        <v>2791</v>
      </c>
      <c r="FJ114" t="s">
        <v>3475</v>
      </c>
    </row>
    <row r="115" spans="1:166" ht="14.45">
      <c r="A115" s="52" t="s">
        <v>2327</v>
      </c>
      <c r="B115" s="53" t="s">
        <v>2800</v>
      </c>
      <c r="C115" s="54" t="s">
        <v>3351</v>
      </c>
      <c r="E115" t="s">
        <v>3346</v>
      </c>
      <c r="F115" t="s">
        <v>3476</v>
      </c>
      <c r="Z115" t="s">
        <v>3425</v>
      </c>
      <c r="AB115" t="s">
        <v>3316</v>
      </c>
      <c r="AC115" t="s">
        <v>3477</v>
      </c>
      <c r="AF115" t="s">
        <v>2489</v>
      </c>
      <c r="AG115" t="s">
        <v>2825</v>
      </c>
      <c r="AH115" t="s">
        <v>3478</v>
      </c>
      <c r="AQ115" t="s">
        <v>3478</v>
      </c>
      <c r="DI115" t="s">
        <v>2179</v>
      </c>
      <c r="DJ115" t="s">
        <v>2180</v>
      </c>
      <c r="DK115" t="s">
        <v>2846</v>
      </c>
      <c r="DL115" t="s">
        <v>2886</v>
      </c>
      <c r="EB115" t="s">
        <v>2810</v>
      </c>
      <c r="FJ115" t="s">
        <v>3479</v>
      </c>
    </row>
    <row r="116" spans="1:166" ht="14.45">
      <c r="A116" s="52" t="s">
        <v>2327</v>
      </c>
      <c r="B116" s="53" t="s">
        <v>2800</v>
      </c>
      <c r="C116" s="54" t="s">
        <v>3357</v>
      </c>
      <c r="E116" t="s">
        <v>3353</v>
      </c>
      <c r="F116" t="s">
        <v>3480</v>
      </c>
      <c r="Z116" t="s">
        <v>3431</v>
      </c>
      <c r="AB116" t="s">
        <v>3330</v>
      </c>
      <c r="AC116" t="s">
        <v>3477</v>
      </c>
      <c r="AF116" t="s">
        <v>2489</v>
      </c>
      <c r="AG116" t="s">
        <v>2825</v>
      </c>
      <c r="AH116" t="s">
        <v>3481</v>
      </c>
      <c r="AQ116" t="s">
        <v>3481</v>
      </c>
      <c r="EB116" t="s">
        <v>3294</v>
      </c>
      <c r="FJ116" t="s">
        <v>3482</v>
      </c>
    </row>
    <row r="117" spans="1:166" ht="14.45">
      <c r="A117" s="52" t="s">
        <v>2327</v>
      </c>
      <c r="B117" s="53" t="s">
        <v>2800</v>
      </c>
      <c r="C117" s="54" t="s">
        <v>3363</v>
      </c>
      <c r="E117" t="s">
        <v>3359</v>
      </c>
      <c r="F117" t="s">
        <v>3483</v>
      </c>
      <c r="Z117" t="s">
        <v>3316</v>
      </c>
      <c r="AB117" t="s">
        <v>3337</v>
      </c>
      <c r="AC117" t="s">
        <v>3484</v>
      </c>
      <c r="AF117" t="s">
        <v>2489</v>
      </c>
      <c r="AG117" t="s">
        <v>2825</v>
      </c>
      <c r="AH117" t="s">
        <v>3485</v>
      </c>
      <c r="AQ117" t="s">
        <v>3485</v>
      </c>
      <c r="EB117" t="s">
        <v>3299</v>
      </c>
      <c r="FJ117" t="s">
        <v>3486</v>
      </c>
    </row>
    <row r="118" spans="1:166" ht="14.45">
      <c r="A118" s="52" t="s">
        <v>2327</v>
      </c>
      <c r="B118" s="53" t="s">
        <v>2800</v>
      </c>
      <c r="C118" s="54" t="s">
        <v>3370</v>
      </c>
      <c r="E118" t="s">
        <v>3365</v>
      </c>
      <c r="F118" t="s">
        <v>3487</v>
      </c>
      <c r="Z118" s="67" t="s">
        <v>3488</v>
      </c>
      <c r="AB118" t="s">
        <v>3343</v>
      </c>
      <c r="AC118" t="s">
        <v>3489</v>
      </c>
      <c r="AF118" t="s">
        <v>2489</v>
      </c>
      <c r="AG118" t="s">
        <v>2843</v>
      </c>
      <c r="AH118" t="s">
        <v>3490</v>
      </c>
      <c r="AQ118" t="s">
        <v>3491</v>
      </c>
      <c r="EB118" t="s">
        <v>3304</v>
      </c>
      <c r="FJ118" t="s">
        <v>3492</v>
      </c>
    </row>
    <row r="119" spans="1:166" ht="14.45">
      <c r="A119" s="52" t="s">
        <v>2327</v>
      </c>
      <c r="B119" s="53" t="s">
        <v>2800</v>
      </c>
      <c r="C119" s="54" t="s">
        <v>3375</v>
      </c>
      <c r="E119" t="s">
        <v>3372</v>
      </c>
      <c r="F119" t="s">
        <v>3493</v>
      </c>
      <c r="Z119" s="67" t="s">
        <v>3494</v>
      </c>
      <c r="AB119" t="s">
        <v>3351</v>
      </c>
      <c r="AC119" t="s">
        <v>3484</v>
      </c>
      <c r="AF119" t="s">
        <v>2489</v>
      </c>
      <c r="AG119" t="s">
        <v>2843</v>
      </c>
      <c r="AH119" t="s">
        <v>3495</v>
      </c>
      <c r="AQ119" t="s">
        <v>3496</v>
      </c>
      <c r="DI119" t="s">
        <v>756</v>
      </c>
      <c r="DJ119" t="s">
        <v>758</v>
      </c>
      <c r="DK119" t="s">
        <v>2085</v>
      </c>
      <c r="DL119" t="s">
        <v>2086</v>
      </c>
      <c r="EB119" t="s">
        <v>2846</v>
      </c>
      <c r="FJ119" t="s">
        <v>3497</v>
      </c>
    </row>
    <row r="120" spans="1:166" ht="14.45">
      <c r="A120" s="52" t="s">
        <v>2327</v>
      </c>
      <c r="B120" s="53" t="s">
        <v>2800</v>
      </c>
      <c r="C120" s="54" t="s">
        <v>3381</v>
      </c>
      <c r="E120" t="s">
        <v>3403</v>
      </c>
      <c r="F120" t="s">
        <v>3498</v>
      </c>
      <c r="Z120" s="67" t="s">
        <v>3499</v>
      </c>
      <c r="AB120" t="s">
        <v>3357</v>
      </c>
      <c r="AC120" t="s">
        <v>3477</v>
      </c>
      <c r="AF120" t="s">
        <v>2489</v>
      </c>
      <c r="AG120" t="s">
        <v>2843</v>
      </c>
      <c r="AH120" t="s">
        <v>3500</v>
      </c>
      <c r="AQ120" t="s">
        <v>3501</v>
      </c>
      <c r="DI120" t="s">
        <v>2179</v>
      </c>
      <c r="DJ120" t="s">
        <v>2180</v>
      </c>
      <c r="DK120" t="s">
        <v>2181</v>
      </c>
      <c r="DL120" t="s">
        <v>2182</v>
      </c>
      <c r="EB120" t="s">
        <v>3314</v>
      </c>
      <c r="FJ120" t="s">
        <v>3502</v>
      </c>
    </row>
    <row r="121" spans="1:166" ht="14.45">
      <c r="A121" s="52" t="s">
        <v>2327</v>
      </c>
      <c r="B121" s="53" t="s">
        <v>2800</v>
      </c>
      <c r="C121" s="54" t="s">
        <v>3387</v>
      </c>
      <c r="E121" t="s">
        <v>3410</v>
      </c>
      <c r="F121" t="s">
        <v>3503</v>
      </c>
      <c r="Z121" t="s">
        <v>3357</v>
      </c>
      <c r="AB121" t="s">
        <v>3363</v>
      </c>
      <c r="AC121" t="s">
        <v>3489</v>
      </c>
      <c r="AF121" t="s">
        <v>2489</v>
      </c>
      <c r="AG121" t="s">
        <v>2843</v>
      </c>
      <c r="AH121" t="s">
        <v>3501</v>
      </c>
      <c r="AQ121" t="s">
        <v>3490</v>
      </c>
      <c r="DI121" t="s">
        <v>2179</v>
      </c>
      <c r="DJ121" t="s">
        <v>2180</v>
      </c>
      <c r="DK121" t="s">
        <v>2181</v>
      </c>
      <c r="DL121" t="s">
        <v>2273</v>
      </c>
      <c r="EB121" t="s">
        <v>3320</v>
      </c>
      <c r="FJ121" t="s">
        <v>3504</v>
      </c>
    </row>
    <row r="122" spans="1:166" ht="14.45">
      <c r="A122" s="52" t="s">
        <v>2327</v>
      </c>
      <c r="B122" s="53" t="s">
        <v>2800</v>
      </c>
      <c r="C122" s="54" t="s">
        <v>3392</v>
      </c>
      <c r="E122" t="s">
        <v>3415</v>
      </c>
      <c r="F122" t="s">
        <v>3505</v>
      </c>
      <c r="Z122" s="67" t="s">
        <v>3506</v>
      </c>
      <c r="AB122" t="s">
        <v>3370</v>
      </c>
      <c r="AC122" t="s">
        <v>3507</v>
      </c>
      <c r="AF122" t="s">
        <v>2489</v>
      </c>
      <c r="AG122" t="s">
        <v>2843</v>
      </c>
      <c r="AH122" t="s">
        <v>3496</v>
      </c>
      <c r="AQ122" t="s">
        <v>3495</v>
      </c>
      <c r="DI122" t="s">
        <v>2179</v>
      </c>
      <c r="DJ122" t="s">
        <v>2180</v>
      </c>
      <c r="DK122" t="s">
        <v>2181</v>
      </c>
      <c r="DL122" t="s">
        <v>2363</v>
      </c>
      <c r="EB122" t="s">
        <v>3327</v>
      </c>
      <c r="FJ122" t="s">
        <v>3508</v>
      </c>
    </row>
    <row r="123" spans="1:166" ht="14.45">
      <c r="A123" s="52" t="s">
        <v>2327</v>
      </c>
      <c r="B123" s="53" t="s">
        <v>2800</v>
      </c>
      <c r="C123" s="54" t="s">
        <v>3397</v>
      </c>
      <c r="E123" t="s">
        <v>3420</v>
      </c>
      <c r="F123" t="s">
        <v>3509</v>
      </c>
      <c r="Z123" s="67" t="s">
        <v>3510</v>
      </c>
      <c r="AB123" t="s">
        <v>3375</v>
      </c>
      <c r="AC123" t="s">
        <v>3511</v>
      </c>
      <c r="AF123" t="s">
        <v>2489</v>
      </c>
      <c r="AG123" t="s">
        <v>2843</v>
      </c>
      <c r="AH123" t="s">
        <v>3491</v>
      </c>
      <c r="AQ123" t="s">
        <v>3500</v>
      </c>
      <c r="DI123" t="s">
        <v>2179</v>
      </c>
      <c r="DJ123" t="s">
        <v>2180</v>
      </c>
      <c r="DK123" t="s">
        <v>2181</v>
      </c>
      <c r="DL123" t="s">
        <v>2440</v>
      </c>
      <c r="EB123" t="s">
        <v>3335</v>
      </c>
      <c r="FJ123" t="s">
        <v>3512</v>
      </c>
    </row>
    <row r="124" spans="1:166" ht="14.45">
      <c r="A124" s="52" t="s">
        <v>2327</v>
      </c>
      <c r="B124" s="53" t="s">
        <v>2800</v>
      </c>
      <c r="C124" s="54" t="s">
        <v>3404</v>
      </c>
      <c r="E124" t="s">
        <v>3425</v>
      </c>
      <c r="F124" t="s">
        <v>3513</v>
      </c>
      <c r="Z124" s="67" t="s">
        <v>3514</v>
      </c>
      <c r="AB124" t="s">
        <v>3381</v>
      </c>
      <c r="AF124" t="s">
        <v>2489</v>
      </c>
      <c r="AG124" t="s">
        <v>2860</v>
      </c>
      <c r="AH124" t="s">
        <v>3515</v>
      </c>
      <c r="AQ124" t="s">
        <v>3515</v>
      </c>
      <c r="DI124" t="s">
        <v>2179</v>
      </c>
      <c r="DJ124" t="s">
        <v>2180</v>
      </c>
      <c r="DK124" t="s">
        <v>2277</v>
      </c>
      <c r="DL124" t="s">
        <v>2277</v>
      </c>
      <c r="EB124" t="s">
        <v>2886</v>
      </c>
      <c r="FJ124" t="s">
        <v>3516</v>
      </c>
    </row>
    <row r="125" spans="1:166" ht="14.45">
      <c r="A125" s="52" t="s">
        <v>2235</v>
      </c>
      <c r="B125" s="53" t="s">
        <v>2251</v>
      </c>
      <c r="C125" s="54" t="s">
        <v>3412</v>
      </c>
      <c r="E125" t="s">
        <v>3431</v>
      </c>
      <c r="F125" t="s">
        <v>3517</v>
      </c>
      <c r="Z125" t="s">
        <v>3375</v>
      </c>
      <c r="AB125" t="s">
        <v>3387</v>
      </c>
      <c r="AC125" t="s">
        <v>3484</v>
      </c>
      <c r="AF125" t="s">
        <v>2489</v>
      </c>
      <c r="AG125" t="s">
        <v>2860</v>
      </c>
      <c r="AH125" t="s">
        <v>3518</v>
      </c>
      <c r="AQ125" t="s">
        <v>3519</v>
      </c>
      <c r="DI125" t="s">
        <v>2179</v>
      </c>
      <c r="DJ125" t="s">
        <v>2180</v>
      </c>
      <c r="DK125" t="s">
        <v>2563</v>
      </c>
      <c r="DL125" t="s">
        <v>2564</v>
      </c>
      <c r="FJ125" t="s">
        <v>3520</v>
      </c>
    </row>
    <row r="126" spans="1:166" ht="14.45">
      <c r="A126" s="52" t="s">
        <v>2235</v>
      </c>
      <c r="B126" s="53" t="s">
        <v>2251</v>
      </c>
      <c r="C126" s="54" t="s">
        <v>3417</v>
      </c>
      <c r="E126" t="s">
        <v>3377</v>
      </c>
      <c r="F126" t="s">
        <v>3521</v>
      </c>
      <c r="Z126" s="67" t="s">
        <v>3381</v>
      </c>
      <c r="AB126" t="s">
        <v>3392</v>
      </c>
      <c r="AC126" t="s">
        <v>3511</v>
      </c>
      <c r="AF126" t="s">
        <v>2489</v>
      </c>
      <c r="AG126" t="s">
        <v>2860</v>
      </c>
      <c r="AH126" t="s">
        <v>3522</v>
      </c>
      <c r="AQ126" t="s">
        <v>3518</v>
      </c>
      <c r="DI126" t="s">
        <v>2179</v>
      </c>
      <c r="DJ126" t="s">
        <v>2180</v>
      </c>
      <c r="DK126" t="s">
        <v>2563</v>
      </c>
      <c r="DL126" t="s">
        <v>2600</v>
      </c>
      <c r="FJ126" t="s">
        <v>3523</v>
      </c>
    </row>
    <row r="127" spans="1:166" ht="14.45">
      <c r="A127" s="52" t="s">
        <v>2410</v>
      </c>
      <c r="B127" s="53" t="s">
        <v>2837</v>
      </c>
      <c r="C127" s="54" t="s">
        <v>3225</v>
      </c>
      <c r="E127" t="s">
        <v>3383</v>
      </c>
      <c r="F127" t="s">
        <v>3524</v>
      </c>
      <c r="Z127" s="67" t="s">
        <v>3525</v>
      </c>
      <c r="AB127" t="s">
        <v>3397</v>
      </c>
      <c r="AC127" t="s">
        <v>3489</v>
      </c>
      <c r="AF127" t="s">
        <v>2489</v>
      </c>
      <c r="AG127" t="s">
        <v>2860</v>
      </c>
      <c r="AH127" t="s">
        <v>3526</v>
      </c>
      <c r="AQ127" t="s">
        <v>3522</v>
      </c>
      <c r="DI127" t="s">
        <v>2179</v>
      </c>
      <c r="DJ127" t="s">
        <v>2180</v>
      </c>
      <c r="DK127" t="s">
        <v>2563</v>
      </c>
      <c r="DL127" t="s">
        <v>2634</v>
      </c>
      <c r="FJ127" t="s">
        <v>3527</v>
      </c>
    </row>
    <row r="128" spans="1:166" ht="14.45">
      <c r="A128" s="52" t="s">
        <v>2410</v>
      </c>
      <c r="B128" s="53" t="s">
        <v>2837</v>
      </c>
      <c r="C128" s="54" t="s">
        <v>3233</v>
      </c>
      <c r="E128" t="s">
        <v>3389</v>
      </c>
      <c r="F128" t="s">
        <v>3528</v>
      </c>
      <c r="Z128" t="s">
        <v>3387</v>
      </c>
      <c r="AB128" t="s">
        <v>3404</v>
      </c>
      <c r="AF128" t="s">
        <v>2489</v>
      </c>
      <c r="AG128" t="s">
        <v>2860</v>
      </c>
      <c r="AH128" t="s">
        <v>3529</v>
      </c>
      <c r="AQ128" t="s">
        <v>3526</v>
      </c>
      <c r="DI128" t="s">
        <v>2179</v>
      </c>
      <c r="DJ128" t="s">
        <v>2180</v>
      </c>
      <c r="DK128" t="s">
        <v>2563</v>
      </c>
      <c r="DL128" t="s">
        <v>2666</v>
      </c>
      <c r="FJ128" t="s">
        <v>3292</v>
      </c>
    </row>
    <row r="129" spans="1:166" ht="14.45">
      <c r="A129" s="52" t="s">
        <v>2410</v>
      </c>
      <c r="B129" s="53" t="s">
        <v>2837</v>
      </c>
      <c r="C129" s="54" t="s">
        <v>3238</v>
      </c>
      <c r="E129" t="s">
        <v>3394</v>
      </c>
      <c r="F129" t="s">
        <v>3530</v>
      </c>
      <c r="Z129" s="67" t="s">
        <v>3531</v>
      </c>
      <c r="AB129" t="s">
        <v>3404</v>
      </c>
      <c r="AC129" t="s">
        <v>3484</v>
      </c>
      <c r="AF129" t="s">
        <v>2489</v>
      </c>
      <c r="AG129" t="s">
        <v>2860</v>
      </c>
      <c r="AH129" t="s">
        <v>3532</v>
      </c>
      <c r="AQ129" t="s">
        <v>3529</v>
      </c>
      <c r="DI129" t="s">
        <v>2179</v>
      </c>
      <c r="DJ129" t="s">
        <v>2180</v>
      </c>
      <c r="DK129" t="s">
        <v>2563</v>
      </c>
      <c r="DL129" t="s">
        <v>2696</v>
      </c>
      <c r="FJ129" t="s">
        <v>3533</v>
      </c>
    </row>
    <row r="130" spans="1:166" ht="14.45">
      <c r="A130" s="52" t="s">
        <v>2410</v>
      </c>
      <c r="B130" s="53" t="s">
        <v>2837</v>
      </c>
      <c r="C130" s="54" t="s">
        <v>3244</v>
      </c>
      <c r="E130" t="s">
        <v>3399</v>
      </c>
      <c r="F130" t="s">
        <v>3534</v>
      </c>
      <c r="Z130" s="67" t="s">
        <v>3535</v>
      </c>
      <c r="AB130" t="s">
        <v>3225</v>
      </c>
      <c r="AC130" t="s">
        <v>3536</v>
      </c>
      <c r="AF130" t="s">
        <v>2489</v>
      </c>
      <c r="AG130" t="s">
        <v>2860</v>
      </c>
      <c r="AH130" t="s">
        <v>3537</v>
      </c>
      <c r="AQ130" t="s">
        <v>3532</v>
      </c>
      <c r="DI130" t="s">
        <v>2179</v>
      </c>
      <c r="DJ130" t="s">
        <v>2180</v>
      </c>
      <c r="DK130" t="s">
        <v>2563</v>
      </c>
      <c r="DL130" t="s">
        <v>2721</v>
      </c>
      <c r="FJ130" t="s">
        <v>3538</v>
      </c>
    </row>
    <row r="131" spans="1:166" ht="14.45">
      <c r="A131" s="52" t="s">
        <v>2235</v>
      </c>
      <c r="B131" s="53" t="s">
        <v>2854</v>
      </c>
      <c r="C131" s="54" t="s">
        <v>3104</v>
      </c>
      <c r="E131" t="s">
        <v>3406</v>
      </c>
      <c r="F131" t="s">
        <v>3539</v>
      </c>
      <c r="Z131" t="s">
        <v>3225</v>
      </c>
      <c r="AB131" t="s">
        <v>3233</v>
      </c>
      <c r="AC131" t="s">
        <v>3540</v>
      </c>
      <c r="AF131" t="s">
        <v>2489</v>
      </c>
      <c r="AG131" t="s">
        <v>2860</v>
      </c>
      <c r="AH131" t="s">
        <v>3541</v>
      </c>
      <c r="AQ131" t="s">
        <v>3537</v>
      </c>
      <c r="DI131" t="s">
        <v>2179</v>
      </c>
      <c r="DJ131" t="s">
        <v>2180</v>
      </c>
      <c r="DK131" t="s">
        <v>2563</v>
      </c>
      <c r="DL131" t="s">
        <v>2743</v>
      </c>
      <c r="FJ131" t="s">
        <v>3542</v>
      </c>
    </row>
    <row r="132" spans="1:166" ht="14.45">
      <c r="A132" s="84" t="s">
        <v>2235</v>
      </c>
      <c r="B132" s="85" t="s">
        <v>2854</v>
      </c>
      <c r="C132" s="86" t="s">
        <v>3113</v>
      </c>
      <c r="E132" t="s">
        <v>3412</v>
      </c>
      <c r="F132" t="s">
        <v>3543</v>
      </c>
      <c r="Z132" t="s">
        <v>3233</v>
      </c>
      <c r="AB132" t="s">
        <v>3238</v>
      </c>
      <c r="AC132" t="s">
        <v>3544</v>
      </c>
      <c r="AF132" t="s">
        <v>2489</v>
      </c>
      <c r="AG132" t="s">
        <v>2860</v>
      </c>
      <c r="AH132" t="s">
        <v>3519</v>
      </c>
      <c r="AQ132" t="s">
        <v>3541</v>
      </c>
      <c r="DI132" t="s">
        <v>2179</v>
      </c>
      <c r="DJ132" t="s">
        <v>2180</v>
      </c>
      <c r="DK132" t="s">
        <v>2563</v>
      </c>
      <c r="DL132" t="s">
        <v>2768</v>
      </c>
      <c r="FJ132" t="s">
        <v>3545</v>
      </c>
    </row>
    <row r="133" spans="1:166" ht="14.45">
      <c r="A133" s="52" t="s">
        <v>2235</v>
      </c>
      <c r="B133" s="53" t="s">
        <v>2854</v>
      </c>
      <c r="C133" s="54" t="s">
        <v>3119</v>
      </c>
      <c r="E133" t="s">
        <v>3417</v>
      </c>
      <c r="F133" t="s">
        <v>3546</v>
      </c>
      <c r="Z133" t="s">
        <v>3238</v>
      </c>
      <c r="AB133" t="s">
        <v>3244</v>
      </c>
      <c r="AC133" t="s">
        <v>3547</v>
      </c>
      <c r="AF133" t="s">
        <v>2489</v>
      </c>
      <c r="AG133" t="s">
        <v>2860</v>
      </c>
      <c r="AH133" t="s">
        <v>3548</v>
      </c>
      <c r="AQ133" t="s">
        <v>3548</v>
      </c>
      <c r="DI133" t="s">
        <v>2179</v>
      </c>
      <c r="DJ133" t="s">
        <v>2180</v>
      </c>
      <c r="DK133" t="s">
        <v>2563</v>
      </c>
      <c r="DL133" t="s">
        <v>2790</v>
      </c>
      <c r="FJ133" t="s">
        <v>3549</v>
      </c>
    </row>
    <row r="134" spans="1:166" ht="14.45">
      <c r="A134" s="52" t="s">
        <v>2235</v>
      </c>
      <c r="B134" s="53" t="s">
        <v>2854</v>
      </c>
      <c r="C134" s="54" t="s">
        <v>3124</v>
      </c>
      <c r="E134" t="s">
        <v>3550</v>
      </c>
      <c r="F134" t="s">
        <v>3551</v>
      </c>
      <c r="Z134" t="s">
        <v>3244</v>
      </c>
      <c r="AB134" s="67" t="s">
        <v>2521</v>
      </c>
      <c r="AF134" t="s">
        <v>2489</v>
      </c>
      <c r="AG134" t="s">
        <v>2860</v>
      </c>
      <c r="AH134" t="s">
        <v>3552</v>
      </c>
      <c r="AQ134" t="s">
        <v>3552</v>
      </c>
      <c r="DI134" t="s">
        <v>2179</v>
      </c>
      <c r="DJ134" t="s">
        <v>2180</v>
      </c>
      <c r="DK134" t="s">
        <v>2563</v>
      </c>
      <c r="DL134" t="s">
        <v>2809</v>
      </c>
      <c r="FJ134" t="s">
        <v>3553</v>
      </c>
    </row>
    <row r="135" spans="1:166" ht="14.45">
      <c r="A135" s="52" t="s">
        <v>2235</v>
      </c>
      <c r="B135" s="53" t="s">
        <v>2854</v>
      </c>
      <c r="C135" s="86" t="s">
        <v>3132</v>
      </c>
      <c r="E135" t="s">
        <v>3554</v>
      </c>
      <c r="F135" t="s">
        <v>3555</v>
      </c>
      <c r="AF135" t="s">
        <v>2489</v>
      </c>
      <c r="AG135" t="s">
        <v>2860</v>
      </c>
      <c r="AH135" t="s">
        <v>3556</v>
      </c>
      <c r="AQ135" t="s">
        <v>3556</v>
      </c>
      <c r="DI135" t="s">
        <v>2179</v>
      </c>
      <c r="DJ135" t="s">
        <v>2180</v>
      </c>
      <c r="DK135" t="s">
        <v>2563</v>
      </c>
      <c r="DL135" t="s">
        <v>2828</v>
      </c>
      <c r="FJ135" t="s">
        <v>3557</v>
      </c>
    </row>
    <row r="136" spans="1:166" ht="14.45">
      <c r="E136" t="s">
        <v>3558</v>
      </c>
      <c r="F136" t="s">
        <v>3559</v>
      </c>
      <c r="AF136" t="s">
        <v>2489</v>
      </c>
      <c r="AG136" t="s">
        <v>2871</v>
      </c>
      <c r="AH136" t="s">
        <v>3560</v>
      </c>
      <c r="AQ136" t="s">
        <v>3560</v>
      </c>
      <c r="DI136" t="s">
        <v>2179</v>
      </c>
      <c r="DJ136" t="s">
        <v>2180</v>
      </c>
      <c r="DK136" t="s">
        <v>2563</v>
      </c>
      <c r="DL136" t="s">
        <v>2845</v>
      </c>
      <c r="FJ136" t="s">
        <v>3561</v>
      </c>
    </row>
    <row r="137" spans="1:166" ht="14.45">
      <c r="E137" t="s">
        <v>3562</v>
      </c>
      <c r="F137" t="s">
        <v>3563</v>
      </c>
      <c r="AF137" t="s">
        <v>2489</v>
      </c>
      <c r="AG137" t="s">
        <v>2871</v>
      </c>
      <c r="AH137" t="s">
        <v>3564</v>
      </c>
      <c r="AQ137" t="s">
        <v>3564</v>
      </c>
      <c r="DI137" t="s">
        <v>2179</v>
      </c>
      <c r="DJ137" t="s">
        <v>2180</v>
      </c>
      <c r="DK137" t="s">
        <v>2563</v>
      </c>
      <c r="DL137" t="s">
        <v>2861</v>
      </c>
      <c r="FJ137" t="s">
        <v>3565</v>
      </c>
    </row>
    <row r="138" spans="1:166" ht="14.45">
      <c r="A138" t="s">
        <v>3566</v>
      </c>
      <c r="E138" t="s">
        <v>3567</v>
      </c>
      <c r="F138" t="s">
        <v>3568</v>
      </c>
      <c r="AB138" t="s">
        <v>71</v>
      </c>
      <c r="AD138" s="87"/>
      <c r="AF138" t="s">
        <v>2489</v>
      </c>
      <c r="AG138" t="s">
        <v>2871</v>
      </c>
      <c r="AH138" t="s">
        <v>3569</v>
      </c>
      <c r="AQ138" t="s">
        <v>3569</v>
      </c>
      <c r="DI138" t="s">
        <v>2179</v>
      </c>
      <c r="DJ138" t="s">
        <v>2180</v>
      </c>
      <c r="DK138" t="s">
        <v>2444</v>
      </c>
      <c r="DL138" t="s">
        <v>2444</v>
      </c>
      <c r="FJ138" t="s">
        <v>3570</v>
      </c>
    </row>
    <row r="139" spans="1:166" ht="14.45">
      <c r="A139" s="52" t="s">
        <v>2327</v>
      </c>
      <c r="B139" s="53" t="s">
        <v>2483</v>
      </c>
      <c r="C139" s="54" t="s">
        <v>3446</v>
      </c>
      <c r="E139" t="s">
        <v>3571</v>
      </c>
      <c r="F139" t="s">
        <v>3572</v>
      </c>
      <c r="AB139" s="88" t="s">
        <v>3427</v>
      </c>
      <c r="AC139" s="89" t="s">
        <v>3573</v>
      </c>
      <c r="AF139" t="s">
        <v>2489</v>
      </c>
      <c r="AG139" t="s">
        <v>2871</v>
      </c>
      <c r="AH139" t="s">
        <v>3574</v>
      </c>
      <c r="AQ139" t="s">
        <v>3575</v>
      </c>
      <c r="DI139" t="s">
        <v>3576</v>
      </c>
      <c r="DJ139" t="s">
        <v>2183</v>
      </c>
      <c r="DK139" t="s">
        <v>2183</v>
      </c>
      <c r="DL139" t="s">
        <v>2184</v>
      </c>
      <c r="FJ139" t="s">
        <v>3577</v>
      </c>
    </row>
    <row r="140" spans="1:166" ht="14.45">
      <c r="A140" s="52" t="s">
        <v>2327</v>
      </c>
      <c r="B140" s="53" t="s">
        <v>2483</v>
      </c>
      <c r="C140" s="54" t="s">
        <v>3438</v>
      </c>
      <c r="E140" t="s">
        <v>3578</v>
      </c>
      <c r="F140" t="s">
        <v>3579</v>
      </c>
      <c r="AB140" s="90" t="s">
        <v>3433</v>
      </c>
      <c r="AC140" s="91" t="s">
        <v>3573</v>
      </c>
      <c r="AD140" s="87"/>
      <c r="AF140" t="s">
        <v>2489</v>
      </c>
      <c r="AG140" t="s">
        <v>2871</v>
      </c>
      <c r="AH140" t="s">
        <v>3575</v>
      </c>
      <c r="AQ140" t="s">
        <v>3574</v>
      </c>
      <c r="DI140" t="s">
        <v>3576</v>
      </c>
      <c r="DJ140" t="s">
        <v>2183</v>
      </c>
      <c r="DK140" t="s">
        <v>2183</v>
      </c>
      <c r="DL140" t="s">
        <v>2183</v>
      </c>
      <c r="FJ140" t="s">
        <v>3580</v>
      </c>
    </row>
    <row r="141" spans="1:166" ht="14.45">
      <c r="A141" s="52" t="s">
        <v>2327</v>
      </c>
      <c r="B141" s="53" t="s">
        <v>2483</v>
      </c>
      <c r="C141" s="54" t="s">
        <v>3433</v>
      </c>
      <c r="E141" t="s">
        <v>3581</v>
      </c>
      <c r="F141" t="s">
        <v>3582</v>
      </c>
      <c r="AB141" s="88" t="s">
        <v>3438</v>
      </c>
      <c r="AC141" s="89" t="s">
        <v>3573</v>
      </c>
      <c r="AF141" t="s">
        <v>2489</v>
      </c>
      <c r="AG141" t="s">
        <v>2882</v>
      </c>
      <c r="AH141" t="s">
        <v>3583</v>
      </c>
      <c r="AQ141" t="s">
        <v>3583</v>
      </c>
      <c r="DI141" t="s">
        <v>3576</v>
      </c>
      <c r="DJ141" t="s">
        <v>2183</v>
      </c>
      <c r="DK141" t="s">
        <v>2183</v>
      </c>
      <c r="DL141" t="s">
        <v>2274</v>
      </c>
      <c r="FJ141" t="s">
        <v>3584</v>
      </c>
    </row>
    <row r="142" spans="1:166" ht="14.45">
      <c r="A142" s="52" t="s">
        <v>2327</v>
      </c>
      <c r="B142" s="53" t="s">
        <v>2483</v>
      </c>
      <c r="C142" s="54" t="s">
        <v>3443</v>
      </c>
      <c r="E142" t="s">
        <v>3585</v>
      </c>
      <c r="F142" t="s">
        <v>3586</v>
      </c>
      <c r="AB142" s="90" t="s">
        <v>3443</v>
      </c>
      <c r="AC142" s="91" t="s">
        <v>3587</v>
      </c>
      <c r="AD142" s="87"/>
      <c r="AF142" t="s">
        <v>2489</v>
      </c>
      <c r="AG142" t="s">
        <v>2882</v>
      </c>
      <c r="AH142" t="s">
        <v>3588</v>
      </c>
      <c r="AQ142" t="s">
        <v>3588</v>
      </c>
      <c r="DI142" t="s">
        <v>3576</v>
      </c>
      <c r="DJ142" t="s">
        <v>2183</v>
      </c>
      <c r="DK142" t="s">
        <v>2183</v>
      </c>
      <c r="DL142" t="s">
        <v>2364</v>
      </c>
      <c r="FJ142" t="s">
        <v>3589</v>
      </c>
    </row>
    <row r="143" spans="1:166" ht="14.45">
      <c r="A143" s="52" t="s">
        <v>2327</v>
      </c>
      <c r="B143" s="53" t="s">
        <v>2483</v>
      </c>
      <c r="C143" s="54" t="s">
        <v>3427</v>
      </c>
      <c r="E143" t="s">
        <v>3590</v>
      </c>
      <c r="F143" t="s">
        <v>3591</v>
      </c>
      <c r="AB143" s="88" t="s">
        <v>3446</v>
      </c>
      <c r="AC143" s="89" t="s">
        <v>3439</v>
      </c>
      <c r="AD143" s="87"/>
      <c r="AF143" t="s">
        <v>2489</v>
      </c>
      <c r="AG143" t="s">
        <v>2882</v>
      </c>
      <c r="AH143" t="s">
        <v>3592</v>
      </c>
      <c r="AQ143" t="s">
        <v>3592</v>
      </c>
      <c r="DI143" t="s">
        <v>3576</v>
      </c>
      <c r="DJ143" t="s">
        <v>2183</v>
      </c>
      <c r="DK143" t="s">
        <v>2183</v>
      </c>
      <c r="DL143" t="s">
        <v>2441</v>
      </c>
      <c r="FJ143" t="s">
        <v>3593</v>
      </c>
    </row>
    <row r="144" spans="1:166" ht="14.45">
      <c r="A144" s="52" t="s">
        <v>3594</v>
      </c>
      <c r="B144" s="53" t="s">
        <v>2178</v>
      </c>
      <c r="C144" s="92" t="s">
        <v>3047</v>
      </c>
      <c r="E144" t="s">
        <v>3595</v>
      </c>
      <c r="F144" t="s">
        <v>3596</v>
      </c>
      <c r="AB144" s="93" t="s">
        <v>3098</v>
      </c>
      <c r="AC144" s="89"/>
      <c r="AF144" t="s">
        <v>2489</v>
      </c>
      <c r="AG144" t="s">
        <v>2882</v>
      </c>
      <c r="AH144" t="s">
        <v>3597</v>
      </c>
      <c r="AQ144" t="s">
        <v>3597</v>
      </c>
      <c r="DI144" t="s">
        <v>3576</v>
      </c>
      <c r="DJ144" t="s">
        <v>2183</v>
      </c>
      <c r="DK144" t="s">
        <v>2183</v>
      </c>
      <c r="DL144" t="s">
        <v>2482</v>
      </c>
      <c r="FJ144" t="s">
        <v>3598</v>
      </c>
    </row>
    <row r="145" spans="1:166" ht="14.45">
      <c r="A145" s="52" t="s">
        <v>3594</v>
      </c>
      <c r="B145" s="53" t="s">
        <v>2178</v>
      </c>
      <c r="C145" s="92" t="s">
        <v>3098</v>
      </c>
      <c r="E145" t="s">
        <v>3599</v>
      </c>
      <c r="F145" t="s">
        <v>3600</v>
      </c>
      <c r="AB145" s="93" t="s">
        <v>3047</v>
      </c>
      <c r="AC145" s="91"/>
      <c r="AF145" t="s">
        <v>2489</v>
      </c>
      <c r="AG145" t="s">
        <v>2882</v>
      </c>
      <c r="AH145" t="s">
        <v>3601</v>
      </c>
      <c r="AQ145" t="s">
        <v>3601</v>
      </c>
      <c r="DI145" t="s">
        <v>3576</v>
      </c>
      <c r="DJ145" t="s">
        <v>2183</v>
      </c>
      <c r="DK145" t="s">
        <v>2183</v>
      </c>
      <c r="DL145" t="s">
        <v>2565</v>
      </c>
      <c r="FJ145" t="s">
        <v>3602</v>
      </c>
    </row>
    <row r="146" spans="1:166" ht="14.45">
      <c r="A146" s="52" t="s">
        <v>2410</v>
      </c>
      <c r="B146" s="53" t="s">
        <v>2837</v>
      </c>
      <c r="C146" s="92" t="s">
        <v>3603</v>
      </c>
      <c r="E146" t="s">
        <v>3604</v>
      </c>
      <c r="F146" t="s">
        <v>3605</v>
      </c>
      <c r="AB146" s="93" t="s">
        <v>3606</v>
      </c>
      <c r="AC146" s="91"/>
      <c r="AD146" s="87"/>
      <c r="AF146" t="s">
        <v>2489</v>
      </c>
      <c r="AG146" t="s">
        <v>2897</v>
      </c>
      <c r="AH146" t="s">
        <v>3607</v>
      </c>
      <c r="AQ146" t="s">
        <v>3607</v>
      </c>
      <c r="DI146" t="s">
        <v>3576</v>
      </c>
      <c r="DJ146" t="s">
        <v>2183</v>
      </c>
      <c r="DK146" t="s">
        <v>2183</v>
      </c>
      <c r="DL146" t="s">
        <v>2601</v>
      </c>
      <c r="FJ146" t="s">
        <v>3608</v>
      </c>
    </row>
    <row r="147" spans="1:166" ht="14.45">
      <c r="A147" s="52" t="s">
        <v>2327</v>
      </c>
      <c r="B147" s="53" t="s">
        <v>2800</v>
      </c>
      <c r="C147" s="92" t="s">
        <v>3322</v>
      </c>
      <c r="E147" t="s">
        <v>3609</v>
      </c>
      <c r="F147" t="s">
        <v>3610</v>
      </c>
      <c r="AB147" s="93" t="s">
        <v>3611</v>
      </c>
      <c r="AC147" s="89"/>
      <c r="AD147" s="87"/>
      <c r="AF147" t="s">
        <v>2489</v>
      </c>
      <c r="AG147" t="s">
        <v>2897</v>
      </c>
      <c r="AH147" t="s">
        <v>3612</v>
      </c>
      <c r="AQ147" t="s">
        <v>3612</v>
      </c>
      <c r="DI147" t="s">
        <v>3576</v>
      </c>
      <c r="DJ147" t="s">
        <v>2183</v>
      </c>
      <c r="DK147" t="s">
        <v>2183</v>
      </c>
      <c r="DL147" t="s">
        <v>2635</v>
      </c>
      <c r="FJ147" t="s">
        <v>3613</v>
      </c>
    </row>
    <row r="148" spans="1:166" ht="14.45">
      <c r="A148" s="52" t="s">
        <v>2327</v>
      </c>
      <c r="B148" s="53" t="s">
        <v>2800</v>
      </c>
      <c r="C148" s="92" t="s">
        <v>3614</v>
      </c>
      <c r="E148" t="s">
        <v>3615</v>
      </c>
      <c r="F148" t="s">
        <v>3616</v>
      </c>
      <c r="AB148" s="93" t="s">
        <v>3617</v>
      </c>
      <c r="AC148" s="89"/>
      <c r="AD148" s="87"/>
      <c r="AF148" t="s">
        <v>2489</v>
      </c>
      <c r="AG148" t="s">
        <v>2897</v>
      </c>
      <c r="AH148" t="s">
        <v>3618</v>
      </c>
      <c r="AQ148" t="s">
        <v>3618</v>
      </c>
      <c r="DI148" t="s">
        <v>3576</v>
      </c>
      <c r="DJ148" t="s">
        <v>2183</v>
      </c>
      <c r="DK148" t="s">
        <v>2183</v>
      </c>
      <c r="DL148" t="s">
        <v>2667</v>
      </c>
      <c r="FJ148" t="s">
        <v>3619</v>
      </c>
    </row>
    <row r="149" spans="1:166" ht="14.45">
      <c r="A149" s="52" t="s">
        <v>2327</v>
      </c>
      <c r="B149" s="53" t="s">
        <v>2800</v>
      </c>
      <c r="C149" s="92" t="s">
        <v>3620</v>
      </c>
      <c r="E149" t="s">
        <v>3621</v>
      </c>
      <c r="F149" t="s">
        <v>3622</v>
      </c>
      <c r="AB149" s="93" t="s">
        <v>3623</v>
      </c>
      <c r="AC149" s="89"/>
      <c r="AF149" t="s">
        <v>2489</v>
      </c>
      <c r="AG149" t="s">
        <v>2897</v>
      </c>
      <c r="AH149" t="s">
        <v>3624</v>
      </c>
      <c r="AQ149" t="s">
        <v>3624</v>
      </c>
      <c r="DI149" t="s">
        <v>3576</v>
      </c>
      <c r="DJ149" t="s">
        <v>2183</v>
      </c>
      <c r="DK149" t="s">
        <v>2183</v>
      </c>
      <c r="DL149" t="s">
        <v>2697</v>
      </c>
      <c r="FJ149" t="s">
        <v>3625</v>
      </c>
    </row>
    <row r="150" spans="1:166" ht="14.45">
      <c r="A150" s="52" t="s">
        <v>2327</v>
      </c>
      <c r="B150" s="53" t="s">
        <v>2800</v>
      </c>
      <c r="C150" s="92" t="s">
        <v>3626</v>
      </c>
      <c r="E150" t="s">
        <v>3627</v>
      </c>
      <c r="F150" t="s">
        <v>3628</v>
      </c>
      <c r="AB150" s="93" t="s">
        <v>3629</v>
      </c>
      <c r="AC150" s="91" t="s">
        <v>3511</v>
      </c>
      <c r="AD150" s="87"/>
      <c r="AF150" t="s">
        <v>2489</v>
      </c>
      <c r="AG150" t="s">
        <v>2897</v>
      </c>
      <c r="AH150" t="s">
        <v>3630</v>
      </c>
      <c r="AQ150" t="s">
        <v>3630</v>
      </c>
      <c r="DI150" t="s">
        <v>2179</v>
      </c>
      <c r="DJ150" t="s">
        <v>2180</v>
      </c>
      <c r="DK150" t="s">
        <v>2567</v>
      </c>
      <c r="DL150" t="s">
        <v>2885</v>
      </c>
      <c r="FJ150" t="s">
        <v>3631</v>
      </c>
    </row>
    <row r="151" spans="1:166" ht="14.45">
      <c r="A151" s="52" t="s">
        <v>2327</v>
      </c>
      <c r="B151" s="53" t="s">
        <v>2800</v>
      </c>
      <c r="C151" s="92" t="s">
        <v>3514</v>
      </c>
      <c r="E151" t="s">
        <v>3632</v>
      </c>
      <c r="F151" t="s">
        <v>3633</v>
      </c>
      <c r="AB151" s="93" t="s">
        <v>3634</v>
      </c>
      <c r="AC151" s="89"/>
      <c r="AD151" s="87"/>
      <c r="AF151" t="s">
        <v>2489</v>
      </c>
      <c r="AG151" t="s">
        <v>2912</v>
      </c>
      <c r="AH151" t="s">
        <v>3635</v>
      </c>
      <c r="AQ151" t="s">
        <v>3635</v>
      </c>
      <c r="DI151" t="s">
        <v>2179</v>
      </c>
      <c r="DJ151" t="s">
        <v>2180</v>
      </c>
      <c r="DK151" t="s">
        <v>2603</v>
      </c>
      <c r="DL151" t="s">
        <v>2900</v>
      </c>
      <c r="FJ151" t="s">
        <v>3636</v>
      </c>
    </row>
    <row r="152" spans="1:166" ht="14.45">
      <c r="A152" s="52" t="s">
        <v>2327</v>
      </c>
      <c r="B152" s="53" t="s">
        <v>2800</v>
      </c>
      <c r="C152" s="92" t="s">
        <v>3637</v>
      </c>
      <c r="E152" t="s">
        <v>3638</v>
      </c>
      <c r="F152" t="s">
        <v>3639</v>
      </c>
      <c r="AB152" s="93" t="s">
        <v>3640</v>
      </c>
      <c r="AC152" s="89" t="s">
        <v>3641</v>
      </c>
      <c r="AD152" s="87"/>
      <c r="AF152" t="s">
        <v>2489</v>
      </c>
      <c r="AG152" t="s">
        <v>2912</v>
      </c>
      <c r="AH152" t="s">
        <v>3642</v>
      </c>
      <c r="AQ152" t="s">
        <v>3642</v>
      </c>
      <c r="DI152" t="s">
        <v>2179</v>
      </c>
      <c r="DJ152" t="s">
        <v>2180</v>
      </c>
      <c r="DK152" t="s">
        <v>2603</v>
      </c>
      <c r="DL152" t="s">
        <v>2915</v>
      </c>
      <c r="FJ152" t="s">
        <v>3643</v>
      </c>
    </row>
    <row r="153" spans="1:166" ht="14.45">
      <c r="A153" s="52" t="s">
        <v>2327</v>
      </c>
      <c r="B153" s="53" t="s">
        <v>2800</v>
      </c>
      <c r="C153" s="92" t="s">
        <v>3535</v>
      </c>
      <c r="E153" t="s">
        <v>3644</v>
      </c>
      <c r="F153" t="s">
        <v>3645</v>
      </c>
      <c r="AB153" s="88" t="s">
        <v>3646</v>
      </c>
      <c r="AC153" s="89" t="s">
        <v>3511</v>
      </c>
      <c r="AF153" t="s">
        <v>2489</v>
      </c>
      <c r="AG153" t="s">
        <v>2912</v>
      </c>
      <c r="AH153" t="s">
        <v>3647</v>
      </c>
      <c r="AQ153" t="s">
        <v>3647</v>
      </c>
      <c r="DI153" t="s">
        <v>2179</v>
      </c>
      <c r="DJ153" t="s">
        <v>2180</v>
      </c>
      <c r="DK153" t="s">
        <v>2603</v>
      </c>
      <c r="DL153" t="s">
        <v>2713</v>
      </c>
      <c r="FJ153" t="s">
        <v>3648</v>
      </c>
    </row>
    <row r="154" spans="1:166" ht="14.45">
      <c r="E154" t="s">
        <v>3649</v>
      </c>
      <c r="F154" t="s">
        <v>3650</v>
      </c>
      <c r="AF154" t="s">
        <v>2489</v>
      </c>
      <c r="AG154" t="s">
        <v>2912</v>
      </c>
      <c r="AH154" t="s">
        <v>3651</v>
      </c>
      <c r="AQ154" t="s">
        <v>3651</v>
      </c>
      <c r="DI154" t="s">
        <v>2179</v>
      </c>
      <c r="DJ154" t="s">
        <v>2180</v>
      </c>
      <c r="DK154" t="s">
        <v>2603</v>
      </c>
      <c r="DL154" t="s">
        <v>2782</v>
      </c>
      <c r="FJ154" t="s">
        <v>3652</v>
      </c>
    </row>
    <row r="155" spans="1:166" ht="14.45">
      <c r="E155" t="s">
        <v>3653</v>
      </c>
      <c r="F155" t="s">
        <v>3654</v>
      </c>
      <c r="AF155" t="s">
        <v>2489</v>
      </c>
      <c r="AG155" t="s">
        <v>2926</v>
      </c>
      <c r="AH155" t="s">
        <v>3655</v>
      </c>
      <c r="AQ155" t="s">
        <v>3655</v>
      </c>
      <c r="DI155" t="s">
        <v>2179</v>
      </c>
      <c r="DJ155" t="s">
        <v>2180</v>
      </c>
      <c r="DK155" t="s">
        <v>2603</v>
      </c>
      <c r="DL155" t="s">
        <v>2946</v>
      </c>
      <c r="FJ155" t="s">
        <v>3656</v>
      </c>
    </row>
    <row r="156" spans="1:166" ht="14.45">
      <c r="E156" t="s">
        <v>3657</v>
      </c>
      <c r="F156" t="s">
        <v>3658</v>
      </c>
      <c r="AF156" t="s">
        <v>2489</v>
      </c>
      <c r="AG156" t="s">
        <v>2926</v>
      </c>
      <c r="AH156" t="s">
        <v>3659</v>
      </c>
      <c r="AQ156" t="s">
        <v>3659</v>
      </c>
      <c r="DI156" t="s">
        <v>2179</v>
      </c>
      <c r="DJ156" t="s">
        <v>2180</v>
      </c>
      <c r="DK156" t="s">
        <v>2637</v>
      </c>
      <c r="DL156" t="s">
        <v>2956</v>
      </c>
      <c r="FJ156" t="s">
        <v>3660</v>
      </c>
    </row>
    <row r="157" spans="1:166" ht="14.45">
      <c r="E157" t="s">
        <v>3661</v>
      </c>
      <c r="F157" t="s">
        <v>3662</v>
      </c>
      <c r="AF157" t="s">
        <v>2489</v>
      </c>
      <c r="AG157" t="s">
        <v>2926</v>
      </c>
      <c r="AH157" t="s">
        <v>3663</v>
      </c>
      <c r="AQ157" t="s">
        <v>3663</v>
      </c>
      <c r="DI157" t="s">
        <v>2179</v>
      </c>
      <c r="DJ157" t="s">
        <v>2180</v>
      </c>
      <c r="DK157" t="s">
        <v>2637</v>
      </c>
      <c r="DL157" t="s">
        <v>2967</v>
      </c>
      <c r="FJ157" t="s">
        <v>3664</v>
      </c>
    </row>
    <row r="158" spans="1:166" ht="14.45">
      <c r="E158" t="s">
        <v>3665</v>
      </c>
      <c r="F158" t="s">
        <v>3666</v>
      </c>
      <c r="DI158" t="s">
        <v>2179</v>
      </c>
      <c r="DJ158" t="s">
        <v>2180</v>
      </c>
      <c r="DK158" t="s">
        <v>2669</v>
      </c>
      <c r="DL158" t="s">
        <v>2977</v>
      </c>
      <c r="FJ158" t="s">
        <v>2413</v>
      </c>
    </row>
    <row r="159" spans="1:166" ht="14.45">
      <c r="E159" t="s">
        <v>3667</v>
      </c>
      <c r="F159" t="s">
        <v>3668</v>
      </c>
      <c r="DI159" t="s">
        <v>2179</v>
      </c>
      <c r="DJ159" t="s">
        <v>2180</v>
      </c>
      <c r="DK159" t="s">
        <v>2669</v>
      </c>
      <c r="DL159" t="s">
        <v>2986</v>
      </c>
      <c r="FJ159" t="s">
        <v>3669</v>
      </c>
    </row>
    <row r="160" spans="1:166" ht="14.45">
      <c r="E160" t="s">
        <v>3670</v>
      </c>
      <c r="F160" t="s">
        <v>3671</v>
      </c>
      <c r="DI160" t="s">
        <v>2179</v>
      </c>
      <c r="DJ160" t="s">
        <v>2180</v>
      </c>
      <c r="DK160" t="s">
        <v>2669</v>
      </c>
      <c r="DL160" t="s">
        <v>2997</v>
      </c>
      <c r="FJ160" t="s">
        <v>3672</v>
      </c>
    </row>
    <row r="161" spans="5:166" ht="14.45">
      <c r="E161" t="s">
        <v>3673</v>
      </c>
      <c r="F161" t="s">
        <v>3674</v>
      </c>
      <c r="DI161" t="s">
        <v>2179</v>
      </c>
      <c r="DJ161" t="s">
        <v>2180</v>
      </c>
      <c r="DK161" t="s">
        <v>2699</v>
      </c>
      <c r="DL161" t="s">
        <v>3007</v>
      </c>
      <c r="FJ161" t="s">
        <v>3675</v>
      </c>
    </row>
    <row r="162" spans="5:166" ht="14.45">
      <c r="E162" t="s">
        <v>3676</v>
      </c>
      <c r="F162" t="s">
        <v>3677</v>
      </c>
      <c r="DI162" t="s">
        <v>2179</v>
      </c>
      <c r="DJ162" t="s">
        <v>2180</v>
      </c>
      <c r="DK162" t="s">
        <v>2699</v>
      </c>
      <c r="DL162" t="s">
        <v>2901</v>
      </c>
      <c r="FJ162" t="s">
        <v>3678</v>
      </c>
    </row>
    <row r="163" spans="5:166" ht="14.45">
      <c r="E163" t="s">
        <v>3679</v>
      </c>
      <c r="F163" t="s">
        <v>3680</v>
      </c>
      <c r="DI163" t="s">
        <v>2179</v>
      </c>
      <c r="DJ163" t="s">
        <v>2180</v>
      </c>
      <c r="DK163" t="s">
        <v>2723</v>
      </c>
      <c r="DL163" t="s">
        <v>3025</v>
      </c>
      <c r="FJ163" t="s">
        <v>3681</v>
      </c>
    </row>
    <row r="164" spans="5:166" ht="14.45">
      <c r="E164" t="s">
        <v>3682</v>
      </c>
      <c r="F164" t="s">
        <v>3683</v>
      </c>
      <c r="DI164" t="s">
        <v>2179</v>
      </c>
      <c r="DJ164" t="s">
        <v>2180</v>
      </c>
      <c r="DK164" t="s">
        <v>2723</v>
      </c>
      <c r="DL164" t="s">
        <v>3034</v>
      </c>
      <c r="FJ164" t="s">
        <v>3684</v>
      </c>
    </row>
    <row r="165" spans="5:166" ht="14.45">
      <c r="E165" t="s">
        <v>3685</v>
      </c>
      <c r="F165" t="s">
        <v>3686</v>
      </c>
      <c r="DI165" t="s">
        <v>2179</v>
      </c>
      <c r="DJ165" t="s">
        <v>2180</v>
      </c>
      <c r="DK165" t="s">
        <v>2723</v>
      </c>
      <c r="DL165" t="s">
        <v>3042</v>
      </c>
      <c r="FJ165" t="s">
        <v>3687</v>
      </c>
    </row>
    <row r="166" spans="5:166" ht="14.45">
      <c r="E166" t="s">
        <v>3688</v>
      </c>
      <c r="F166" t="s">
        <v>3689</v>
      </c>
      <c r="DI166" t="s">
        <v>2179</v>
      </c>
      <c r="DJ166" t="s">
        <v>2180</v>
      </c>
      <c r="DK166" t="s">
        <v>2723</v>
      </c>
      <c r="DL166" t="s">
        <v>3050</v>
      </c>
      <c r="FJ166" t="s">
        <v>3690</v>
      </c>
    </row>
    <row r="167" spans="5:166" ht="14.45">
      <c r="E167" t="s">
        <v>3691</v>
      </c>
      <c r="F167" t="s">
        <v>3692</v>
      </c>
      <c r="DI167" t="s">
        <v>2179</v>
      </c>
      <c r="DJ167" t="s">
        <v>2180</v>
      </c>
      <c r="DK167" t="s">
        <v>2723</v>
      </c>
      <c r="DL167" t="s">
        <v>3057</v>
      </c>
      <c r="FJ167" t="s">
        <v>3693</v>
      </c>
    </row>
    <row r="168" spans="5:166" ht="14.45">
      <c r="E168" t="s">
        <v>3694</v>
      </c>
      <c r="F168" t="s">
        <v>3695</v>
      </c>
      <c r="DI168" t="s">
        <v>2179</v>
      </c>
      <c r="DJ168" t="s">
        <v>2180</v>
      </c>
      <c r="DK168" t="s">
        <v>2723</v>
      </c>
      <c r="DL168" t="s">
        <v>2723</v>
      </c>
      <c r="FJ168" t="s">
        <v>3696</v>
      </c>
    </row>
    <row r="169" spans="5:166" ht="14.45">
      <c r="E169" t="s">
        <v>3697</v>
      </c>
      <c r="F169" t="s">
        <v>3698</v>
      </c>
      <c r="DI169" t="s">
        <v>2179</v>
      </c>
      <c r="DJ169" t="s">
        <v>2180</v>
      </c>
      <c r="DK169" t="s">
        <v>2723</v>
      </c>
      <c r="DL169" t="s">
        <v>3064</v>
      </c>
      <c r="FJ169" t="s">
        <v>3699</v>
      </c>
    </row>
    <row r="170" spans="5:166" ht="14.45">
      <c r="E170" t="s">
        <v>3700</v>
      </c>
      <c r="F170" t="s">
        <v>3701</v>
      </c>
      <c r="DI170" t="s">
        <v>2179</v>
      </c>
      <c r="DJ170" t="s">
        <v>2180</v>
      </c>
      <c r="DK170" t="s">
        <v>2723</v>
      </c>
      <c r="DL170" t="s">
        <v>3071</v>
      </c>
      <c r="FJ170" t="s">
        <v>3702</v>
      </c>
    </row>
    <row r="171" spans="5:166" ht="14.45">
      <c r="E171" t="s">
        <v>3703</v>
      </c>
      <c r="F171" t="s">
        <v>3704</v>
      </c>
      <c r="DI171" t="s">
        <v>2179</v>
      </c>
      <c r="DJ171" t="s">
        <v>2180</v>
      </c>
      <c r="DK171" t="s">
        <v>2745</v>
      </c>
      <c r="DL171" t="s">
        <v>3078</v>
      </c>
      <c r="FJ171" t="s">
        <v>3705</v>
      </c>
    </row>
    <row r="172" spans="5:166" ht="14.45">
      <c r="E172" t="s">
        <v>3706</v>
      </c>
      <c r="F172" t="s">
        <v>3707</v>
      </c>
      <c r="DI172" t="s">
        <v>2179</v>
      </c>
      <c r="DJ172" t="s">
        <v>2180</v>
      </c>
      <c r="DK172" t="s">
        <v>2745</v>
      </c>
      <c r="DL172" t="s">
        <v>3085</v>
      </c>
      <c r="FJ172" t="s">
        <v>3708</v>
      </c>
    </row>
    <row r="173" spans="5:166" ht="14.45">
      <c r="E173" t="s">
        <v>3709</v>
      </c>
      <c r="F173" t="s">
        <v>3710</v>
      </c>
      <c r="DI173" t="s">
        <v>2179</v>
      </c>
      <c r="DJ173" t="s">
        <v>2180</v>
      </c>
      <c r="DK173" t="s">
        <v>2745</v>
      </c>
      <c r="DL173" t="s">
        <v>3092</v>
      </c>
      <c r="FJ173" t="s">
        <v>3711</v>
      </c>
    </row>
    <row r="174" spans="5:166" ht="14.45">
      <c r="E174" t="s">
        <v>3712</v>
      </c>
      <c r="F174" t="s">
        <v>3713</v>
      </c>
      <c r="DI174" t="s">
        <v>2179</v>
      </c>
      <c r="DJ174" t="s">
        <v>2180</v>
      </c>
      <c r="DK174" t="s">
        <v>2745</v>
      </c>
      <c r="DL174" t="s">
        <v>3100</v>
      </c>
      <c r="FJ174" t="s">
        <v>3714</v>
      </c>
    </row>
    <row r="175" spans="5:166" ht="14.45">
      <c r="E175" t="s">
        <v>3715</v>
      </c>
      <c r="F175" t="s">
        <v>3716</v>
      </c>
      <c r="DI175" t="s">
        <v>2179</v>
      </c>
      <c r="DJ175" t="s">
        <v>2180</v>
      </c>
      <c r="DK175" t="s">
        <v>2770</v>
      </c>
      <c r="DL175" t="s">
        <v>3109</v>
      </c>
      <c r="FJ175" t="s">
        <v>3717</v>
      </c>
    </row>
    <row r="176" spans="5:166" ht="14.45">
      <c r="E176" t="s">
        <v>3718</v>
      </c>
      <c r="F176" t="s">
        <v>3719</v>
      </c>
      <c r="DI176" t="s">
        <v>2179</v>
      </c>
      <c r="DJ176" t="s">
        <v>2180</v>
      </c>
      <c r="DK176" t="s">
        <v>2770</v>
      </c>
      <c r="DL176" t="s">
        <v>3115</v>
      </c>
      <c r="FJ176" t="s">
        <v>3720</v>
      </c>
    </row>
    <row r="177" spans="5:166" ht="14.45">
      <c r="E177" t="s">
        <v>3721</v>
      </c>
      <c r="F177" t="s">
        <v>3722</v>
      </c>
      <c r="DI177" t="s">
        <v>2179</v>
      </c>
      <c r="DJ177" t="s">
        <v>2180</v>
      </c>
      <c r="DK177" t="s">
        <v>2770</v>
      </c>
      <c r="DL177" t="s">
        <v>2188</v>
      </c>
      <c r="FJ177" t="s">
        <v>3723</v>
      </c>
    </row>
    <row r="178" spans="5:166" ht="14.45">
      <c r="E178" t="s">
        <v>3724</v>
      </c>
      <c r="F178" s="68">
        <v>5994</v>
      </c>
      <c r="DI178" t="s">
        <v>2179</v>
      </c>
      <c r="DJ178" t="s">
        <v>2180</v>
      </c>
      <c r="DK178" t="s">
        <v>2770</v>
      </c>
      <c r="DL178" t="s">
        <v>3129</v>
      </c>
      <c r="FJ178" t="s">
        <v>3725</v>
      </c>
    </row>
    <row r="179" spans="5:166" ht="14.45">
      <c r="E179" t="s">
        <v>3726</v>
      </c>
      <c r="F179" t="s">
        <v>3727</v>
      </c>
      <c r="DI179" t="s">
        <v>2179</v>
      </c>
      <c r="DJ179" t="s">
        <v>2180</v>
      </c>
      <c r="DK179" t="s">
        <v>2770</v>
      </c>
      <c r="DL179" t="s">
        <v>3136</v>
      </c>
      <c r="FJ179" t="s">
        <v>3728</v>
      </c>
    </row>
    <row r="180" spans="5:166" ht="14.45">
      <c r="E180" t="s">
        <v>3729</v>
      </c>
      <c r="F180" t="s">
        <v>3730</v>
      </c>
      <c r="DI180" t="s">
        <v>2179</v>
      </c>
      <c r="DJ180" t="s">
        <v>2180</v>
      </c>
      <c r="DK180" t="s">
        <v>2770</v>
      </c>
      <c r="DL180" t="s">
        <v>3141</v>
      </c>
      <c r="FJ180" t="s">
        <v>3731</v>
      </c>
    </row>
    <row r="181" spans="5:166" ht="14.45">
      <c r="E181" t="s">
        <v>3732</v>
      </c>
      <c r="F181" t="s">
        <v>3733</v>
      </c>
      <c r="DI181" t="s">
        <v>2179</v>
      </c>
      <c r="DJ181" t="s">
        <v>2180</v>
      </c>
      <c r="DK181" t="s">
        <v>2770</v>
      </c>
      <c r="DL181" t="s">
        <v>3147</v>
      </c>
      <c r="FJ181" t="s">
        <v>3734</v>
      </c>
    </row>
    <row r="182" spans="5:166" ht="14.45">
      <c r="E182" t="s">
        <v>3735</v>
      </c>
      <c r="F182" t="s">
        <v>3736</v>
      </c>
      <c r="DI182" t="s">
        <v>2179</v>
      </c>
      <c r="DJ182" t="s">
        <v>2180</v>
      </c>
      <c r="DK182" t="s">
        <v>2770</v>
      </c>
      <c r="DL182" t="s">
        <v>3153</v>
      </c>
      <c r="FJ182" t="s">
        <v>3737</v>
      </c>
    </row>
    <row r="183" spans="5:166" ht="14.45">
      <c r="E183" t="s">
        <v>3738</v>
      </c>
      <c r="F183" t="s">
        <v>3739</v>
      </c>
      <c r="DI183" t="s">
        <v>2179</v>
      </c>
      <c r="DJ183" t="s">
        <v>2180</v>
      </c>
      <c r="DK183" t="s">
        <v>2770</v>
      </c>
      <c r="DL183" t="s">
        <v>3159</v>
      </c>
      <c r="FJ183" t="s">
        <v>3740</v>
      </c>
    </row>
    <row r="184" spans="5:166" ht="14.45">
      <c r="E184" t="s">
        <v>3741</v>
      </c>
      <c r="F184" t="s">
        <v>3742</v>
      </c>
      <c r="DI184" t="s">
        <v>2179</v>
      </c>
      <c r="DJ184" t="s">
        <v>2180</v>
      </c>
      <c r="DK184" t="s">
        <v>2770</v>
      </c>
      <c r="DL184" t="s">
        <v>3165</v>
      </c>
      <c r="FJ184" t="s">
        <v>3743</v>
      </c>
    </row>
    <row r="185" spans="5:166" ht="14.45">
      <c r="E185" t="s">
        <v>3744</v>
      </c>
      <c r="F185" t="s">
        <v>3745</v>
      </c>
      <c r="DI185" t="s">
        <v>2179</v>
      </c>
      <c r="DJ185" t="s">
        <v>2180</v>
      </c>
      <c r="DK185" t="s">
        <v>2770</v>
      </c>
      <c r="DL185" t="s">
        <v>2446</v>
      </c>
      <c r="FJ185" t="s">
        <v>3746</v>
      </c>
    </row>
    <row r="186" spans="5:166" ht="14.45">
      <c r="E186" t="s">
        <v>3747</v>
      </c>
      <c r="F186" t="s">
        <v>3748</v>
      </c>
      <c r="DI186" t="s">
        <v>2179</v>
      </c>
      <c r="DJ186" t="s">
        <v>2180</v>
      </c>
      <c r="DK186" t="s">
        <v>2770</v>
      </c>
      <c r="DL186" t="s">
        <v>3175</v>
      </c>
      <c r="FJ186" t="s">
        <v>3749</v>
      </c>
    </row>
    <row r="187" spans="5:166" ht="14.45">
      <c r="E187" t="s">
        <v>3750</v>
      </c>
      <c r="F187" t="s">
        <v>3751</v>
      </c>
      <c r="DI187" t="s">
        <v>2179</v>
      </c>
      <c r="DJ187" t="s">
        <v>2180</v>
      </c>
      <c r="DK187" t="s">
        <v>2770</v>
      </c>
      <c r="DL187" t="s">
        <v>3180</v>
      </c>
      <c r="FJ187" t="s">
        <v>3752</v>
      </c>
    </row>
    <row r="188" spans="5:166" ht="14.45">
      <c r="E188" t="s">
        <v>3753</v>
      </c>
      <c r="F188" t="s">
        <v>3754</v>
      </c>
      <c r="DI188" t="s">
        <v>2179</v>
      </c>
      <c r="DJ188" t="s">
        <v>2180</v>
      </c>
      <c r="DK188" t="s">
        <v>2770</v>
      </c>
      <c r="DL188" t="s">
        <v>3185</v>
      </c>
      <c r="FJ188" t="s">
        <v>3755</v>
      </c>
    </row>
    <row r="189" spans="5:166" ht="14.45">
      <c r="E189" t="s">
        <v>3756</v>
      </c>
      <c r="F189" t="s">
        <v>3757</v>
      </c>
      <c r="DI189" t="s">
        <v>2179</v>
      </c>
      <c r="DJ189" t="s">
        <v>2180</v>
      </c>
      <c r="DK189" t="s">
        <v>2770</v>
      </c>
      <c r="DL189" t="s">
        <v>3190</v>
      </c>
      <c r="FJ189" t="s">
        <v>3758</v>
      </c>
    </row>
    <row r="190" spans="5:166" ht="14.45">
      <c r="E190" t="s">
        <v>3759</v>
      </c>
      <c r="F190" t="s">
        <v>3760</v>
      </c>
      <c r="DI190" t="s">
        <v>2179</v>
      </c>
      <c r="DJ190" t="s">
        <v>2180</v>
      </c>
      <c r="DK190" t="s">
        <v>2770</v>
      </c>
      <c r="DL190" t="s">
        <v>3197</v>
      </c>
      <c r="FJ190" t="s">
        <v>3761</v>
      </c>
    </row>
    <row r="191" spans="5:166" ht="14.45">
      <c r="E191" t="s">
        <v>3762</v>
      </c>
      <c r="F191" t="s">
        <v>3763</v>
      </c>
      <c r="DI191" t="s">
        <v>2179</v>
      </c>
      <c r="DJ191" t="s">
        <v>2180</v>
      </c>
      <c r="DK191" t="s">
        <v>2770</v>
      </c>
      <c r="DL191" t="s">
        <v>3203</v>
      </c>
      <c r="FJ191" t="s">
        <v>3764</v>
      </c>
    </row>
    <row r="192" spans="5:166" ht="14.45">
      <c r="E192" t="s">
        <v>3765</v>
      </c>
      <c r="F192" t="s">
        <v>3766</v>
      </c>
      <c r="DI192" t="s">
        <v>2179</v>
      </c>
      <c r="DJ192" t="s">
        <v>2180</v>
      </c>
      <c r="DK192" t="s">
        <v>2770</v>
      </c>
      <c r="DL192" t="s">
        <v>3210</v>
      </c>
      <c r="FJ192" t="s">
        <v>3767</v>
      </c>
    </row>
    <row r="193" spans="5:166" ht="14.45">
      <c r="E193" t="s">
        <v>3768</v>
      </c>
      <c r="F193" t="s">
        <v>3769</v>
      </c>
      <c r="DI193" t="s">
        <v>2179</v>
      </c>
      <c r="DJ193" t="s">
        <v>2180</v>
      </c>
      <c r="DK193" t="s">
        <v>2770</v>
      </c>
      <c r="DL193" t="s">
        <v>2511</v>
      </c>
      <c r="FJ193" t="s">
        <v>3040</v>
      </c>
    </row>
    <row r="194" spans="5:166" ht="14.45">
      <c r="E194" t="s">
        <v>3770</v>
      </c>
      <c r="F194" t="s">
        <v>3771</v>
      </c>
      <c r="DI194" t="s">
        <v>2179</v>
      </c>
      <c r="DJ194" t="s">
        <v>2180</v>
      </c>
      <c r="DK194" t="s">
        <v>2770</v>
      </c>
      <c r="DL194" t="s">
        <v>3222</v>
      </c>
      <c r="FJ194" t="s">
        <v>3772</v>
      </c>
    </row>
    <row r="195" spans="5:166" ht="14.45">
      <c r="E195" t="s">
        <v>3773</v>
      </c>
      <c r="F195" t="s">
        <v>3774</v>
      </c>
      <c r="DI195" t="s">
        <v>2179</v>
      </c>
      <c r="DJ195" t="s">
        <v>2180</v>
      </c>
      <c r="DK195" t="s">
        <v>2770</v>
      </c>
      <c r="DL195" t="s">
        <v>3230</v>
      </c>
      <c r="FJ195" t="s">
        <v>3775</v>
      </c>
    </row>
    <row r="196" spans="5:166" ht="14.45">
      <c r="E196" t="s">
        <v>3776</v>
      </c>
      <c r="F196" t="s">
        <v>3777</v>
      </c>
      <c r="DI196" t="s">
        <v>2179</v>
      </c>
      <c r="DJ196" t="s">
        <v>2180</v>
      </c>
      <c r="DK196" t="s">
        <v>2770</v>
      </c>
      <c r="DL196" t="s">
        <v>2778</v>
      </c>
      <c r="FJ196" t="s">
        <v>3778</v>
      </c>
    </row>
    <row r="197" spans="5:166" ht="14.45">
      <c r="E197" t="s">
        <v>3779</v>
      </c>
      <c r="F197" t="s">
        <v>3780</v>
      </c>
      <c r="DI197" t="s">
        <v>2179</v>
      </c>
      <c r="DJ197" t="s">
        <v>2180</v>
      </c>
      <c r="DK197" t="s">
        <v>2770</v>
      </c>
      <c r="DL197" t="s">
        <v>3204</v>
      </c>
      <c r="FJ197" t="s">
        <v>3781</v>
      </c>
    </row>
    <row r="198" spans="5:166" ht="14.45">
      <c r="E198" t="s">
        <v>3782</v>
      </c>
      <c r="F198" t="s">
        <v>3783</v>
      </c>
      <c r="DI198" t="s">
        <v>2179</v>
      </c>
      <c r="DJ198" t="s">
        <v>2180</v>
      </c>
      <c r="DK198" t="s">
        <v>2770</v>
      </c>
      <c r="DL198" t="s">
        <v>3247</v>
      </c>
      <c r="FJ198" t="s">
        <v>3434</v>
      </c>
    </row>
    <row r="199" spans="5:166" ht="14.45">
      <c r="E199" t="s">
        <v>3784</v>
      </c>
      <c r="F199" t="s">
        <v>3785</v>
      </c>
      <c r="DI199" t="s">
        <v>2179</v>
      </c>
      <c r="DJ199" t="s">
        <v>2180</v>
      </c>
      <c r="DK199" t="s">
        <v>2770</v>
      </c>
      <c r="DL199" t="s">
        <v>3253</v>
      </c>
      <c r="FJ199" t="s">
        <v>3786</v>
      </c>
    </row>
    <row r="200" spans="5:166" ht="14.45">
      <c r="E200" t="s">
        <v>3787</v>
      </c>
      <c r="F200" t="s">
        <v>3788</v>
      </c>
      <c r="DI200" t="s">
        <v>2179</v>
      </c>
      <c r="DJ200" t="s">
        <v>2180</v>
      </c>
      <c r="DK200" t="s">
        <v>2770</v>
      </c>
      <c r="DL200" t="s">
        <v>2815</v>
      </c>
      <c r="FJ200" t="s">
        <v>3789</v>
      </c>
    </row>
    <row r="201" spans="5:166" ht="14.45">
      <c r="E201" t="s">
        <v>3790</v>
      </c>
      <c r="F201" t="s">
        <v>3791</v>
      </c>
      <c r="DI201" t="s">
        <v>2179</v>
      </c>
      <c r="DJ201" t="s">
        <v>2180</v>
      </c>
      <c r="DK201" t="s">
        <v>2770</v>
      </c>
      <c r="DL201" t="s">
        <v>3264</v>
      </c>
      <c r="FJ201" t="s">
        <v>3792</v>
      </c>
    </row>
    <row r="202" spans="5:166" ht="14.45">
      <c r="E202" t="s">
        <v>3793</v>
      </c>
      <c r="F202" t="s">
        <v>3794</v>
      </c>
      <c r="DI202" t="s">
        <v>2179</v>
      </c>
      <c r="DJ202" t="s">
        <v>2180</v>
      </c>
      <c r="DK202" t="s">
        <v>2792</v>
      </c>
      <c r="DL202" t="s">
        <v>2792</v>
      </c>
      <c r="FJ202" t="s">
        <v>3795</v>
      </c>
    </row>
    <row r="203" spans="5:166" ht="14.45">
      <c r="E203" t="s">
        <v>3796</v>
      </c>
      <c r="F203" t="s">
        <v>3797</v>
      </c>
      <c r="DI203" t="s">
        <v>2179</v>
      </c>
      <c r="DJ203" t="s">
        <v>2180</v>
      </c>
      <c r="DK203" t="s">
        <v>2811</v>
      </c>
      <c r="DL203" t="s">
        <v>3276</v>
      </c>
      <c r="FJ203" t="s">
        <v>3798</v>
      </c>
    </row>
    <row r="204" spans="5:166" ht="14.45">
      <c r="E204" t="s">
        <v>3799</v>
      </c>
      <c r="F204" t="s">
        <v>3800</v>
      </c>
      <c r="DI204" t="s">
        <v>2179</v>
      </c>
      <c r="DJ204" t="s">
        <v>2180</v>
      </c>
      <c r="DK204" t="s">
        <v>2811</v>
      </c>
      <c r="DL204" t="s">
        <v>3282</v>
      </c>
      <c r="FJ204" t="s">
        <v>3801</v>
      </c>
    </row>
    <row r="205" spans="5:166" ht="14.45">
      <c r="E205" t="s">
        <v>3802</v>
      </c>
      <c r="F205" t="s">
        <v>3803</v>
      </c>
      <c r="DI205" t="s">
        <v>2179</v>
      </c>
      <c r="DJ205" t="s">
        <v>2180</v>
      </c>
      <c r="DK205" t="s">
        <v>2811</v>
      </c>
      <c r="DL205" t="s">
        <v>3288</v>
      </c>
      <c r="FJ205" t="s">
        <v>3804</v>
      </c>
    </row>
    <row r="206" spans="5:166" ht="14.45">
      <c r="E206" t="s">
        <v>3805</v>
      </c>
      <c r="F206" t="s">
        <v>3806</v>
      </c>
      <c r="DI206" t="s">
        <v>2179</v>
      </c>
      <c r="DJ206" t="s">
        <v>3368</v>
      </c>
      <c r="DK206" t="s">
        <v>2091</v>
      </c>
      <c r="DL206" t="s">
        <v>2185</v>
      </c>
      <c r="FJ206" t="s">
        <v>3807</v>
      </c>
    </row>
    <row r="207" spans="5:166" ht="14.45">
      <c r="E207" t="s">
        <v>3808</v>
      </c>
      <c r="F207" t="s">
        <v>3809</v>
      </c>
      <c r="DI207" t="s">
        <v>2179</v>
      </c>
      <c r="DJ207" t="s">
        <v>3368</v>
      </c>
      <c r="DK207" t="s">
        <v>2091</v>
      </c>
      <c r="DL207" t="s">
        <v>2275</v>
      </c>
      <c r="FJ207" t="s">
        <v>3810</v>
      </c>
    </row>
    <row r="208" spans="5:166" ht="14.45">
      <c r="E208" t="s">
        <v>3811</v>
      </c>
      <c r="F208" t="s">
        <v>3812</v>
      </c>
      <c r="DI208" t="s">
        <v>2179</v>
      </c>
      <c r="DJ208" t="s">
        <v>3368</v>
      </c>
      <c r="DK208" t="s">
        <v>2091</v>
      </c>
      <c r="DL208" t="s">
        <v>2442</v>
      </c>
      <c r="FJ208" t="s">
        <v>3813</v>
      </c>
    </row>
    <row r="209" spans="5:166" ht="14.45">
      <c r="E209" t="s">
        <v>3814</v>
      </c>
      <c r="F209" t="s">
        <v>3815</v>
      </c>
      <c r="DI209" t="s">
        <v>2179</v>
      </c>
      <c r="DJ209" t="s">
        <v>3368</v>
      </c>
      <c r="DK209" t="s">
        <v>2091</v>
      </c>
      <c r="DL209" t="s">
        <v>2509</v>
      </c>
      <c r="FJ209" t="s">
        <v>3816</v>
      </c>
    </row>
    <row r="210" spans="5:166" ht="14.45">
      <c r="E210" t="s">
        <v>3817</v>
      </c>
      <c r="F210" t="s">
        <v>3818</v>
      </c>
      <c r="DI210" t="s">
        <v>2179</v>
      </c>
      <c r="DJ210" t="s">
        <v>3368</v>
      </c>
      <c r="DK210" t="s">
        <v>2091</v>
      </c>
      <c r="DL210" t="s">
        <v>2566</v>
      </c>
      <c r="FJ210" t="s">
        <v>3819</v>
      </c>
    </row>
    <row r="211" spans="5:166" ht="14.45">
      <c r="E211" t="s">
        <v>3820</v>
      </c>
      <c r="F211" t="s">
        <v>3821</v>
      </c>
      <c r="DI211" t="s">
        <v>2179</v>
      </c>
      <c r="DJ211" t="s">
        <v>3368</v>
      </c>
      <c r="DK211" t="s">
        <v>2091</v>
      </c>
      <c r="DL211" t="s">
        <v>2602</v>
      </c>
      <c r="FJ211" t="s">
        <v>3822</v>
      </c>
    </row>
    <row r="212" spans="5:166" ht="14.45">
      <c r="E212" t="s">
        <v>3823</v>
      </c>
      <c r="F212" t="s">
        <v>3824</v>
      </c>
      <c r="DI212" t="s">
        <v>2179</v>
      </c>
      <c r="DJ212" t="s">
        <v>3368</v>
      </c>
      <c r="DK212" t="s">
        <v>2091</v>
      </c>
      <c r="DL212" t="s">
        <v>2636</v>
      </c>
      <c r="FJ212" t="s">
        <v>3825</v>
      </c>
    </row>
    <row r="213" spans="5:166" ht="14.45">
      <c r="E213" t="s">
        <v>3826</v>
      </c>
      <c r="F213" t="s">
        <v>3827</v>
      </c>
      <c r="DI213" t="s">
        <v>2179</v>
      </c>
      <c r="DJ213" t="s">
        <v>3368</v>
      </c>
      <c r="DK213" t="s">
        <v>2091</v>
      </c>
      <c r="DL213" t="s">
        <v>2668</v>
      </c>
      <c r="FJ213" t="s">
        <v>3828</v>
      </c>
    </row>
    <row r="214" spans="5:166" ht="14.45">
      <c r="E214" t="s">
        <v>3829</v>
      </c>
      <c r="F214" t="s">
        <v>3830</v>
      </c>
      <c r="DI214" t="s">
        <v>2179</v>
      </c>
      <c r="DJ214" t="s">
        <v>3368</v>
      </c>
      <c r="DK214" t="s">
        <v>2091</v>
      </c>
      <c r="DL214" t="s">
        <v>2698</v>
      </c>
      <c r="FJ214" t="s">
        <v>3831</v>
      </c>
    </row>
    <row r="215" spans="5:166" ht="14.45">
      <c r="E215" t="s">
        <v>3832</v>
      </c>
      <c r="F215" t="s">
        <v>3833</v>
      </c>
      <c r="DI215" t="s">
        <v>2179</v>
      </c>
      <c r="DJ215" t="s">
        <v>3368</v>
      </c>
      <c r="DK215" t="s">
        <v>2091</v>
      </c>
      <c r="DL215" t="s">
        <v>2722</v>
      </c>
      <c r="FJ215" t="s">
        <v>3834</v>
      </c>
    </row>
    <row r="216" spans="5:166" ht="14.45">
      <c r="E216" t="s">
        <v>3835</v>
      </c>
      <c r="F216" t="s">
        <v>3836</v>
      </c>
      <c r="DI216" t="s">
        <v>2179</v>
      </c>
      <c r="DJ216" t="s">
        <v>3368</v>
      </c>
      <c r="DK216" t="s">
        <v>2091</v>
      </c>
      <c r="DL216" t="s">
        <v>2744</v>
      </c>
      <c r="FJ216" t="s">
        <v>3837</v>
      </c>
    </row>
    <row r="217" spans="5:166" ht="14.45">
      <c r="E217" t="s">
        <v>3838</v>
      </c>
      <c r="F217" t="s">
        <v>3839</v>
      </c>
      <c r="DI217" t="s">
        <v>2179</v>
      </c>
      <c r="DJ217" t="s">
        <v>3368</v>
      </c>
      <c r="DK217" t="s">
        <v>2091</v>
      </c>
      <c r="DL217" s="67" t="s">
        <v>2091</v>
      </c>
      <c r="FJ217" t="s">
        <v>3840</v>
      </c>
    </row>
    <row r="218" spans="5:166" ht="14.45">
      <c r="E218" t="s">
        <v>3841</v>
      </c>
      <c r="F218" t="s">
        <v>3842</v>
      </c>
      <c r="DI218" t="s">
        <v>2179</v>
      </c>
      <c r="DJ218" t="s">
        <v>3368</v>
      </c>
      <c r="DK218" t="s">
        <v>2091</v>
      </c>
      <c r="DL218" t="s">
        <v>2769</v>
      </c>
      <c r="FJ218" t="s">
        <v>3843</v>
      </c>
    </row>
    <row r="219" spans="5:166" ht="14.45">
      <c r="E219" t="s">
        <v>3844</v>
      </c>
      <c r="F219" t="s">
        <v>3845</v>
      </c>
      <c r="DI219" t="s">
        <v>2179</v>
      </c>
      <c r="DJ219" t="s">
        <v>3368</v>
      </c>
      <c r="DK219" t="s">
        <v>2091</v>
      </c>
      <c r="DL219" t="s">
        <v>2791</v>
      </c>
      <c r="FJ219" t="s">
        <v>3846</v>
      </c>
    </row>
    <row r="220" spans="5:166" ht="14.45">
      <c r="E220" t="s">
        <v>3847</v>
      </c>
      <c r="F220" t="s">
        <v>3848</v>
      </c>
      <c r="DI220" t="s">
        <v>2179</v>
      </c>
      <c r="DJ220" t="s">
        <v>3368</v>
      </c>
      <c r="DK220" t="s">
        <v>2091</v>
      </c>
      <c r="DL220" t="s">
        <v>2810</v>
      </c>
      <c r="FJ220" t="s">
        <v>3849</v>
      </c>
    </row>
    <row r="221" spans="5:166" ht="14.45">
      <c r="E221" t="s">
        <v>3850</v>
      </c>
      <c r="F221" t="s">
        <v>3851</v>
      </c>
      <c r="DI221" t="s">
        <v>2179</v>
      </c>
      <c r="DJ221" t="s">
        <v>2180</v>
      </c>
      <c r="DK221" t="s">
        <v>2846</v>
      </c>
      <c r="DL221" t="s">
        <v>3294</v>
      </c>
      <c r="FJ221" t="s">
        <v>3852</v>
      </c>
    </row>
    <row r="222" spans="5:166" ht="14.45">
      <c r="E222" t="s">
        <v>3853</v>
      </c>
      <c r="F222" t="s">
        <v>3854</v>
      </c>
      <c r="DI222" t="s">
        <v>2179</v>
      </c>
      <c r="DJ222" t="s">
        <v>2180</v>
      </c>
      <c r="DK222" t="s">
        <v>2846</v>
      </c>
      <c r="DL222" t="s">
        <v>3299</v>
      </c>
      <c r="FJ222" t="s">
        <v>3855</v>
      </c>
    </row>
    <row r="223" spans="5:166" ht="14.45">
      <c r="E223" t="s">
        <v>3856</v>
      </c>
      <c r="F223" t="s">
        <v>3857</v>
      </c>
      <c r="DI223" t="s">
        <v>2179</v>
      </c>
      <c r="DJ223" t="s">
        <v>2180</v>
      </c>
      <c r="DK223" t="s">
        <v>2846</v>
      </c>
      <c r="DL223" t="s">
        <v>3304</v>
      </c>
      <c r="FJ223" t="s">
        <v>3858</v>
      </c>
    </row>
    <row r="224" spans="5:166" ht="14.45">
      <c r="E224" t="s">
        <v>3859</v>
      </c>
      <c r="F224" t="s">
        <v>3860</v>
      </c>
      <c r="DI224" t="s">
        <v>2179</v>
      </c>
      <c r="DJ224" t="s">
        <v>2180</v>
      </c>
      <c r="DK224" t="s">
        <v>2846</v>
      </c>
      <c r="DL224" t="s">
        <v>2846</v>
      </c>
      <c r="FJ224" t="s">
        <v>3861</v>
      </c>
    </row>
    <row r="225" spans="5:166" ht="14.45">
      <c r="E225" t="s">
        <v>3862</v>
      </c>
      <c r="F225" t="s">
        <v>3863</v>
      </c>
      <c r="DI225" t="s">
        <v>2179</v>
      </c>
      <c r="DJ225" t="s">
        <v>2180</v>
      </c>
      <c r="DK225" t="s">
        <v>2846</v>
      </c>
      <c r="DL225" t="s">
        <v>3314</v>
      </c>
      <c r="FJ225" t="s">
        <v>2687</v>
      </c>
    </row>
    <row r="226" spans="5:166" ht="14.45">
      <c r="E226" t="s">
        <v>3864</v>
      </c>
      <c r="F226" t="s">
        <v>3865</v>
      </c>
      <c r="DI226" t="s">
        <v>2179</v>
      </c>
      <c r="DJ226" t="s">
        <v>2180</v>
      </c>
      <c r="DK226" t="s">
        <v>2846</v>
      </c>
      <c r="DL226" t="s">
        <v>3320</v>
      </c>
      <c r="FJ226" t="s">
        <v>3866</v>
      </c>
    </row>
    <row r="227" spans="5:166" ht="14.45">
      <c r="E227" t="s">
        <v>3867</v>
      </c>
      <c r="F227" t="s">
        <v>3868</v>
      </c>
      <c r="DI227" t="s">
        <v>2179</v>
      </c>
      <c r="DJ227" t="s">
        <v>2180</v>
      </c>
      <c r="DK227" t="s">
        <v>2846</v>
      </c>
      <c r="DL227" t="s">
        <v>3327</v>
      </c>
      <c r="FJ227" t="s">
        <v>3869</v>
      </c>
    </row>
    <row r="228" spans="5:166" ht="14.45">
      <c r="E228" t="s">
        <v>3870</v>
      </c>
      <c r="F228" t="s">
        <v>3871</v>
      </c>
      <c r="DI228" t="s">
        <v>2179</v>
      </c>
      <c r="DJ228" t="s">
        <v>2180</v>
      </c>
      <c r="DK228" t="s">
        <v>2846</v>
      </c>
      <c r="DL228" t="s">
        <v>3335</v>
      </c>
      <c r="FJ228" t="s">
        <v>3872</v>
      </c>
    </row>
    <row r="229" spans="5:166" ht="14.45">
      <c r="E229" t="s">
        <v>3873</v>
      </c>
      <c r="F229" t="s">
        <v>3874</v>
      </c>
      <c r="DI229" t="s">
        <v>2179</v>
      </c>
      <c r="DJ229" t="s">
        <v>2180</v>
      </c>
      <c r="DK229" t="s">
        <v>2846</v>
      </c>
      <c r="DL229" t="s">
        <v>2886</v>
      </c>
      <c r="FJ229" t="s">
        <v>3875</v>
      </c>
    </row>
    <row r="230" spans="5:166" ht="14.45">
      <c r="E230" t="s">
        <v>3876</v>
      </c>
      <c r="F230" t="s">
        <v>3877</v>
      </c>
      <c r="FJ230" t="s">
        <v>3878</v>
      </c>
    </row>
    <row r="231" spans="5:166" ht="14.45">
      <c r="E231" t="s">
        <v>3879</v>
      </c>
      <c r="F231" t="s">
        <v>3880</v>
      </c>
      <c r="FJ231" t="s">
        <v>3881</v>
      </c>
    </row>
    <row r="232" spans="5:166" ht="14.45">
      <c r="E232" t="s">
        <v>3882</v>
      </c>
      <c r="F232" t="s">
        <v>3883</v>
      </c>
      <c r="FJ232" t="s">
        <v>3884</v>
      </c>
    </row>
    <row r="233" spans="5:166" ht="14.45">
      <c r="E233" t="s">
        <v>3885</v>
      </c>
      <c r="F233" t="s">
        <v>3886</v>
      </c>
      <c r="FJ233" t="s">
        <v>3887</v>
      </c>
    </row>
    <row r="234" spans="5:166" ht="14.45">
      <c r="E234" t="s">
        <v>3888</v>
      </c>
      <c r="F234" t="s">
        <v>3889</v>
      </c>
      <c r="FJ234" t="s">
        <v>3890</v>
      </c>
    </row>
    <row r="235" spans="5:166" ht="14.45">
      <c r="E235" t="s">
        <v>3891</v>
      </c>
      <c r="F235" s="68" t="s">
        <v>3892</v>
      </c>
      <c r="FJ235" t="s">
        <v>3893</v>
      </c>
    </row>
    <row r="236" spans="5:166" ht="14.45">
      <c r="E236" t="s">
        <v>3894</v>
      </c>
      <c r="F236" t="s">
        <v>3895</v>
      </c>
      <c r="FJ236" t="s">
        <v>3896</v>
      </c>
    </row>
    <row r="237" spans="5:166" ht="14.45">
      <c r="E237" t="s">
        <v>3897</v>
      </c>
      <c r="F237" t="s">
        <v>3898</v>
      </c>
      <c r="FJ237" t="s">
        <v>3899</v>
      </c>
    </row>
    <row r="238" spans="5:166" ht="14.45">
      <c r="E238" t="s">
        <v>3900</v>
      </c>
      <c r="F238" t="s">
        <v>3901</v>
      </c>
      <c r="FJ238" t="s">
        <v>3902</v>
      </c>
    </row>
    <row r="239" spans="5:166" ht="14.45">
      <c r="E239" t="s">
        <v>3903</v>
      </c>
      <c r="F239" t="s">
        <v>3904</v>
      </c>
      <c r="FJ239" t="s">
        <v>3905</v>
      </c>
    </row>
    <row r="240" spans="5:166" ht="14.45">
      <c r="E240" t="s">
        <v>3906</v>
      </c>
      <c r="F240" t="s">
        <v>3907</v>
      </c>
      <c r="FJ240" t="s">
        <v>3908</v>
      </c>
    </row>
    <row r="241" spans="5:166" ht="14.45">
      <c r="E241" t="s">
        <v>3909</v>
      </c>
      <c r="F241" t="s">
        <v>3910</v>
      </c>
      <c r="FJ241" t="s">
        <v>3911</v>
      </c>
    </row>
    <row r="242" spans="5:166" ht="14.45">
      <c r="E242" t="s">
        <v>3912</v>
      </c>
      <c r="F242" t="s">
        <v>3913</v>
      </c>
      <c r="FJ242" t="s">
        <v>3914</v>
      </c>
    </row>
    <row r="243" spans="5:166" ht="14.45">
      <c r="E243" t="s">
        <v>3915</v>
      </c>
      <c r="F243" t="s">
        <v>3916</v>
      </c>
      <c r="FJ243" t="s">
        <v>3917</v>
      </c>
    </row>
    <row r="244" spans="5:166" ht="14.45">
      <c r="E244" t="s">
        <v>3918</v>
      </c>
      <c r="F244" t="s">
        <v>3919</v>
      </c>
      <c r="FJ244" t="s">
        <v>3920</v>
      </c>
    </row>
    <row r="245" spans="5:166" ht="14.45">
      <c r="E245" t="s">
        <v>3921</v>
      </c>
      <c r="F245" t="s">
        <v>3922</v>
      </c>
      <c r="FJ245" t="s">
        <v>3923</v>
      </c>
    </row>
    <row r="246" spans="5:166" ht="14.45">
      <c r="E246" t="s">
        <v>3924</v>
      </c>
      <c r="F246" t="s">
        <v>3925</v>
      </c>
      <c r="FJ246" t="s">
        <v>3926</v>
      </c>
    </row>
    <row r="247" spans="5:166" ht="14.45">
      <c r="E247" t="s">
        <v>3927</v>
      </c>
      <c r="F247" t="s">
        <v>3928</v>
      </c>
      <c r="FJ247" t="s">
        <v>3929</v>
      </c>
    </row>
    <row r="248" spans="5:166" ht="14.45">
      <c r="E248" t="s">
        <v>3930</v>
      </c>
      <c r="F248" t="s">
        <v>3931</v>
      </c>
      <c r="FJ248" t="s">
        <v>3932</v>
      </c>
    </row>
    <row r="249" spans="5:166" ht="14.45">
      <c r="E249" t="s">
        <v>3933</v>
      </c>
      <c r="F249" t="s">
        <v>3934</v>
      </c>
      <c r="FJ249" t="s">
        <v>3935</v>
      </c>
    </row>
    <row r="250" spans="5:166" ht="14.45">
      <c r="E250" t="s">
        <v>3936</v>
      </c>
      <c r="F250" t="s">
        <v>3937</v>
      </c>
      <c r="FJ250" t="s">
        <v>3938</v>
      </c>
    </row>
    <row r="251" spans="5:166" ht="14.45">
      <c r="E251" t="s">
        <v>3939</v>
      </c>
      <c r="F251" t="s">
        <v>3940</v>
      </c>
      <c r="FJ251" t="s">
        <v>3941</v>
      </c>
    </row>
    <row r="252" spans="5:166" ht="14.45">
      <c r="E252" t="s">
        <v>3942</v>
      </c>
      <c r="F252" t="s">
        <v>3943</v>
      </c>
      <c r="FJ252" t="s">
        <v>3944</v>
      </c>
    </row>
    <row r="253" spans="5:166" ht="14.45">
      <c r="E253" t="s">
        <v>3945</v>
      </c>
      <c r="F253" t="s">
        <v>3946</v>
      </c>
      <c r="FJ253" t="s">
        <v>3947</v>
      </c>
    </row>
    <row r="254" spans="5:166" ht="14.45">
      <c r="E254" t="s">
        <v>3948</v>
      </c>
      <c r="F254" t="s">
        <v>3949</v>
      </c>
      <c r="FJ254" t="s">
        <v>3950</v>
      </c>
    </row>
    <row r="255" spans="5:166" ht="14.45">
      <c r="E255" t="s">
        <v>3951</v>
      </c>
      <c r="F255" t="s">
        <v>3952</v>
      </c>
      <c r="FJ255" t="s">
        <v>3953</v>
      </c>
    </row>
    <row r="256" spans="5:166" ht="14.45">
      <c r="E256" t="s">
        <v>3954</v>
      </c>
      <c r="F256" t="s">
        <v>3955</v>
      </c>
      <c r="FJ256" t="s">
        <v>3956</v>
      </c>
    </row>
    <row r="257" spans="5:166" ht="14.45">
      <c r="E257" t="s">
        <v>3957</v>
      </c>
      <c r="F257" t="s">
        <v>3958</v>
      </c>
      <c r="FJ257" t="s">
        <v>3959</v>
      </c>
    </row>
    <row r="258" spans="5:166" ht="14.45">
      <c r="E258" t="s">
        <v>3960</v>
      </c>
      <c r="F258" t="s">
        <v>3961</v>
      </c>
      <c r="FJ258" t="s">
        <v>3962</v>
      </c>
    </row>
    <row r="259" spans="5:166" ht="14.45">
      <c r="E259" t="s">
        <v>3963</v>
      </c>
      <c r="F259" t="s">
        <v>3964</v>
      </c>
      <c r="FJ259" t="s">
        <v>3965</v>
      </c>
    </row>
    <row r="260" spans="5:166" ht="14.45">
      <c r="E260" t="s">
        <v>3966</v>
      </c>
      <c r="F260" t="s">
        <v>3967</v>
      </c>
      <c r="FJ260" t="s">
        <v>3968</v>
      </c>
    </row>
    <row r="261" spans="5:166" ht="14.45">
      <c r="E261" t="s">
        <v>3969</v>
      </c>
      <c r="F261" t="s">
        <v>3970</v>
      </c>
      <c r="FJ261" t="s">
        <v>3971</v>
      </c>
    </row>
    <row r="262" spans="5:166" ht="14.45">
      <c r="FJ262" t="s">
        <v>3972</v>
      </c>
    </row>
    <row r="263" spans="5:166" ht="14.45">
      <c r="FJ263" t="s">
        <v>3973</v>
      </c>
    </row>
    <row r="264" spans="5:166" ht="14.45">
      <c r="E264" s="75" t="s">
        <v>3974</v>
      </c>
      <c r="F264" t="s">
        <v>3975</v>
      </c>
      <c r="FJ264" t="s">
        <v>3257</v>
      </c>
    </row>
    <row r="265" spans="5:166" ht="14.45">
      <c r="E265" s="94" t="s">
        <v>3098</v>
      </c>
      <c r="F265" s="95" t="s">
        <v>3976</v>
      </c>
      <c r="FJ265" t="s">
        <v>3977</v>
      </c>
    </row>
    <row r="266" spans="5:166" ht="14.45">
      <c r="E266" s="45" t="s">
        <v>3978</v>
      </c>
      <c r="F266" s="95" t="s">
        <v>3979</v>
      </c>
      <c r="FJ266" t="s">
        <v>3980</v>
      </c>
    </row>
    <row r="267" spans="5:166" ht="14.45">
      <c r="E267" s="94" t="s">
        <v>3047</v>
      </c>
      <c r="F267" s="95" t="s">
        <v>3981</v>
      </c>
      <c r="FJ267" t="s">
        <v>3982</v>
      </c>
    </row>
    <row r="268" spans="5:166" ht="14.45">
      <c r="E268" s="96" t="s">
        <v>3983</v>
      </c>
      <c r="F268" s="97" t="s">
        <v>3984</v>
      </c>
      <c r="FJ268" t="s">
        <v>3985</v>
      </c>
    </row>
    <row r="269" spans="5:166" ht="14.45">
      <c r="FJ269" t="s">
        <v>3986</v>
      </c>
    </row>
    <row r="270" spans="5:166" ht="14.45">
      <c r="FJ270" t="s">
        <v>3987</v>
      </c>
    </row>
    <row r="271" spans="5:166" ht="14.45">
      <c r="FJ271" t="s">
        <v>3988</v>
      </c>
    </row>
    <row r="272" spans="5:166" ht="14.45">
      <c r="FJ272" t="s">
        <v>3989</v>
      </c>
    </row>
    <row r="273" spans="166:166" ht="14.45">
      <c r="FJ273" t="s">
        <v>3990</v>
      </c>
    </row>
    <row r="274" spans="166:166" ht="14.45">
      <c r="FJ274" t="s">
        <v>3991</v>
      </c>
    </row>
    <row r="275" spans="166:166" ht="14.45">
      <c r="FJ275" t="s">
        <v>3992</v>
      </c>
    </row>
    <row r="276" spans="166:166" ht="14.45">
      <c r="FJ276" t="s">
        <v>3993</v>
      </c>
    </row>
    <row r="277" spans="166:166" ht="14.45">
      <c r="FJ277" t="s">
        <v>3994</v>
      </c>
    </row>
    <row r="278" spans="166:166" ht="14.45">
      <c r="FJ278" t="s">
        <v>3995</v>
      </c>
    </row>
    <row r="279" spans="166:166" ht="14.45">
      <c r="FJ279" t="s">
        <v>3996</v>
      </c>
    </row>
    <row r="280" spans="166:166" ht="14.45">
      <c r="FJ280" t="s">
        <v>3997</v>
      </c>
    </row>
    <row r="281" spans="166:166" ht="14.45">
      <c r="FJ281" t="s">
        <v>3998</v>
      </c>
    </row>
    <row r="282" spans="166:166" ht="14.45">
      <c r="FJ282" t="s">
        <v>3999</v>
      </c>
    </row>
    <row r="283" spans="166:166" ht="14.45">
      <c r="FJ283" t="s">
        <v>4000</v>
      </c>
    </row>
    <row r="284" spans="166:166" ht="14.45">
      <c r="FJ284" t="s">
        <v>4001</v>
      </c>
    </row>
    <row r="285" spans="166:166" ht="14.45">
      <c r="FJ285" t="s">
        <v>4002</v>
      </c>
    </row>
    <row r="286" spans="166:166" ht="14.45">
      <c r="FJ286" t="s">
        <v>4003</v>
      </c>
    </row>
    <row r="287" spans="166:166" ht="14.45">
      <c r="FJ287" t="s">
        <v>4004</v>
      </c>
    </row>
    <row r="288" spans="166:166" ht="14.45">
      <c r="FJ288" t="s">
        <v>4005</v>
      </c>
    </row>
    <row r="289" spans="166:166" ht="14.45">
      <c r="FJ289" t="s">
        <v>4006</v>
      </c>
    </row>
    <row r="290" spans="166:166" ht="14.45">
      <c r="FJ290" t="s">
        <v>4007</v>
      </c>
    </row>
    <row r="291" spans="166:166" ht="14.45">
      <c r="FJ291" t="s">
        <v>4008</v>
      </c>
    </row>
    <row r="292" spans="166:166" ht="14.45">
      <c r="FJ292" t="s">
        <v>4009</v>
      </c>
    </row>
    <row r="293" spans="166:166" ht="14.45">
      <c r="FJ293" t="s">
        <v>4010</v>
      </c>
    </row>
    <row r="294" spans="166:166" ht="14.45">
      <c r="FJ294" t="s">
        <v>4011</v>
      </c>
    </row>
    <row r="295" spans="166:166" ht="14.45">
      <c r="FJ295" t="s">
        <v>2590</v>
      </c>
    </row>
    <row r="296" spans="166:166" ht="14.45">
      <c r="FJ296" t="s">
        <v>4012</v>
      </c>
    </row>
    <row r="297" spans="166:166" ht="14.45">
      <c r="FJ297" t="s">
        <v>4013</v>
      </c>
    </row>
    <row r="298" spans="166:166" ht="14.45">
      <c r="FJ298" t="s">
        <v>4014</v>
      </c>
    </row>
    <row r="299" spans="166:166" ht="14.45">
      <c r="FJ299" t="s">
        <v>4015</v>
      </c>
    </row>
    <row r="300" spans="166:166" ht="14.45">
      <c r="FJ300" t="s">
        <v>4016</v>
      </c>
    </row>
    <row r="301" spans="166:166" ht="14.45">
      <c r="FJ301" t="s">
        <v>4017</v>
      </c>
    </row>
    <row r="302" spans="166:166" ht="14.45">
      <c r="FJ302" t="s">
        <v>4018</v>
      </c>
    </row>
    <row r="303" spans="166:166" ht="14.45">
      <c r="FJ303" t="s">
        <v>4019</v>
      </c>
    </row>
    <row r="304" spans="166:166" ht="14.45">
      <c r="FJ304" t="s">
        <v>4020</v>
      </c>
    </row>
    <row r="305" spans="166:166" ht="14.45">
      <c r="FJ305" t="s">
        <v>2236</v>
      </c>
    </row>
    <row r="306" spans="166:166" ht="14.45">
      <c r="FJ306" t="s">
        <v>4021</v>
      </c>
    </row>
    <row r="307" spans="166:166" ht="14.45">
      <c r="FJ307" t="s">
        <v>4022</v>
      </c>
    </row>
    <row r="308" spans="166:166" ht="14.45">
      <c r="FJ308" t="s">
        <v>4023</v>
      </c>
    </row>
    <row r="309" spans="166:166" ht="14.45">
      <c r="FJ309" t="s">
        <v>4024</v>
      </c>
    </row>
    <row r="310" spans="166:166" ht="14.45">
      <c r="FJ310" t="s">
        <v>4025</v>
      </c>
    </row>
    <row r="311" spans="166:166" ht="14.45">
      <c r="FJ311" t="s">
        <v>4026</v>
      </c>
    </row>
    <row r="312" spans="166:166" ht="14.45">
      <c r="FJ312" t="s">
        <v>4027</v>
      </c>
    </row>
    <row r="313" spans="166:166" ht="14.45">
      <c r="FJ313" t="s">
        <v>4028</v>
      </c>
    </row>
    <row r="314" spans="166:166" ht="14.45">
      <c r="FJ314" t="s">
        <v>4029</v>
      </c>
    </row>
    <row r="315" spans="166:166" ht="14.45">
      <c r="FJ315" t="s">
        <v>4030</v>
      </c>
    </row>
    <row r="316" spans="166:166" ht="14.45">
      <c r="FJ316" t="s">
        <v>3188</v>
      </c>
    </row>
    <row r="317" spans="166:166" ht="14.45">
      <c r="FJ317" t="s">
        <v>4031</v>
      </c>
    </row>
    <row r="318" spans="166:166" ht="14.45">
      <c r="FJ318" t="s">
        <v>4032</v>
      </c>
    </row>
    <row r="319" spans="166:166" ht="14.45">
      <c r="FJ319" t="s">
        <v>4033</v>
      </c>
    </row>
    <row r="320" spans="166:166" ht="14.45">
      <c r="FJ320" t="s">
        <v>4034</v>
      </c>
    </row>
    <row r="321" spans="32:166" ht="14.45">
      <c r="FJ321" t="s">
        <v>4035</v>
      </c>
    </row>
    <row r="322" spans="32:166" ht="14.45">
      <c r="FJ322" t="s">
        <v>2240</v>
      </c>
    </row>
    <row r="323" spans="32:166" ht="14.45">
      <c r="FJ323" t="s">
        <v>4036</v>
      </c>
    </row>
    <row r="324" spans="32:166" ht="14.45">
      <c r="FJ324" t="s">
        <v>4037</v>
      </c>
    </row>
    <row r="325" spans="32:166" ht="14.45">
      <c r="FJ325" t="s">
        <v>4038</v>
      </c>
    </row>
    <row r="326" spans="32:166" ht="14.45">
      <c r="AF326" s="32"/>
      <c r="FJ326" t="s">
        <v>4039</v>
      </c>
    </row>
    <row r="327" spans="32:166" ht="14.45">
      <c r="FJ327" t="s">
        <v>4040</v>
      </c>
    </row>
    <row r="328" spans="32:166" ht="14.45">
      <c r="FJ328" t="s">
        <v>4041</v>
      </c>
    </row>
    <row r="329" spans="32:166" ht="14.45">
      <c r="FJ329" t="s">
        <v>4042</v>
      </c>
    </row>
    <row r="330" spans="32:166" ht="14.45">
      <c r="FJ330" t="s">
        <v>4043</v>
      </c>
    </row>
    <row r="331" spans="32:166" ht="14.45">
      <c r="FJ331" t="s">
        <v>4044</v>
      </c>
    </row>
    <row r="332" spans="32:166" ht="14.45">
      <c r="FJ332" t="s">
        <v>2331</v>
      </c>
    </row>
    <row r="333" spans="32:166" ht="14.45">
      <c r="FJ333" t="s">
        <v>4045</v>
      </c>
    </row>
    <row r="334" spans="32:166" ht="14.45">
      <c r="FJ334" t="s">
        <v>4046</v>
      </c>
    </row>
    <row r="335" spans="32:166" ht="14.45">
      <c r="FJ335" t="s">
        <v>4047</v>
      </c>
    </row>
    <row r="336" spans="32:166" ht="14.45">
      <c r="FJ336" t="s">
        <v>4048</v>
      </c>
    </row>
    <row r="337" spans="166:166" ht="14.45">
      <c r="FJ337" t="s">
        <v>4049</v>
      </c>
    </row>
    <row r="338" spans="166:166" ht="14.45">
      <c r="FJ338" t="s">
        <v>4050</v>
      </c>
    </row>
    <row r="339" spans="166:166" ht="14.45">
      <c r="FJ339" t="s">
        <v>3157</v>
      </c>
    </row>
    <row r="340" spans="166:166" ht="14.45">
      <c r="FJ340" t="s">
        <v>4051</v>
      </c>
    </row>
    <row r="341" spans="166:166" ht="14.45">
      <c r="FJ341" t="s">
        <v>4052</v>
      </c>
    </row>
    <row r="342" spans="166:166" ht="14.45">
      <c r="FJ342" t="s">
        <v>4053</v>
      </c>
    </row>
    <row r="343" spans="166:166" ht="14.45">
      <c r="FJ343" t="s">
        <v>4054</v>
      </c>
    </row>
    <row r="344" spans="166:166" ht="14.45">
      <c r="FJ344" t="s">
        <v>4055</v>
      </c>
    </row>
    <row r="345" spans="166:166" ht="14.45">
      <c r="FJ345" t="s">
        <v>4056</v>
      </c>
    </row>
    <row r="346" spans="166:166" ht="14.45">
      <c r="FJ346" t="s">
        <v>4057</v>
      </c>
    </row>
    <row r="347" spans="166:166" ht="14.45">
      <c r="FJ347" t="s">
        <v>4058</v>
      </c>
    </row>
    <row r="348" spans="166:166" ht="14.45">
      <c r="FJ348" t="s">
        <v>4059</v>
      </c>
    </row>
    <row r="349" spans="166:166" ht="14.45">
      <c r="FJ349" t="s">
        <v>4060</v>
      </c>
    </row>
    <row r="350" spans="166:166" ht="14.45">
      <c r="FJ350" t="s">
        <v>4061</v>
      </c>
    </row>
    <row r="351" spans="166:166" ht="14.45">
      <c r="FJ351" t="s">
        <v>4062</v>
      </c>
    </row>
    <row r="352" spans="166:166" ht="14.45">
      <c r="FJ352" t="s">
        <v>4063</v>
      </c>
    </row>
    <row r="353" spans="166:166" ht="14.45">
      <c r="FJ353" t="s">
        <v>4064</v>
      </c>
    </row>
    <row r="354" spans="166:166" ht="14.45">
      <c r="FJ354" t="s">
        <v>4065</v>
      </c>
    </row>
    <row r="355" spans="166:166" ht="14.45">
      <c r="FJ355" t="s">
        <v>4066</v>
      </c>
    </row>
    <row r="356" spans="166:166" ht="14.45">
      <c r="FJ356" t="s">
        <v>4067</v>
      </c>
    </row>
    <row r="357" spans="166:166" ht="14.45">
      <c r="FJ357" t="s">
        <v>4068</v>
      </c>
    </row>
    <row r="358" spans="166:166" ht="14.45">
      <c r="FJ358" t="s">
        <v>4069</v>
      </c>
    </row>
    <row r="359" spans="166:166" ht="14.45">
      <c r="FJ359" t="s">
        <v>4070</v>
      </c>
    </row>
    <row r="360" spans="166:166" ht="14.45">
      <c r="FJ360" t="s">
        <v>4071</v>
      </c>
    </row>
    <row r="361" spans="166:166" ht="14.45">
      <c r="FJ361" t="s">
        <v>4072</v>
      </c>
    </row>
    <row r="362" spans="166:166" ht="14.45">
      <c r="FJ362" t="s">
        <v>4073</v>
      </c>
    </row>
    <row r="363" spans="166:166" ht="14.45">
      <c r="FJ363" t="s">
        <v>4074</v>
      </c>
    </row>
    <row r="364" spans="166:166" ht="14.45">
      <c r="FJ364" t="s">
        <v>4075</v>
      </c>
    </row>
    <row r="365" spans="166:166" ht="14.45">
      <c r="FJ365" t="s">
        <v>4076</v>
      </c>
    </row>
    <row r="366" spans="166:166" ht="14.45">
      <c r="FJ366" t="s">
        <v>4077</v>
      </c>
    </row>
    <row r="367" spans="166:166" ht="14.45">
      <c r="FJ367" t="s">
        <v>4078</v>
      </c>
    </row>
    <row r="368" spans="166:166" ht="14.45">
      <c r="FJ368" t="s">
        <v>4079</v>
      </c>
    </row>
    <row r="369" spans="166:166" ht="14.45">
      <c r="FJ369" t="s">
        <v>4080</v>
      </c>
    </row>
    <row r="370" spans="166:166" ht="14.45">
      <c r="FJ370" t="s">
        <v>4081</v>
      </c>
    </row>
    <row r="371" spans="166:166" ht="14.45">
      <c r="FJ371" t="s">
        <v>4082</v>
      </c>
    </row>
    <row r="372" spans="166:166" ht="14.45">
      <c r="FJ372" t="s">
        <v>4083</v>
      </c>
    </row>
    <row r="373" spans="166:166" ht="14.45">
      <c r="FJ373" t="s">
        <v>4084</v>
      </c>
    </row>
    <row r="374" spans="166:166" ht="14.45">
      <c r="FJ374" t="s">
        <v>4085</v>
      </c>
    </row>
    <row r="375" spans="166:166" ht="14.45">
      <c r="FJ375" t="s">
        <v>4086</v>
      </c>
    </row>
    <row r="376" spans="166:166" ht="14.45">
      <c r="FJ376" t="s">
        <v>3077</v>
      </c>
    </row>
    <row r="377" spans="166:166" ht="14.45">
      <c r="FJ377" t="s">
        <v>4087</v>
      </c>
    </row>
    <row r="378" spans="166:166" ht="14.45">
      <c r="FJ378" t="s">
        <v>4088</v>
      </c>
    </row>
    <row r="379" spans="166:166" ht="14.45">
      <c r="FJ379" t="s">
        <v>4089</v>
      </c>
    </row>
    <row r="380" spans="166:166" ht="14.45">
      <c r="FJ380" t="s">
        <v>4090</v>
      </c>
    </row>
    <row r="381" spans="166:166" ht="14.45">
      <c r="FJ381" t="s">
        <v>4091</v>
      </c>
    </row>
    <row r="382" spans="166:166" ht="14.45">
      <c r="FJ382" t="s">
        <v>4092</v>
      </c>
    </row>
    <row r="383" spans="166:166" ht="14.45">
      <c r="FJ383" t="s">
        <v>4093</v>
      </c>
    </row>
    <row r="384" spans="166:166" ht="14.45">
      <c r="FJ384" t="s">
        <v>3031</v>
      </c>
    </row>
    <row r="385" spans="166:166" ht="14.45">
      <c r="FJ385" t="s">
        <v>4094</v>
      </c>
    </row>
    <row r="386" spans="166:166" ht="14.45">
      <c r="FJ386" t="s">
        <v>4095</v>
      </c>
    </row>
    <row r="387" spans="166:166" ht="14.45">
      <c r="FJ387" t="s">
        <v>4096</v>
      </c>
    </row>
    <row r="388" spans="166:166" ht="14.45">
      <c r="FJ388" t="s">
        <v>4097</v>
      </c>
    </row>
    <row r="389" spans="166:166" ht="14.45">
      <c r="FJ389" t="s">
        <v>4098</v>
      </c>
    </row>
    <row r="390" spans="166:166" ht="14.45">
      <c r="FJ390" t="s">
        <v>4099</v>
      </c>
    </row>
    <row r="391" spans="166:166" ht="14.45">
      <c r="FJ391" t="s">
        <v>4100</v>
      </c>
    </row>
    <row r="392" spans="166:166" ht="14.45">
      <c r="FJ392" t="s">
        <v>4101</v>
      </c>
    </row>
    <row r="393" spans="166:166" ht="14.45">
      <c r="FJ393" t="s">
        <v>4102</v>
      </c>
    </row>
    <row r="394" spans="166:166" ht="14.45">
      <c r="FJ394" t="s">
        <v>4103</v>
      </c>
    </row>
    <row r="395" spans="166:166" ht="14.45">
      <c r="FJ395" t="s">
        <v>4104</v>
      </c>
    </row>
    <row r="396" spans="166:166" ht="14.45">
      <c r="FJ396" t="s">
        <v>2418</v>
      </c>
    </row>
    <row r="397" spans="166:166" ht="14.45">
      <c r="FJ397" t="s">
        <v>4105</v>
      </c>
    </row>
    <row r="398" spans="166:166" ht="14.45">
      <c r="FJ398" t="s">
        <v>4106</v>
      </c>
    </row>
    <row r="399" spans="166:166" ht="14.45">
      <c r="FJ399" t="s">
        <v>4107</v>
      </c>
    </row>
    <row r="400" spans="166:166" ht="14.45">
      <c r="FJ400" t="s">
        <v>4108</v>
      </c>
    </row>
    <row r="401" spans="166:166" ht="14.45">
      <c r="FJ401" t="s">
        <v>4109</v>
      </c>
    </row>
    <row r="402" spans="166:166" ht="14.45">
      <c r="FJ402" t="s">
        <v>4110</v>
      </c>
    </row>
    <row r="403" spans="166:166" ht="14.45">
      <c r="FJ403" t="s">
        <v>4111</v>
      </c>
    </row>
    <row r="404" spans="166:166" ht="14.45">
      <c r="FJ404" t="s">
        <v>4112</v>
      </c>
    </row>
    <row r="405" spans="166:166" ht="14.45">
      <c r="FJ405" t="s">
        <v>4113</v>
      </c>
    </row>
    <row r="406" spans="166:166" ht="14.45">
      <c r="FJ406" t="s">
        <v>4114</v>
      </c>
    </row>
    <row r="407" spans="166:166" ht="14.45">
      <c r="FJ407" t="s">
        <v>4115</v>
      </c>
    </row>
    <row r="408" spans="166:166" ht="14.45">
      <c r="FJ408" t="s">
        <v>4116</v>
      </c>
    </row>
    <row r="409" spans="166:166" ht="14.45">
      <c r="FJ409" t="s">
        <v>4117</v>
      </c>
    </row>
    <row r="410" spans="166:166" ht="14.45">
      <c r="FJ410" t="s">
        <v>4118</v>
      </c>
    </row>
    <row r="411" spans="166:166" ht="14.45">
      <c r="FJ411" t="s">
        <v>4119</v>
      </c>
    </row>
    <row r="412" spans="166:166" ht="14.45">
      <c r="FJ412" t="s">
        <v>4120</v>
      </c>
    </row>
    <row r="413" spans="166:166" ht="14.45">
      <c r="FJ413" t="s">
        <v>4121</v>
      </c>
    </row>
    <row r="414" spans="166:166" ht="14.45">
      <c r="FJ414" t="s">
        <v>4122</v>
      </c>
    </row>
    <row r="415" spans="166:166" ht="14.45">
      <c r="FJ415" t="s">
        <v>4123</v>
      </c>
    </row>
    <row r="416" spans="166:166" ht="14.45">
      <c r="FJ416" t="s">
        <v>4124</v>
      </c>
    </row>
    <row r="417" spans="166:166" ht="14.45">
      <c r="FJ417" t="s">
        <v>4125</v>
      </c>
    </row>
    <row r="418" spans="166:166" ht="14.45">
      <c r="FJ418" t="s">
        <v>4126</v>
      </c>
    </row>
    <row r="419" spans="166:166" ht="14.45">
      <c r="FJ419" t="s">
        <v>4127</v>
      </c>
    </row>
    <row r="420" spans="166:166" ht="14.45">
      <c r="FJ420" t="s">
        <v>4128</v>
      </c>
    </row>
    <row r="421" spans="166:166" ht="14.45">
      <c r="FJ421" t="s">
        <v>4129</v>
      </c>
    </row>
    <row r="422" spans="166:166" ht="14.45">
      <c r="FJ422" t="s">
        <v>4130</v>
      </c>
    </row>
    <row r="423" spans="166:166" ht="14.45">
      <c r="FJ423" t="s">
        <v>4131</v>
      </c>
    </row>
    <row r="424" spans="166:166" ht="14.45">
      <c r="FJ424" t="s">
        <v>4132</v>
      </c>
    </row>
    <row r="425" spans="166:166" ht="14.45">
      <c r="FJ425" t="s">
        <v>4133</v>
      </c>
    </row>
    <row r="426" spans="166:166" ht="14.45">
      <c r="FJ426" t="s">
        <v>4134</v>
      </c>
    </row>
    <row r="427" spans="166:166" ht="14.45">
      <c r="FJ427" t="s">
        <v>4135</v>
      </c>
    </row>
    <row r="428" spans="166:166" ht="14.45">
      <c r="FJ428" t="s">
        <v>4136</v>
      </c>
    </row>
    <row r="429" spans="166:166" ht="14.45">
      <c r="FJ429" t="s">
        <v>4137</v>
      </c>
    </row>
    <row r="430" spans="166:166" ht="14.45">
      <c r="FJ430" t="s">
        <v>4138</v>
      </c>
    </row>
    <row r="431" spans="166:166" ht="14.45">
      <c r="FJ431" t="s">
        <v>4139</v>
      </c>
    </row>
    <row r="432" spans="166:166" ht="14.45">
      <c r="FJ432" t="s">
        <v>3540</v>
      </c>
    </row>
    <row r="433" spans="166:166" ht="14.45">
      <c r="FJ433" t="s">
        <v>2626</v>
      </c>
    </row>
    <row r="434" spans="166:166" ht="14.45">
      <c r="FJ434" t="s">
        <v>4140</v>
      </c>
    </row>
    <row r="435" spans="166:166" ht="14.45">
      <c r="FJ435" t="s">
        <v>4141</v>
      </c>
    </row>
    <row r="436" spans="166:166" ht="14.45">
      <c r="FJ436" t="s">
        <v>4142</v>
      </c>
    </row>
    <row r="437" spans="166:166" ht="14.45">
      <c r="FJ437" t="s">
        <v>4143</v>
      </c>
    </row>
    <row r="438" spans="166:166" ht="14.45">
      <c r="FJ438" t="s">
        <v>2735</v>
      </c>
    </row>
    <row r="439" spans="166:166" ht="14.45">
      <c r="FJ439" t="s">
        <v>4144</v>
      </c>
    </row>
    <row r="440" spans="166:166" ht="14.45">
      <c r="FJ440" t="s">
        <v>4145</v>
      </c>
    </row>
    <row r="441" spans="166:166" ht="14.45">
      <c r="FJ441" t="s">
        <v>4146</v>
      </c>
    </row>
    <row r="442" spans="166:166" ht="14.45">
      <c r="FJ442" t="s">
        <v>4147</v>
      </c>
    </row>
    <row r="443" spans="166:166" ht="14.45">
      <c r="FJ443" t="s">
        <v>4148</v>
      </c>
    </row>
    <row r="444" spans="166:166" ht="14.45">
      <c r="FJ444" t="s">
        <v>4149</v>
      </c>
    </row>
    <row r="445" spans="166:166" ht="14.45">
      <c r="FJ445" t="s">
        <v>4150</v>
      </c>
    </row>
    <row r="446" spans="166:166" ht="14.45">
      <c r="FJ446" t="s">
        <v>4151</v>
      </c>
    </row>
    <row r="447" spans="166:166" ht="14.45">
      <c r="FJ447" t="s">
        <v>4152</v>
      </c>
    </row>
    <row r="448" spans="166:166" ht="14.45">
      <c r="FJ448" t="s">
        <v>4153</v>
      </c>
    </row>
    <row r="449" spans="166:166" ht="14.45">
      <c r="FJ449" t="s">
        <v>4154</v>
      </c>
    </row>
    <row r="450" spans="166:166" ht="14.45">
      <c r="FJ450" t="s">
        <v>4155</v>
      </c>
    </row>
    <row r="451" spans="166:166" ht="14.45">
      <c r="FJ451" t="s">
        <v>4156</v>
      </c>
    </row>
    <row r="452" spans="166:166" ht="14.45">
      <c r="FJ452" t="s">
        <v>4157</v>
      </c>
    </row>
    <row r="453" spans="166:166" ht="14.45">
      <c r="FJ453" t="s">
        <v>4158</v>
      </c>
    </row>
    <row r="454" spans="166:166" ht="14.45">
      <c r="FJ454" t="s">
        <v>4159</v>
      </c>
    </row>
    <row r="455" spans="166:166" ht="14.45">
      <c r="FJ455" t="s">
        <v>4160</v>
      </c>
    </row>
    <row r="456" spans="166:166" ht="14.45">
      <c r="FJ456" t="s">
        <v>4161</v>
      </c>
    </row>
    <row r="457" spans="166:166" ht="14.45">
      <c r="FJ457" t="s">
        <v>4162</v>
      </c>
    </row>
    <row r="458" spans="166:166" ht="14.45">
      <c r="FJ458" t="s">
        <v>4163</v>
      </c>
    </row>
    <row r="459" spans="166:166" ht="14.45">
      <c r="FJ459" t="s">
        <v>4164</v>
      </c>
    </row>
    <row r="460" spans="166:166" ht="14.45">
      <c r="FJ460" t="s">
        <v>3173</v>
      </c>
    </row>
    <row r="461" spans="166:166" ht="14.45">
      <c r="FJ461" t="s">
        <v>4165</v>
      </c>
    </row>
    <row r="462" spans="166:166" ht="14.45">
      <c r="FJ462" t="s">
        <v>4166</v>
      </c>
    </row>
    <row r="463" spans="166:166" ht="14.45">
      <c r="FJ463" t="s">
        <v>4167</v>
      </c>
    </row>
    <row r="464" spans="166:166" ht="14.45">
      <c r="FJ464" t="s">
        <v>4168</v>
      </c>
    </row>
    <row r="465" spans="166:166" ht="14.45">
      <c r="FJ465" t="s">
        <v>4169</v>
      </c>
    </row>
    <row r="466" spans="166:166" ht="14.45">
      <c r="FJ466" t="s">
        <v>4170</v>
      </c>
    </row>
    <row r="467" spans="166:166" ht="14.45">
      <c r="FJ467" t="s">
        <v>4171</v>
      </c>
    </row>
    <row r="468" spans="166:166" ht="14.45">
      <c r="FJ468" t="s">
        <v>4172</v>
      </c>
    </row>
    <row r="469" spans="166:166" ht="14.45">
      <c r="FJ469" t="s">
        <v>4173</v>
      </c>
    </row>
    <row r="470" spans="166:166" ht="14.45">
      <c r="FJ470" t="s">
        <v>4174</v>
      </c>
    </row>
    <row r="471" spans="166:166" ht="14.45">
      <c r="FJ471" t="s">
        <v>4175</v>
      </c>
    </row>
    <row r="472" spans="166:166" ht="14.45">
      <c r="FJ472" t="s">
        <v>4176</v>
      </c>
    </row>
    <row r="473" spans="166:166" ht="14.45">
      <c r="FJ473" t="s">
        <v>4177</v>
      </c>
    </row>
    <row r="474" spans="166:166" ht="14.45">
      <c r="FJ474" t="s">
        <v>4178</v>
      </c>
    </row>
    <row r="475" spans="166:166" ht="14.45">
      <c r="FJ475" t="s">
        <v>4179</v>
      </c>
    </row>
    <row r="476" spans="166:166" ht="14.45">
      <c r="FJ476" t="s">
        <v>4180</v>
      </c>
    </row>
    <row r="477" spans="166:166" ht="14.45">
      <c r="FJ477" t="s">
        <v>4181</v>
      </c>
    </row>
    <row r="478" spans="166:166" ht="14.45">
      <c r="FJ478" t="s">
        <v>4182</v>
      </c>
    </row>
    <row r="479" spans="166:166" ht="14.45">
      <c r="FJ479" t="s">
        <v>4183</v>
      </c>
    </row>
    <row r="480" spans="166:166" ht="14.45">
      <c r="FJ480" t="s">
        <v>4184</v>
      </c>
    </row>
    <row r="481" spans="166:166" ht="14.45">
      <c r="FJ481" t="s">
        <v>4185</v>
      </c>
    </row>
    <row r="482" spans="166:166" ht="14.45">
      <c r="FJ482" t="s">
        <v>2895</v>
      </c>
    </row>
    <row r="483" spans="166:166" ht="14.45">
      <c r="FJ483" t="s">
        <v>3228</v>
      </c>
    </row>
    <row r="484" spans="166:166" ht="14.45">
      <c r="FJ484" t="s">
        <v>4186</v>
      </c>
    </row>
    <row r="485" spans="166:166" ht="14.45">
      <c r="FJ485" t="s">
        <v>4187</v>
      </c>
    </row>
    <row r="486" spans="166:166" ht="14.45">
      <c r="FJ486" t="s">
        <v>4188</v>
      </c>
    </row>
    <row r="487" spans="166:166" ht="14.45">
      <c r="FJ487" t="s">
        <v>4189</v>
      </c>
    </row>
    <row r="488" spans="166:166" ht="14.45">
      <c r="FJ488" t="s">
        <v>4190</v>
      </c>
    </row>
    <row r="489" spans="166:166" ht="14.45">
      <c r="FJ489" t="s">
        <v>4191</v>
      </c>
    </row>
    <row r="490" spans="166:166" ht="14.45">
      <c r="FJ490" t="s">
        <v>4192</v>
      </c>
    </row>
    <row r="491" spans="166:166" ht="14.45">
      <c r="FJ491" t="s">
        <v>4193</v>
      </c>
    </row>
    <row r="492" spans="166:166" ht="14.45">
      <c r="FJ492" t="s">
        <v>4194</v>
      </c>
    </row>
    <row r="493" spans="166:166" ht="14.45">
      <c r="FJ493" t="s">
        <v>4195</v>
      </c>
    </row>
    <row r="494" spans="166:166" ht="14.45">
      <c r="FJ494" t="s">
        <v>4196</v>
      </c>
    </row>
    <row r="495" spans="166:166" ht="14.45">
      <c r="FJ495" t="s">
        <v>4197</v>
      </c>
    </row>
    <row r="496" spans="166:166" ht="14.45">
      <c r="FJ496" t="s">
        <v>4198</v>
      </c>
    </row>
    <row r="497" spans="166:166" ht="14.45">
      <c r="FJ497" t="s">
        <v>4199</v>
      </c>
    </row>
    <row r="498" spans="166:166" ht="14.45">
      <c r="FJ498" t="s">
        <v>4200</v>
      </c>
    </row>
    <row r="499" spans="166:166" ht="14.45">
      <c r="FJ499" t="s">
        <v>4201</v>
      </c>
    </row>
    <row r="500" spans="166:166" ht="14.45">
      <c r="FJ500" t="s">
        <v>2239</v>
      </c>
    </row>
    <row r="501" spans="166:166" ht="14.45">
      <c r="FJ501" t="s">
        <v>4202</v>
      </c>
    </row>
    <row r="502" spans="166:166" ht="14.45">
      <c r="FJ502" t="s">
        <v>4203</v>
      </c>
    </row>
    <row r="503" spans="166:166" ht="14.45">
      <c r="FJ503" t="s">
        <v>4204</v>
      </c>
    </row>
    <row r="504" spans="166:166" ht="14.45">
      <c r="FJ504" t="s">
        <v>4205</v>
      </c>
    </row>
    <row r="505" spans="166:166" ht="14.45">
      <c r="FJ505" t="s">
        <v>4206</v>
      </c>
    </row>
    <row r="506" spans="166:166" ht="14.45">
      <c r="FJ506" t="s">
        <v>4207</v>
      </c>
    </row>
    <row r="507" spans="166:166" ht="14.45">
      <c r="FJ507" t="s">
        <v>4208</v>
      </c>
    </row>
    <row r="508" spans="166:166" ht="14.45">
      <c r="FJ508" t="s">
        <v>4209</v>
      </c>
    </row>
    <row r="509" spans="166:166" ht="14.45">
      <c r="FJ509" t="s">
        <v>4210</v>
      </c>
    </row>
    <row r="510" spans="166:166" ht="14.45">
      <c r="FJ510" t="s">
        <v>4211</v>
      </c>
    </row>
    <row r="511" spans="166:166" ht="14.45">
      <c r="FJ511" t="s">
        <v>4212</v>
      </c>
    </row>
    <row r="512" spans="166:166" ht="14.45">
      <c r="FJ512" t="s">
        <v>4213</v>
      </c>
    </row>
    <row r="513" spans="166:166" ht="14.45">
      <c r="FJ513" t="s">
        <v>4214</v>
      </c>
    </row>
    <row r="514" spans="166:166" ht="14.45">
      <c r="FJ514" t="s">
        <v>4215</v>
      </c>
    </row>
    <row r="515" spans="166:166" ht="14.45">
      <c r="FJ515" t="s">
        <v>4216</v>
      </c>
    </row>
    <row r="516" spans="166:166" ht="14.45">
      <c r="FJ516" t="s">
        <v>4217</v>
      </c>
    </row>
    <row r="517" spans="166:166" ht="14.45">
      <c r="FJ517" t="s">
        <v>4218</v>
      </c>
    </row>
    <row r="518" spans="166:166" ht="14.45">
      <c r="FJ518" t="s">
        <v>4219</v>
      </c>
    </row>
    <row r="519" spans="166:166" ht="14.45">
      <c r="FJ519" t="s">
        <v>4220</v>
      </c>
    </row>
    <row r="520" spans="166:166" ht="14.45">
      <c r="FJ520" t="s">
        <v>4221</v>
      </c>
    </row>
    <row r="521" spans="166:166" ht="14.45">
      <c r="FJ521" t="s">
        <v>4222</v>
      </c>
    </row>
    <row r="522" spans="166:166" ht="14.45">
      <c r="FJ522" t="s">
        <v>4223</v>
      </c>
    </row>
    <row r="523" spans="166:166" ht="14.45">
      <c r="FJ523" t="s">
        <v>4224</v>
      </c>
    </row>
    <row r="524" spans="166:166" ht="14.45">
      <c r="FJ524" t="s">
        <v>4225</v>
      </c>
    </row>
    <row r="525" spans="166:166" ht="14.45">
      <c r="FJ525" t="s">
        <v>4226</v>
      </c>
    </row>
    <row r="526" spans="166:166" ht="14.45">
      <c r="FJ526" t="s">
        <v>4227</v>
      </c>
    </row>
    <row r="527" spans="166:166" ht="14.45">
      <c r="FJ527" t="s">
        <v>4228</v>
      </c>
    </row>
    <row r="528" spans="166:166" ht="14.45">
      <c r="FJ528" t="s">
        <v>4229</v>
      </c>
    </row>
    <row r="529" spans="166:166" ht="14.45">
      <c r="FJ529" t="s">
        <v>4230</v>
      </c>
    </row>
    <row r="530" spans="166:166" ht="14.45">
      <c r="FJ530" t="s">
        <v>4231</v>
      </c>
    </row>
    <row r="531" spans="166:166" ht="14.45">
      <c r="FJ531" t="s">
        <v>4232</v>
      </c>
    </row>
    <row r="532" spans="166:166" ht="14.45">
      <c r="FJ532" t="s">
        <v>4233</v>
      </c>
    </row>
    <row r="533" spans="166:166" ht="14.45">
      <c r="FJ533" t="s">
        <v>4234</v>
      </c>
    </row>
    <row r="534" spans="166:166" ht="14.45">
      <c r="FJ534" t="s">
        <v>4235</v>
      </c>
    </row>
    <row r="535" spans="166:166" ht="14.45">
      <c r="FJ535" t="s">
        <v>4236</v>
      </c>
    </row>
    <row r="536" spans="166:166" ht="14.45">
      <c r="FJ536" t="s">
        <v>4237</v>
      </c>
    </row>
    <row r="537" spans="166:166" ht="14.45">
      <c r="FJ537" t="s">
        <v>4238</v>
      </c>
    </row>
    <row r="538" spans="166:166" ht="14.45">
      <c r="FJ538" t="s">
        <v>4239</v>
      </c>
    </row>
    <row r="539" spans="166:166" ht="14.45">
      <c r="FJ539" t="s">
        <v>4240</v>
      </c>
    </row>
    <row r="540" spans="166:166" ht="14.45">
      <c r="FJ540" t="s">
        <v>4241</v>
      </c>
    </row>
    <row r="541" spans="166:166" ht="14.45">
      <c r="FJ541" t="s">
        <v>4242</v>
      </c>
    </row>
    <row r="542" spans="166:166" ht="14.45">
      <c r="FJ542" t="s">
        <v>4243</v>
      </c>
    </row>
    <row r="543" spans="166:166" ht="14.45">
      <c r="FJ543" t="s">
        <v>4244</v>
      </c>
    </row>
    <row r="544" spans="166:166" ht="14.45">
      <c r="FJ544" t="s">
        <v>4245</v>
      </c>
    </row>
    <row r="545" spans="166:166" ht="14.45">
      <c r="FJ545" t="s">
        <v>4246</v>
      </c>
    </row>
    <row r="546" spans="166:166" ht="14.45">
      <c r="FJ546" t="s">
        <v>4247</v>
      </c>
    </row>
    <row r="547" spans="166:166" ht="14.45">
      <c r="FJ547" t="s">
        <v>4248</v>
      </c>
    </row>
    <row r="548" spans="166:166" ht="14.45">
      <c r="FJ548" t="s">
        <v>4249</v>
      </c>
    </row>
    <row r="549" spans="166:166" ht="14.45">
      <c r="FJ549" t="s">
        <v>4250</v>
      </c>
    </row>
    <row r="550" spans="166:166" ht="14.45">
      <c r="FJ550" t="s">
        <v>4251</v>
      </c>
    </row>
    <row r="551" spans="166:166" ht="14.45">
      <c r="FJ551" t="s">
        <v>4252</v>
      </c>
    </row>
    <row r="552" spans="166:166" ht="14.45">
      <c r="FJ552" t="s">
        <v>4253</v>
      </c>
    </row>
    <row r="553" spans="166:166" ht="14.45">
      <c r="FJ553" t="s">
        <v>4254</v>
      </c>
    </row>
    <row r="554" spans="166:166" ht="14.45">
      <c r="FJ554" t="s">
        <v>4255</v>
      </c>
    </row>
    <row r="555" spans="166:166" ht="14.45">
      <c r="FJ555" t="s">
        <v>4256</v>
      </c>
    </row>
    <row r="556" spans="166:166" ht="14.45">
      <c r="FJ556" t="s">
        <v>4257</v>
      </c>
    </row>
    <row r="557" spans="166:166" ht="14.45">
      <c r="FJ557" t="s">
        <v>4258</v>
      </c>
    </row>
    <row r="558" spans="166:166" ht="14.45">
      <c r="FJ558" t="s">
        <v>4259</v>
      </c>
    </row>
    <row r="559" spans="166:166" ht="14.45">
      <c r="FJ559" t="s">
        <v>3469</v>
      </c>
    </row>
    <row r="560" spans="166:166" ht="14.45">
      <c r="FJ560" t="s">
        <v>4260</v>
      </c>
    </row>
    <row r="561" spans="166:166" ht="14.45">
      <c r="FJ561" t="s">
        <v>2153</v>
      </c>
    </row>
    <row r="562" spans="166:166" ht="14.45">
      <c r="FJ562" t="s">
        <v>4261</v>
      </c>
    </row>
    <row r="563" spans="166:166" ht="14.45">
      <c r="FJ563" t="s">
        <v>2484</v>
      </c>
    </row>
    <row r="564" spans="166:166" ht="14.45">
      <c r="FJ564" t="s">
        <v>4262</v>
      </c>
    </row>
    <row r="565" spans="166:166" ht="14.45">
      <c r="FJ565" t="s">
        <v>4263</v>
      </c>
    </row>
    <row r="566" spans="166:166" ht="14.45">
      <c r="FJ566" t="s">
        <v>4264</v>
      </c>
    </row>
    <row r="567" spans="166:166" ht="14.45">
      <c r="FJ567" t="s">
        <v>4265</v>
      </c>
    </row>
    <row r="568" spans="166:166" ht="14.45">
      <c r="FJ568" t="s">
        <v>4266</v>
      </c>
    </row>
    <row r="569" spans="166:166" ht="14.45">
      <c r="FJ569" t="s">
        <v>4267</v>
      </c>
    </row>
    <row r="570" spans="166:166" ht="14.45">
      <c r="FJ570" t="s">
        <v>4268</v>
      </c>
    </row>
    <row r="571" spans="166:166" ht="14.45">
      <c r="FJ571" t="s">
        <v>4269</v>
      </c>
    </row>
    <row r="572" spans="166:166" ht="14.45">
      <c r="FJ572" t="s">
        <v>4270</v>
      </c>
    </row>
    <row r="573" spans="166:166" ht="14.45">
      <c r="FJ573" t="s">
        <v>4271</v>
      </c>
    </row>
    <row r="574" spans="166:166" ht="14.45">
      <c r="FJ574" t="s">
        <v>4272</v>
      </c>
    </row>
    <row r="575" spans="166:166" ht="14.45">
      <c r="FJ575" t="s">
        <v>4273</v>
      </c>
    </row>
    <row r="576" spans="166:166" ht="14.45">
      <c r="FJ576" t="s">
        <v>4274</v>
      </c>
    </row>
    <row r="577" spans="166:166" ht="14.45">
      <c r="FJ577" t="s">
        <v>4275</v>
      </c>
    </row>
    <row r="578" spans="166:166" ht="14.45">
      <c r="FJ578" t="s">
        <v>4276</v>
      </c>
    </row>
    <row r="579" spans="166:166" ht="14.45">
      <c r="FJ579" t="s">
        <v>4277</v>
      </c>
    </row>
    <row r="580" spans="166:166" ht="14.45">
      <c r="FJ580" t="s">
        <v>4278</v>
      </c>
    </row>
    <row r="581" spans="166:166" ht="14.45">
      <c r="FJ581" t="s">
        <v>4279</v>
      </c>
    </row>
    <row r="582" spans="166:166" ht="14.45">
      <c r="FJ582" t="s">
        <v>4280</v>
      </c>
    </row>
    <row r="583" spans="166:166" ht="14.45">
      <c r="FJ583" t="s">
        <v>4281</v>
      </c>
    </row>
    <row r="584" spans="166:166" ht="14.45">
      <c r="FJ584" t="s">
        <v>4282</v>
      </c>
    </row>
    <row r="585" spans="166:166" ht="14.45">
      <c r="FJ585" t="s">
        <v>4283</v>
      </c>
    </row>
    <row r="586" spans="166:166" ht="14.45">
      <c r="FJ586" t="s">
        <v>4284</v>
      </c>
    </row>
    <row r="587" spans="166:166" ht="14.45">
      <c r="FJ587" t="s">
        <v>4285</v>
      </c>
    </row>
    <row r="588" spans="166:166" ht="14.45">
      <c r="FJ588" t="s">
        <v>4286</v>
      </c>
    </row>
    <row r="589" spans="166:166" ht="14.45">
      <c r="FJ589" t="s">
        <v>4287</v>
      </c>
    </row>
    <row r="590" spans="166:166" ht="14.45">
      <c r="FJ590" t="s">
        <v>4288</v>
      </c>
    </row>
    <row r="591" spans="166:166" ht="14.45">
      <c r="FJ591" t="s">
        <v>4289</v>
      </c>
    </row>
    <row r="592" spans="166:166" ht="14.45">
      <c r="FJ592" t="s">
        <v>4290</v>
      </c>
    </row>
    <row r="593" spans="166:166" ht="14.45">
      <c r="FJ593" t="s">
        <v>4291</v>
      </c>
    </row>
    <row r="594" spans="166:166" ht="14.45">
      <c r="FJ594" t="s">
        <v>4292</v>
      </c>
    </row>
    <row r="595" spans="166:166" ht="14.45">
      <c r="FJ595" t="s">
        <v>4293</v>
      </c>
    </row>
    <row r="596" spans="166:166" ht="14.45">
      <c r="FJ596" t="s">
        <v>4294</v>
      </c>
    </row>
    <row r="597" spans="166:166" ht="14.45">
      <c r="FJ597" t="s">
        <v>4295</v>
      </c>
    </row>
    <row r="598" spans="166:166" ht="14.45">
      <c r="FJ598" t="s">
        <v>4296</v>
      </c>
    </row>
    <row r="599" spans="166:166" ht="14.45">
      <c r="FJ599" t="s">
        <v>4297</v>
      </c>
    </row>
    <row r="600" spans="166:166" ht="14.45">
      <c r="FJ600" t="s">
        <v>4298</v>
      </c>
    </row>
    <row r="601" spans="166:166" ht="14.45">
      <c r="FJ601" t="s">
        <v>4299</v>
      </c>
    </row>
    <row r="602" spans="166:166" ht="14.45">
      <c r="FJ602" t="s">
        <v>4300</v>
      </c>
    </row>
    <row r="603" spans="166:166" ht="14.45">
      <c r="FJ603" t="s">
        <v>4301</v>
      </c>
    </row>
    <row r="604" spans="166:166" ht="14.45">
      <c r="FJ604" t="s">
        <v>4302</v>
      </c>
    </row>
    <row r="605" spans="166:166" ht="14.45">
      <c r="FJ605" t="s">
        <v>4303</v>
      </c>
    </row>
    <row r="606" spans="166:166" ht="14.45">
      <c r="FJ606" t="s">
        <v>4304</v>
      </c>
    </row>
    <row r="607" spans="166:166" ht="14.45">
      <c r="FJ607" t="s">
        <v>3145</v>
      </c>
    </row>
    <row r="608" spans="166:166" ht="14.45">
      <c r="FJ608" t="s">
        <v>4305</v>
      </c>
    </row>
    <row r="609" spans="166:166" ht="14.45">
      <c r="FJ609" t="s">
        <v>4306</v>
      </c>
    </row>
    <row r="610" spans="166:166" ht="14.45">
      <c r="FJ610" t="s">
        <v>4307</v>
      </c>
    </row>
    <row r="611" spans="166:166" ht="14.45">
      <c r="FJ611" t="s">
        <v>4308</v>
      </c>
    </row>
    <row r="612" spans="166:166" ht="14.45">
      <c r="FJ612" t="s">
        <v>2591</v>
      </c>
    </row>
    <row r="613" spans="166:166" ht="14.45">
      <c r="FJ613" t="s">
        <v>4309</v>
      </c>
    </row>
    <row r="614" spans="166:166" ht="14.45">
      <c r="FJ614" t="s">
        <v>4310</v>
      </c>
    </row>
    <row r="615" spans="166:166" ht="14.45">
      <c r="FJ615" t="s">
        <v>4311</v>
      </c>
    </row>
    <row r="616" spans="166:166" ht="14.45">
      <c r="FJ616" t="s">
        <v>2592</v>
      </c>
    </row>
    <row r="617" spans="166:166" ht="14.45">
      <c r="FJ617" t="s">
        <v>4312</v>
      </c>
    </row>
    <row r="618" spans="166:166" ht="14.45">
      <c r="FJ618" t="s">
        <v>4313</v>
      </c>
    </row>
    <row r="619" spans="166:166" ht="14.45">
      <c r="FJ619" t="s">
        <v>4314</v>
      </c>
    </row>
    <row r="620" spans="166:166" ht="14.45">
      <c r="FJ620" t="s">
        <v>4315</v>
      </c>
    </row>
    <row r="621" spans="166:166" ht="14.45">
      <c r="FJ621" t="s">
        <v>4316</v>
      </c>
    </row>
    <row r="622" spans="166:166" ht="14.45">
      <c r="FJ622" t="s">
        <v>4317</v>
      </c>
    </row>
    <row r="623" spans="166:166" ht="14.45">
      <c r="FJ623" t="s">
        <v>4318</v>
      </c>
    </row>
    <row r="624" spans="166:166" ht="14.45">
      <c r="FJ624" t="s">
        <v>4319</v>
      </c>
    </row>
    <row r="625" spans="166:166" ht="14.45">
      <c r="FJ625" t="s">
        <v>4320</v>
      </c>
    </row>
    <row r="626" spans="166:166" ht="14.45">
      <c r="FJ626" t="s">
        <v>4321</v>
      </c>
    </row>
    <row r="627" spans="166:166" ht="14.45">
      <c r="FJ627" t="s">
        <v>4322</v>
      </c>
    </row>
    <row r="628" spans="166:166" ht="14.45">
      <c r="FJ628" t="s">
        <v>4323</v>
      </c>
    </row>
    <row r="629" spans="166:166" ht="14.45">
      <c r="FJ629" t="s">
        <v>4324</v>
      </c>
    </row>
    <row r="630" spans="166:166" ht="14.45">
      <c r="FJ630" t="s">
        <v>4325</v>
      </c>
    </row>
    <row r="631" spans="166:166" ht="14.45">
      <c r="FJ631" t="s">
        <v>4326</v>
      </c>
    </row>
    <row r="632" spans="166:166" ht="14.45">
      <c r="FJ632" t="s">
        <v>4327</v>
      </c>
    </row>
    <row r="633" spans="166:166" ht="14.45">
      <c r="FJ633" t="s">
        <v>4328</v>
      </c>
    </row>
    <row r="634" spans="166:166" ht="14.45">
      <c r="FJ634" t="s">
        <v>4329</v>
      </c>
    </row>
    <row r="635" spans="166:166" ht="14.45">
      <c r="FJ635" t="s">
        <v>4330</v>
      </c>
    </row>
    <row r="636" spans="166:166" ht="14.45">
      <c r="FJ636" t="s">
        <v>4331</v>
      </c>
    </row>
    <row r="637" spans="166:166" ht="14.45">
      <c r="FJ637" t="s">
        <v>4332</v>
      </c>
    </row>
    <row r="638" spans="166:166" ht="14.45">
      <c r="FJ638" t="s">
        <v>4333</v>
      </c>
    </row>
    <row r="639" spans="166:166" ht="14.45">
      <c r="FJ639" t="s">
        <v>4334</v>
      </c>
    </row>
    <row r="640" spans="166:166" ht="14.45">
      <c r="FJ640" t="s">
        <v>4335</v>
      </c>
    </row>
    <row r="641" spans="166:166" ht="14.45">
      <c r="FJ641" t="s">
        <v>4336</v>
      </c>
    </row>
    <row r="642" spans="166:166" ht="14.45">
      <c r="FJ642" t="s">
        <v>4337</v>
      </c>
    </row>
    <row r="643" spans="166:166" ht="14.45">
      <c r="FJ643" t="s">
        <v>2623</v>
      </c>
    </row>
    <row r="644" spans="166:166" ht="14.45">
      <c r="FJ644" t="s">
        <v>4338</v>
      </c>
    </row>
    <row r="645" spans="166:166" ht="14.45">
      <c r="FJ645" t="s">
        <v>4339</v>
      </c>
    </row>
    <row r="646" spans="166:166" ht="14.45">
      <c r="FJ646" t="s">
        <v>4340</v>
      </c>
    </row>
    <row r="647" spans="166:166" ht="14.45"/>
    <row r="648" spans="166:166" ht="14.45"/>
    <row r="649" spans="166:166" ht="14.45"/>
    <row r="650" spans="166:166" ht="14.45"/>
    <row r="651" spans="166:166" ht="14.45"/>
    <row r="652" spans="166:166" ht="14.45"/>
    <row r="653" spans="166:166" ht="14.45"/>
    <row r="654" spans="166:166" ht="14.45"/>
    <row r="655" spans="166:166" ht="14.45"/>
    <row r="656" spans="166:166" ht="14.45"/>
    <row r="657" ht="14.45"/>
    <row r="658" ht="14.45"/>
    <row r="659" ht="14.45"/>
    <row r="660" ht="14.45"/>
    <row r="661" ht="14.45"/>
    <row r="662" ht="14.45"/>
    <row r="663" ht="14.45"/>
    <row r="664" ht="14.45"/>
    <row r="665" ht="14.45"/>
    <row r="666" ht="14.45"/>
    <row r="667" ht="14.45"/>
    <row r="668" ht="14.45"/>
    <row r="669"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25" ht="14.45"/>
    <row r="726" ht="14.45"/>
    <row r="727" ht="14.45"/>
    <row r="728" ht="14.45"/>
    <row r="729" ht="14.45"/>
    <row r="730" ht="14.45"/>
    <row r="731" ht="14.45"/>
    <row r="732" ht="14.45"/>
    <row r="733" ht="14.45"/>
    <row r="734" ht="14.45"/>
    <row r="735" ht="14.45"/>
    <row r="736" ht="14.45"/>
    <row r="737" ht="14.45"/>
    <row r="738" ht="14.45"/>
    <row r="739" ht="14.45"/>
    <row r="740" ht="14.45"/>
    <row r="741" ht="14.45"/>
    <row r="742" ht="14.45"/>
    <row r="743" ht="14.45"/>
    <row r="744" ht="14.45"/>
    <row r="745" ht="14.45"/>
    <row r="746" ht="14.45"/>
    <row r="747" ht="14.45"/>
    <row r="748" ht="14.45"/>
    <row r="749" ht="14.45"/>
    <row r="750" ht="14.45"/>
    <row r="751" ht="14.45"/>
    <row r="752" ht="14.45"/>
    <row r="753" ht="14.45"/>
    <row r="754" ht="14.45"/>
    <row r="755" ht="14.45"/>
    <row r="756" ht="14.45"/>
    <row r="757" ht="14.45"/>
    <row r="758" ht="14.45"/>
    <row r="759" ht="14.45"/>
    <row r="760" ht="14.45"/>
    <row r="761" ht="14.45"/>
    <row r="762" ht="14.45"/>
    <row r="763" ht="14.45"/>
    <row r="764" ht="14.45"/>
    <row r="765" ht="14.45"/>
    <row r="766" ht="14.45"/>
    <row r="767" ht="14.45"/>
    <row r="768" ht="14.45"/>
    <row r="769" ht="14.45"/>
    <row r="770" ht="14.45"/>
    <row r="771" ht="14.45"/>
    <row r="772" ht="14.45"/>
    <row r="773" ht="14.45"/>
    <row r="774" ht="14.45"/>
    <row r="775" ht="14.45"/>
    <row r="776" ht="14.45"/>
    <row r="777" ht="14.45"/>
    <row r="778" ht="14.45"/>
    <row r="779" ht="14.45"/>
    <row r="780" ht="14.45"/>
    <row r="781" ht="14.45"/>
    <row r="782" ht="14.45"/>
    <row r="783" ht="14.45"/>
    <row r="784" ht="14.45"/>
    <row r="785" ht="14.45"/>
    <row r="786" ht="14.45"/>
    <row r="787" ht="14.45"/>
    <row r="788" ht="14.45"/>
    <row r="789" ht="14.45"/>
    <row r="790" ht="14.45"/>
    <row r="791" ht="14.45"/>
    <row r="792" ht="14.45"/>
    <row r="793" ht="14.45"/>
    <row r="794" ht="14.45"/>
    <row r="795" ht="14.45"/>
    <row r="796" ht="14.45"/>
    <row r="797" ht="14.45"/>
    <row r="798" ht="14.45"/>
    <row r="799" ht="14.45"/>
    <row r="800" ht="14.45"/>
    <row r="801" ht="14.45"/>
    <row r="802" ht="14.45"/>
    <row r="803" ht="14.45"/>
    <row r="804" ht="14.45"/>
    <row r="805" ht="14.45"/>
    <row r="806" ht="14.45"/>
    <row r="807" ht="14.45"/>
    <row r="808" ht="14.45"/>
    <row r="809" ht="14.45"/>
    <row r="810" ht="14.45"/>
    <row r="811" ht="14.45"/>
    <row r="812" ht="14.45"/>
    <row r="813"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row r="847" ht="14.45"/>
    <row r="848" ht="14.45"/>
    <row r="849" ht="14.45"/>
    <row r="850" ht="14.45"/>
    <row r="851" ht="14.45"/>
    <row r="852" ht="14.45"/>
    <row r="853" ht="14.45"/>
    <row r="854" ht="14.45"/>
    <row r="855" ht="14.45"/>
    <row r="856" ht="14.45"/>
    <row r="857" ht="14.45"/>
    <row r="858" ht="14.45"/>
    <row r="859" ht="14.45"/>
    <row r="860" ht="14.45"/>
    <row r="861" ht="14.45"/>
    <row r="862" ht="14.45"/>
    <row r="863" ht="14.45"/>
    <row r="864" ht="14.45"/>
    <row r="865" ht="14.45"/>
    <row r="866" ht="14.45"/>
    <row r="867" ht="14.45"/>
    <row r="868" ht="14.45"/>
    <row r="869" ht="14.45"/>
    <row r="870" ht="14.45"/>
    <row r="871" ht="14.45"/>
    <row r="872" ht="14.45"/>
    <row r="873" ht="14.45"/>
    <row r="874" ht="14.45"/>
    <row r="875" ht="14.45"/>
    <row r="876" ht="14.45"/>
    <row r="877" ht="14.45"/>
    <row r="878" ht="14.45"/>
    <row r="879" ht="14.45"/>
    <row r="880" ht="14.45"/>
    <row r="881" ht="14.45"/>
    <row r="882" ht="14.45"/>
    <row r="883" ht="14.45"/>
    <row r="884" ht="14.45"/>
    <row r="885" ht="14.45"/>
    <row r="886" ht="14.45"/>
    <row r="887" ht="14.45"/>
    <row r="888" ht="14.45"/>
    <row r="889" ht="14.45"/>
    <row r="890" ht="14.45"/>
    <row r="891" ht="14.45"/>
    <row r="892" ht="14.45"/>
    <row r="893" ht="14.45"/>
    <row r="894" ht="14.45"/>
    <row r="895" ht="14.45"/>
    <row r="896" ht="14.45"/>
    <row r="897" ht="14.45"/>
    <row r="898" ht="14.45"/>
    <row r="899" ht="14.45"/>
    <row r="900" ht="14.45"/>
    <row r="901" ht="14.45"/>
    <row r="902" ht="14.45"/>
    <row r="903" ht="14.45"/>
    <row r="904" ht="14.45"/>
    <row r="905" ht="14.45"/>
    <row r="906" ht="14.45"/>
    <row r="907" ht="14.45"/>
    <row r="908" ht="14.45"/>
    <row r="909" ht="14.45"/>
    <row r="910" ht="14.45"/>
    <row r="911" ht="14.45"/>
    <row r="912" ht="14.45"/>
    <row r="913" ht="14.45"/>
    <row r="914" ht="14.45"/>
    <row r="915" ht="14.45"/>
    <row r="916" ht="14.45"/>
    <row r="917" ht="14.45"/>
    <row r="918" ht="14.45"/>
    <row r="919" ht="14.45"/>
    <row r="920" ht="14.45"/>
    <row r="921" ht="14.45"/>
    <row r="922" ht="14.45"/>
    <row r="923" ht="14.45"/>
    <row r="924" ht="14.45"/>
    <row r="925" ht="14.45"/>
    <row r="926" ht="14.45"/>
    <row r="927" ht="14.45"/>
    <row r="928" ht="14.45"/>
    <row r="929" ht="14.45"/>
    <row r="930" ht="14.45"/>
    <row r="931" ht="14.45"/>
    <row r="932" ht="14.45"/>
    <row r="933" ht="14.45"/>
    <row r="934" ht="14.45"/>
    <row r="935" ht="14.45"/>
    <row r="936" ht="14.45"/>
    <row r="937" ht="14.45"/>
    <row r="938" ht="14.45"/>
    <row r="939" ht="14.45"/>
    <row r="940" ht="14.45"/>
    <row r="941" ht="14.45"/>
    <row r="942" ht="14.45"/>
    <row r="943" ht="14.45"/>
    <row r="944" ht="14.45"/>
    <row r="945" ht="14.45"/>
    <row r="946" ht="14.45"/>
    <row r="947" ht="14.45"/>
    <row r="948" ht="14.45"/>
    <row r="949" ht="14.45"/>
    <row r="950" ht="14.45"/>
    <row r="951" ht="14.45"/>
    <row r="952" ht="14.45"/>
    <row r="953" ht="14.45"/>
    <row r="954" ht="14.45"/>
    <row r="955" ht="14.45"/>
    <row r="956" ht="14.45"/>
    <row r="957" ht="14.45"/>
    <row r="958" ht="14.45"/>
    <row r="959" ht="14.45"/>
    <row r="960" ht="14.45"/>
    <row r="961" ht="14.45"/>
    <row r="962" ht="14.45"/>
    <row r="963" ht="14.45"/>
    <row r="964" ht="14.45"/>
    <row r="965" ht="14.45"/>
    <row r="966" ht="14.45"/>
    <row r="967" ht="14.45"/>
    <row r="968" ht="14.45"/>
    <row r="969" ht="14.45"/>
    <row r="970" ht="14.45"/>
    <row r="971" ht="14.45"/>
    <row r="972" ht="14.45"/>
    <row r="973" ht="14.45"/>
    <row r="974" ht="14.45"/>
    <row r="975" ht="14.45"/>
    <row r="976" ht="14.45"/>
    <row r="977" ht="14.45"/>
    <row r="978" ht="14.45"/>
    <row r="979" ht="14.45"/>
    <row r="980" ht="14.45"/>
    <row r="981" ht="14.45"/>
    <row r="982" ht="14.45"/>
    <row r="983" ht="14.45"/>
    <row r="984" ht="14.45"/>
    <row r="985" ht="14.45"/>
    <row r="986" ht="14.45"/>
    <row r="987" ht="14.45"/>
    <row r="988" ht="14.45"/>
    <row r="989" ht="14.45"/>
    <row r="990" ht="14.45"/>
    <row r="991" ht="14.45"/>
    <row r="992" ht="14.45"/>
    <row r="993" ht="14.45"/>
    <row r="994" ht="14.45"/>
    <row r="995" ht="14.45"/>
    <row r="996" ht="14.45"/>
    <row r="997" ht="14.45"/>
    <row r="998" ht="14.45"/>
    <row r="999" ht="14.45"/>
    <row r="1000" ht="14.45"/>
    <row r="1001" ht="14.45"/>
    <row r="1002" ht="14.45"/>
    <row r="1003" ht="14.45"/>
    <row r="1004" ht="14.45"/>
    <row r="1005" ht="14.45"/>
    <row r="1006" ht="14.45"/>
    <row r="1007" ht="14.45"/>
    <row r="1008" ht="14.45"/>
    <row r="1009" ht="14.45"/>
    <row r="1010" ht="14.45"/>
    <row r="1011" ht="14.45"/>
    <row r="1012" ht="14.45"/>
    <row r="1013" ht="14.45"/>
    <row r="1014" ht="14.45"/>
    <row r="1015" ht="14.45"/>
    <row r="1016" ht="14.45"/>
    <row r="1017" ht="14.45"/>
    <row r="1018" ht="14.45"/>
    <row r="1019" ht="14.45"/>
    <row r="1020" ht="14.45"/>
    <row r="1021" ht="14.45"/>
    <row r="1022" ht="14.45"/>
    <row r="1023" ht="14.45"/>
    <row r="1024" ht="14.45"/>
    <row r="1025" ht="14.45"/>
    <row r="1026" ht="14.45"/>
    <row r="1027" ht="14.45"/>
    <row r="1028" ht="14.45"/>
    <row r="1029" ht="14.45"/>
    <row r="1030" ht="14.45"/>
    <row r="1031" ht="14.45"/>
    <row r="1032" ht="14.45"/>
    <row r="1033" ht="14.45"/>
    <row r="1034" ht="14.45"/>
    <row r="1035" ht="14.45"/>
    <row r="1036" ht="14.45"/>
    <row r="1037" ht="14.45"/>
    <row r="1038" ht="14.45"/>
    <row r="1039" ht="14.45"/>
    <row r="1040" ht="14.45"/>
    <row r="1041" ht="14.45"/>
    <row r="1042" ht="14.45"/>
    <row r="1043" ht="14.45"/>
    <row r="1044" ht="14.45"/>
    <row r="1045" ht="14.45"/>
    <row r="1046" ht="14.45"/>
    <row r="1047" ht="14.45"/>
    <row r="1048" ht="14.45"/>
    <row r="1049" ht="14.45"/>
    <row r="1050" ht="14.45"/>
    <row r="1051" ht="14.45"/>
    <row r="1052" ht="14.45"/>
    <row r="1053" ht="14.45"/>
    <row r="1054" ht="14.45"/>
    <row r="1055" ht="14.45"/>
    <row r="1056" ht="14.45"/>
    <row r="1057" ht="14.45"/>
    <row r="1058" ht="14.45"/>
    <row r="1059" ht="14.45"/>
    <row r="1060" ht="14.45"/>
    <row r="1061" ht="14.45"/>
    <row r="1062" ht="14.45"/>
    <row r="1063" ht="14.45"/>
    <row r="1064" ht="14.45"/>
    <row r="1065" ht="14.45"/>
    <row r="1066" ht="14.45"/>
    <row r="1067" ht="14.45"/>
    <row r="1068" ht="14.45"/>
    <row r="1069" ht="14.45"/>
    <row r="1070" ht="14.45"/>
    <row r="1071" ht="14.45"/>
    <row r="1072" ht="14.45"/>
    <row r="1073" ht="14.45"/>
    <row r="1074" ht="14.45"/>
    <row r="1075" ht="14.45"/>
    <row r="1076" ht="14.45"/>
    <row r="1077" ht="14.45"/>
    <row r="1078" ht="14.45"/>
    <row r="1079" ht="14.45"/>
    <row r="1080" ht="14.45"/>
    <row r="1081" ht="14.45"/>
    <row r="1082" ht="14.45"/>
    <row r="1083" ht="14.45"/>
    <row r="1084" ht="14.45"/>
    <row r="1085" ht="14.45"/>
    <row r="1086" ht="14.45"/>
    <row r="1087" ht="14.45"/>
    <row r="1088" ht="14.45"/>
    <row r="1089" ht="14.45"/>
    <row r="1090" ht="14.45"/>
    <row r="1091" ht="14.45"/>
    <row r="1092" ht="14.45"/>
    <row r="1093" ht="14.45"/>
    <row r="1094" ht="14.45"/>
    <row r="1095" ht="14.45"/>
    <row r="1096" ht="14.45"/>
    <row r="1097" ht="14.45"/>
    <row r="1098" ht="14.45"/>
    <row r="1099" ht="14.45"/>
    <row r="1100" ht="14.45"/>
    <row r="1101" ht="14.45"/>
    <row r="1102" ht="14.45"/>
    <row r="1103" ht="14.45"/>
    <row r="1104" ht="14.45"/>
    <row r="1105" ht="14.45"/>
    <row r="1106" ht="14.45"/>
    <row r="1107" ht="14.45"/>
    <row r="1108" ht="14.45"/>
    <row r="1109" ht="14.45"/>
    <row r="1110" ht="14.45"/>
    <row r="1111" ht="14.45"/>
    <row r="1112" ht="14.45"/>
    <row r="1113" ht="14.45"/>
    <row r="1114" ht="14.45"/>
    <row r="1115" ht="14.45"/>
    <row r="1116" ht="14.45"/>
    <row r="1117" ht="14.45"/>
    <row r="1118" ht="14.45"/>
    <row r="1119" ht="14.45"/>
    <row r="1120" ht="14.45"/>
    <row r="1121" ht="14.45"/>
    <row r="1122" ht="14.45"/>
    <row r="1123" ht="14.45"/>
    <row r="1124" ht="14.45"/>
    <row r="1125" ht="14.45"/>
    <row r="1126" ht="14.45"/>
    <row r="1127" ht="14.45"/>
    <row r="1128" ht="14.45"/>
    <row r="1129" ht="14.45"/>
    <row r="1130" ht="14.45"/>
    <row r="1131" ht="14.45"/>
    <row r="1132" ht="14.45"/>
    <row r="1133" ht="14.45"/>
    <row r="1134" ht="14.45"/>
    <row r="1135" ht="14.45"/>
    <row r="1136" ht="14.45"/>
    <row r="1137" ht="14.45"/>
    <row r="1138" ht="14.45"/>
    <row r="1139" ht="14.45"/>
    <row r="1140" ht="14.45"/>
    <row r="1141" ht="14.45"/>
    <row r="1142" ht="14.45"/>
    <row r="1143" ht="14.45"/>
    <row r="1144" ht="14.45"/>
    <row r="1145" ht="14.45"/>
    <row r="1146" ht="14.45"/>
    <row r="1147" ht="14.45"/>
    <row r="1148" ht="14.45"/>
    <row r="1149" ht="14.45"/>
    <row r="1150" ht="14.45"/>
    <row r="1151" ht="14.45"/>
    <row r="1152" ht="14.45"/>
    <row r="1153" ht="14.45"/>
    <row r="1154" ht="14.45"/>
    <row r="1155" ht="14.45"/>
    <row r="1156" ht="14.45"/>
    <row r="1157" ht="14.45"/>
    <row r="1158" ht="14.45"/>
    <row r="1159" ht="14.45"/>
    <row r="1160" ht="14.45"/>
    <row r="1161" ht="14.45"/>
    <row r="1162" ht="14.45"/>
    <row r="1163" ht="14.45"/>
    <row r="1164" ht="14.45"/>
    <row r="1165" ht="14.45"/>
    <row r="1166" ht="14.45"/>
    <row r="1167" ht="14.45"/>
    <row r="1168" ht="14.45"/>
    <row r="1169" ht="14.45"/>
    <row r="1170" ht="14.45"/>
    <row r="1171" ht="14.45"/>
    <row r="1172" ht="14.45"/>
    <row r="1173" ht="14.45"/>
    <row r="1174" ht="14.45"/>
    <row r="1175" ht="14.45"/>
    <row r="1176" ht="14.45"/>
    <row r="1177" ht="14.45"/>
    <row r="1178" ht="14.45"/>
    <row r="1179" ht="14.45"/>
    <row r="1180" ht="14.45"/>
    <row r="1181" ht="14.45"/>
    <row r="1182" ht="14.45"/>
    <row r="1183" ht="14.45"/>
    <row r="1184" ht="14.45"/>
    <row r="1185" ht="14.45"/>
    <row r="1186" ht="14.45"/>
    <row r="1187" ht="14.45"/>
    <row r="1188" ht="14.45"/>
    <row r="1189" ht="14.45"/>
    <row r="1190" ht="14.45"/>
    <row r="1191" ht="14.45"/>
    <row r="1192" ht="14.45"/>
    <row r="1193" ht="14.45"/>
    <row r="1194" ht="14.45"/>
    <row r="1195" ht="14.45"/>
    <row r="1196" ht="14.45"/>
    <row r="1197" ht="14.45"/>
    <row r="1198" ht="14.45"/>
    <row r="1199" ht="14.45"/>
    <row r="1200" ht="14.45"/>
    <row r="1201" ht="14.45"/>
    <row r="1202" ht="14.45"/>
    <row r="1203" ht="14.45"/>
    <row r="1204" ht="14.45"/>
    <row r="1205" ht="14.45"/>
    <row r="1206" ht="14.45"/>
    <row r="1207" ht="14.45"/>
    <row r="1208" ht="14.45"/>
    <row r="1209" ht="14.45"/>
    <row r="1210" ht="14.45"/>
    <row r="1211" ht="14.45"/>
    <row r="1212" ht="14.45"/>
    <row r="1213" ht="14.45"/>
    <row r="1214" ht="14.45"/>
    <row r="1215" ht="14.45"/>
    <row r="1216" ht="14.45"/>
    <row r="1217" ht="14.45"/>
    <row r="1218" ht="14.45"/>
    <row r="1219" ht="14.45"/>
    <row r="1220" ht="14.45"/>
    <row r="1221" ht="14.45"/>
    <row r="1222" ht="14.45"/>
    <row r="1223" ht="14.45"/>
    <row r="1224" ht="14.45"/>
    <row r="1225" ht="14.45"/>
    <row r="1226" ht="14.45"/>
    <row r="1227" ht="14.45"/>
    <row r="1228" ht="14.45"/>
    <row r="1229" ht="14.45"/>
    <row r="1230" ht="14.45"/>
    <row r="1231" ht="14.45"/>
    <row r="1232" ht="14.45"/>
    <row r="1233" ht="14.45"/>
    <row r="1234" ht="14.45"/>
    <row r="1235" ht="14.45"/>
    <row r="1236" ht="14.45"/>
    <row r="1237" ht="14.45"/>
    <row r="1238" ht="14.45"/>
    <row r="1239" ht="14.45"/>
    <row r="1240" ht="14.45"/>
    <row r="1241" ht="14.45"/>
    <row r="1242" ht="14.45"/>
    <row r="1243" ht="14.45"/>
    <row r="1244" ht="14.45"/>
    <row r="1245" ht="14.45"/>
    <row r="1246" ht="14.45"/>
    <row r="1247" ht="14.45"/>
    <row r="1248" ht="14.45"/>
    <row r="1249" ht="14.45"/>
    <row r="1250" ht="14.45"/>
    <row r="1251" ht="14.45"/>
    <row r="1252" ht="14.45"/>
    <row r="1253" ht="14.45"/>
    <row r="1254" ht="14.45"/>
    <row r="1255" ht="14.45"/>
    <row r="1256" ht="14.45"/>
    <row r="1257" ht="14.45"/>
    <row r="1258" ht="14.45"/>
    <row r="1259" ht="14.45"/>
    <row r="1260" ht="14.45"/>
    <row r="1261" ht="14.45"/>
    <row r="1262" ht="14.45"/>
    <row r="1263" ht="14.45"/>
    <row r="1264" ht="14.45"/>
    <row r="1265" ht="14.45"/>
    <row r="1266" ht="14.45"/>
    <row r="1267" ht="14.45"/>
    <row r="1268" ht="14.45"/>
    <row r="1269" ht="14.45"/>
    <row r="1270" ht="14.45"/>
    <row r="1271" ht="14.45"/>
    <row r="1272" ht="14.45"/>
    <row r="1273" ht="14.45"/>
    <row r="1274" ht="14.45"/>
    <row r="1275" ht="14.45"/>
    <row r="1276" ht="14.45"/>
    <row r="1277" ht="14.45"/>
    <row r="1278" ht="14.45"/>
    <row r="1279" ht="14.45"/>
    <row r="1280" ht="14.45"/>
    <row r="1281" ht="14.45"/>
    <row r="1282" ht="14.45"/>
    <row r="1283" ht="14.45"/>
    <row r="1284" ht="14.45"/>
    <row r="1285" ht="14.45"/>
    <row r="1286" ht="14.45"/>
    <row r="1287" ht="14.45"/>
    <row r="1288" ht="14.45"/>
    <row r="1289" ht="14.45"/>
    <row r="1290" ht="14.45"/>
    <row r="1291" ht="14.45"/>
    <row r="1292" ht="14.45"/>
    <row r="1293" ht="14.45"/>
    <row r="1294" ht="14.45"/>
    <row r="1295" ht="14.45"/>
    <row r="1296" ht="14.45"/>
    <row r="1297" ht="14.45"/>
    <row r="1298" ht="14.45"/>
    <row r="1299" ht="14.45"/>
    <row r="1300" ht="14.45"/>
    <row r="1301" ht="14.45"/>
    <row r="1302" ht="14.45"/>
    <row r="1303" ht="14.45"/>
    <row r="1304" ht="14.45"/>
    <row r="1305" ht="14.45"/>
    <row r="1306" ht="14.45"/>
    <row r="1307" ht="14.45"/>
    <row r="1308" ht="14.45"/>
    <row r="1309" ht="14.45"/>
    <row r="1310" ht="14.45"/>
    <row r="1311" ht="14.45"/>
    <row r="1312" ht="14.45"/>
    <row r="1313" ht="14.45"/>
    <row r="1314" ht="14.45"/>
    <row r="1315" ht="14.45"/>
    <row r="1316" ht="14.45"/>
    <row r="1317" ht="14.45"/>
    <row r="1318" ht="14.45"/>
    <row r="1319" ht="14.45"/>
    <row r="1320" ht="14.45"/>
    <row r="1321" ht="14.45"/>
    <row r="1322" ht="14.45"/>
    <row r="1323" ht="14.45"/>
    <row r="1324" ht="14.45"/>
    <row r="1325" ht="14.45"/>
    <row r="1326" ht="14.45"/>
    <row r="1327" ht="14.45"/>
    <row r="1328" ht="14.45"/>
    <row r="1329" ht="14.45"/>
    <row r="1330" ht="14.45"/>
    <row r="1331" ht="14.45"/>
    <row r="1332" ht="14.45"/>
    <row r="1333" ht="14.45"/>
    <row r="1334" ht="14.45"/>
    <row r="1335" ht="14.45"/>
    <row r="1336" ht="14.45"/>
    <row r="1337" ht="14.45"/>
    <row r="1338" ht="14.45"/>
    <row r="1339" ht="14.45"/>
    <row r="1340" ht="14.45"/>
    <row r="1341" ht="14.45"/>
    <row r="1342" ht="14.45"/>
    <row r="1343" ht="14.45"/>
    <row r="1344" ht="14.45"/>
    <row r="1345" ht="14.45"/>
    <row r="1346" ht="14.45"/>
    <row r="1347" ht="14.45"/>
    <row r="1348" ht="14.45"/>
    <row r="1349" ht="14.45"/>
    <row r="1350" ht="14.45"/>
    <row r="1351" ht="14.45"/>
    <row r="1352" ht="14.45"/>
    <row r="1353" ht="14.45"/>
    <row r="1354" ht="14.45"/>
    <row r="1355" ht="14.45"/>
    <row r="1356" ht="14.45"/>
    <row r="1357" ht="14.45"/>
    <row r="1358" ht="14.45"/>
    <row r="1359" ht="14.45"/>
    <row r="1360" ht="14.45"/>
    <row r="1361" ht="14.45"/>
    <row r="1362" ht="14.45"/>
    <row r="1363" ht="14.45"/>
    <row r="1364" ht="14.45"/>
    <row r="1365" ht="14.45"/>
    <row r="1366" ht="14.45"/>
    <row r="1367" ht="14.45"/>
    <row r="1368" ht="14.45"/>
    <row r="1369" ht="14.45"/>
    <row r="1370" ht="14.45"/>
    <row r="1371" ht="14.45"/>
    <row r="1372" ht="14.45"/>
    <row r="1373" ht="14.45"/>
    <row r="1374" ht="14.45"/>
    <row r="1375" ht="14.45"/>
    <row r="1376" ht="14.45"/>
    <row r="1377" ht="14.45"/>
    <row r="1378" ht="14.45"/>
    <row r="1379" ht="14.45"/>
    <row r="1380" ht="14.45"/>
    <row r="1381" ht="14.45"/>
    <row r="1382" ht="14.45"/>
    <row r="1383" ht="14.45"/>
    <row r="1384" ht="14.45"/>
    <row r="1385" ht="14.45"/>
    <row r="1386" ht="14.45"/>
    <row r="1387" ht="14.45"/>
    <row r="1388" ht="14.45"/>
    <row r="1389" ht="14.45"/>
    <row r="1390" ht="14.45"/>
    <row r="1391" ht="14.45"/>
    <row r="1392" ht="14.45"/>
    <row r="1393" ht="14.45"/>
    <row r="1394" ht="14.45"/>
    <row r="1395" ht="14.45"/>
    <row r="1396" ht="14.45"/>
    <row r="1397" ht="14.45"/>
    <row r="1398" ht="14.45"/>
    <row r="1399" ht="14.45"/>
    <row r="1400" ht="14.45"/>
    <row r="1401" ht="14.45"/>
    <row r="1402" ht="14.45"/>
    <row r="1403" ht="14.45"/>
    <row r="1404" ht="14.45"/>
    <row r="1405" ht="14.45"/>
    <row r="1406" ht="14.45"/>
    <row r="1407" ht="14.45"/>
    <row r="1408" ht="14.45"/>
    <row r="1409" ht="14.45"/>
    <row r="1410" ht="14.45"/>
    <row r="1411" ht="14.45"/>
    <row r="1412" ht="14.45"/>
    <row r="1413" ht="14.45"/>
    <row r="1414" ht="14.45"/>
    <row r="1415" ht="14.45"/>
    <row r="1416" ht="14.45"/>
    <row r="1417" ht="14.45"/>
    <row r="1418" ht="14.45"/>
    <row r="1419" ht="14.45"/>
    <row r="1420" ht="14.45"/>
    <row r="1421" ht="14.45"/>
    <row r="1422" ht="14.45"/>
    <row r="1423" ht="14.45"/>
    <row r="1424" ht="14.45"/>
    <row r="1425" ht="14.45"/>
    <row r="1426" ht="14.45"/>
    <row r="1427" ht="14.45"/>
    <row r="1428" ht="14.45"/>
    <row r="1429" ht="14.45"/>
    <row r="1430" ht="14.45"/>
    <row r="1431" ht="14.45"/>
    <row r="1432" ht="14.45"/>
    <row r="1433" ht="14.45"/>
    <row r="1434" ht="14.45"/>
    <row r="1435" ht="14.45"/>
    <row r="1436" ht="14.45"/>
    <row r="1437" ht="14.45"/>
    <row r="1438" ht="14.45"/>
    <row r="1439" ht="14.45"/>
    <row r="1440" ht="14.45"/>
    <row r="1441" ht="14.45"/>
    <row r="1442" ht="14.45"/>
    <row r="1443" ht="14.45"/>
    <row r="1444" ht="14.45"/>
    <row r="1445" ht="14.45"/>
    <row r="1446" ht="14.45"/>
    <row r="1447" ht="14.45"/>
    <row r="1448" ht="14.45"/>
    <row r="1449" ht="14.45"/>
    <row r="1450" ht="14.45"/>
    <row r="1451" ht="14.45"/>
    <row r="1452" ht="14.45"/>
    <row r="1453" ht="14.45"/>
    <row r="1454" ht="14.45"/>
    <row r="1455" ht="14.45"/>
    <row r="1456" ht="14.45"/>
    <row r="1457" ht="14.45"/>
    <row r="1458" ht="14.45"/>
    <row r="1459" ht="14.45"/>
    <row r="1460" ht="14.45"/>
    <row r="1461" ht="14.45"/>
    <row r="1462" ht="14.45"/>
    <row r="1463" ht="14.45"/>
    <row r="1464" ht="14.45"/>
    <row r="1465" ht="14.45"/>
    <row r="1466" ht="14.45"/>
    <row r="1467" ht="14.45"/>
    <row r="1468" ht="14.45"/>
    <row r="1469" ht="14.45"/>
    <row r="1470" ht="14.45"/>
    <row r="1471" ht="14.45"/>
    <row r="1472" ht="14.45"/>
    <row r="1473" ht="14.45"/>
    <row r="1474" ht="14.45"/>
    <row r="1475" ht="14.45"/>
    <row r="1476" ht="14.45"/>
    <row r="1477" ht="14.45"/>
    <row r="1478" ht="14.45"/>
    <row r="1479" ht="14.45"/>
    <row r="1480" ht="14.45"/>
    <row r="1481" ht="14.45"/>
    <row r="1482" ht="14.45"/>
    <row r="1483" ht="14.45"/>
    <row r="1484" ht="14.45"/>
    <row r="1485" ht="14.45"/>
    <row r="1486" ht="14.45"/>
    <row r="1487" ht="14.45"/>
    <row r="1488" ht="14.45"/>
    <row r="1489" ht="14.45"/>
    <row r="1490" ht="14.45"/>
    <row r="1491" ht="14.45"/>
    <row r="1492" ht="14.45"/>
    <row r="1493" ht="14.45"/>
    <row r="1494" ht="14.45"/>
    <row r="1495" ht="14.45"/>
    <row r="1496" ht="14.45"/>
    <row r="1497" ht="14.45"/>
    <row r="1498" ht="14.45"/>
    <row r="1499" ht="14.45"/>
    <row r="1500" ht="14.45"/>
    <row r="1501" ht="14.45"/>
    <row r="1502" ht="14.45"/>
    <row r="1503" ht="14.45"/>
    <row r="1504" ht="14.45"/>
    <row r="1505" ht="14.45"/>
    <row r="1506" ht="14.45"/>
    <row r="1507" ht="14.45"/>
    <row r="1508" ht="14.45"/>
    <row r="1509" ht="14.45"/>
    <row r="1510" ht="14.45"/>
    <row r="1511" ht="14.45"/>
    <row r="1512" ht="14.45"/>
    <row r="1513" ht="14.45"/>
    <row r="1514" ht="14.45"/>
    <row r="1515" ht="14.45"/>
    <row r="1516" ht="14.45"/>
    <row r="1517" ht="14.45"/>
    <row r="1518" ht="14.45"/>
    <row r="1519" ht="14.45"/>
    <row r="1520" ht="14.45"/>
    <row r="1521" ht="14.45"/>
    <row r="1522" ht="14.45"/>
    <row r="1523" ht="14.45"/>
    <row r="1524" ht="14.45"/>
    <row r="1525" ht="14.45"/>
    <row r="1526" ht="14.45"/>
    <row r="1527" ht="14.45"/>
    <row r="1528" ht="14.45"/>
    <row r="1529" ht="14.45"/>
    <row r="1530" ht="14.45"/>
    <row r="1531" ht="14.45"/>
    <row r="1532" ht="14.45"/>
    <row r="1533" ht="14.45"/>
    <row r="1534" ht="14.45"/>
    <row r="1535" ht="14.45"/>
    <row r="1536" ht="14.45"/>
    <row r="1537" ht="14.45"/>
    <row r="1538" ht="14.45"/>
    <row r="1539" ht="14.45"/>
    <row r="1540" ht="14.45"/>
    <row r="1541" ht="14.45"/>
    <row r="1542" ht="14.45"/>
    <row r="1543" ht="14.45"/>
    <row r="1544" ht="14.45"/>
    <row r="1545" ht="14.45"/>
    <row r="1546" ht="14.45"/>
    <row r="1547" ht="14.45"/>
    <row r="1548" ht="14.45"/>
    <row r="1549" ht="14.45"/>
    <row r="1550" ht="14.45"/>
    <row r="1551" ht="14.45"/>
    <row r="1552" ht="14.45"/>
    <row r="1553" ht="14.45"/>
    <row r="1554" ht="14.45"/>
    <row r="1555" ht="14.45"/>
    <row r="1556" ht="14.45"/>
    <row r="1557" ht="14.45"/>
    <row r="1558" ht="14.45"/>
    <row r="1559" ht="14.45"/>
    <row r="1560" ht="14.45"/>
    <row r="1561" ht="14.45"/>
    <row r="1562" ht="14.45"/>
    <row r="1563" ht="14.45"/>
    <row r="1564" ht="14.45"/>
    <row r="1565" ht="14.45"/>
    <row r="1566" ht="14.45"/>
    <row r="1567" ht="14.45"/>
    <row r="1568" ht="14.45"/>
    <row r="1569" ht="14.45"/>
    <row r="1570" ht="14.45"/>
    <row r="1571" ht="14.45"/>
    <row r="1572" ht="14.45"/>
    <row r="1573" ht="14.45"/>
    <row r="1574" ht="14.45"/>
    <row r="1575" ht="14.45"/>
    <row r="1576" ht="14.45"/>
    <row r="1577" ht="14.45"/>
    <row r="1578" ht="14.45"/>
    <row r="1579" ht="14.45"/>
    <row r="1580" ht="14.45"/>
    <row r="1581" ht="14.45"/>
    <row r="1582" ht="14.45"/>
    <row r="1583" ht="14.45"/>
    <row r="1584" ht="14.45"/>
    <row r="1585" ht="14.45"/>
    <row r="1586" ht="14.45"/>
    <row r="1587" ht="14.45"/>
    <row r="1588" ht="14.45"/>
    <row r="1589" ht="14.45"/>
    <row r="1590" ht="14.45"/>
    <row r="1591" ht="14.45"/>
    <row r="1592" ht="14.45"/>
    <row r="1593" ht="14.45"/>
    <row r="1594" ht="14.45"/>
    <row r="1595" ht="14.45"/>
    <row r="1596" ht="14.45"/>
    <row r="1597" ht="14.45"/>
    <row r="1598" ht="14.45"/>
    <row r="1599" ht="14.45"/>
    <row r="1600" ht="14.45"/>
    <row r="1601" ht="14.45"/>
    <row r="1602" ht="14.45"/>
    <row r="1603" ht="14.45"/>
    <row r="1604" ht="14.45"/>
    <row r="1605" ht="14.45"/>
    <row r="1606" ht="14.45"/>
    <row r="1607" ht="14.45"/>
    <row r="1608" ht="14.45"/>
    <row r="1609" ht="14.45"/>
    <row r="1610" ht="14.45"/>
    <row r="1611" ht="14.45"/>
    <row r="1612" ht="14.45"/>
    <row r="1613" ht="14.45"/>
    <row r="1614" ht="14.45"/>
    <row r="1615" ht="14.45"/>
    <row r="1616" ht="14.45"/>
    <row r="1617" ht="14.45"/>
    <row r="1618" ht="14.45"/>
    <row r="1619" ht="14.45"/>
    <row r="1620" ht="14.45"/>
    <row r="1621" ht="14.45"/>
    <row r="1622" ht="14.45"/>
    <row r="1623" ht="14.45"/>
    <row r="1624" ht="14.45"/>
    <row r="1625" ht="14.45"/>
    <row r="1626" ht="14.45"/>
    <row r="1627" ht="14.45"/>
    <row r="1628" ht="14.45"/>
    <row r="1629" ht="14.45"/>
    <row r="1630" ht="14.45"/>
    <row r="1631" ht="14.45"/>
    <row r="1632" ht="14.45"/>
    <row r="1633" ht="14.45"/>
    <row r="1634" ht="14.45"/>
    <row r="1635" ht="14.45"/>
    <row r="1636" ht="14.45"/>
    <row r="1637" ht="14.45"/>
    <row r="1638" ht="14.45"/>
    <row r="1639" ht="14.45"/>
    <row r="1640" ht="14.45"/>
    <row r="1641" ht="14.45"/>
    <row r="1642" ht="14.45"/>
    <row r="1643" ht="14.45"/>
    <row r="1644" ht="14.45"/>
    <row r="1645" ht="14.45"/>
    <row r="1646" ht="14.45"/>
    <row r="1647" ht="14.45"/>
    <row r="1648" ht="14.45"/>
    <row r="1649" ht="14.45"/>
    <row r="1650" ht="14.45"/>
    <row r="1651" ht="14.45"/>
    <row r="1652" ht="14.45"/>
    <row r="1653" ht="14.45"/>
    <row r="1654" ht="14.45"/>
    <row r="1655" ht="14.45"/>
    <row r="1656" ht="14.45"/>
    <row r="1657" ht="14.45"/>
    <row r="1658" ht="14.45"/>
    <row r="1659" ht="14.45"/>
    <row r="1660" ht="14.45"/>
    <row r="1661" ht="14.45"/>
    <row r="1662" ht="14.45"/>
    <row r="1663" ht="14.45"/>
    <row r="1664" ht="14.45"/>
    <row r="1665" ht="14.45"/>
    <row r="1666" ht="14.45"/>
    <row r="1667" ht="14.45"/>
    <row r="1668" ht="14.45"/>
    <row r="1669" ht="14.45"/>
    <row r="1670" ht="14.45"/>
    <row r="1671" ht="14.45"/>
    <row r="1672" ht="14.45"/>
    <row r="1673" ht="14.45"/>
    <row r="1674" ht="14.45"/>
    <row r="1675" ht="14.45"/>
    <row r="1676" ht="14.45"/>
    <row r="1677" ht="14.45"/>
    <row r="1678" ht="14.45"/>
    <row r="1679" ht="14.45"/>
    <row r="1680" ht="14.45"/>
    <row r="1681" ht="14.45"/>
    <row r="1682" ht="14.45"/>
    <row r="1683" ht="14.45"/>
    <row r="1684" ht="14.45"/>
    <row r="1685" ht="14.45"/>
    <row r="1686" ht="14.45"/>
    <row r="1687" ht="14.45"/>
    <row r="1688" ht="14.45"/>
    <row r="1689" ht="14.45"/>
    <row r="1690" ht="14.45"/>
    <row r="1691" ht="14.45"/>
    <row r="1692" ht="14.45"/>
    <row r="1693" ht="14.45"/>
    <row r="1694" ht="14.45"/>
    <row r="1695" ht="14.45"/>
    <row r="1696" ht="14.45"/>
    <row r="1697" ht="14.45"/>
    <row r="1698" ht="14.45"/>
    <row r="1699" ht="14.45"/>
    <row r="1700" ht="14.45"/>
    <row r="1701" ht="14.45"/>
    <row r="1702" ht="14.45"/>
    <row r="1703" ht="14.45"/>
    <row r="1704" ht="14.45"/>
    <row r="1705" ht="14.45"/>
    <row r="1706" ht="14.45"/>
    <row r="1707" ht="14.45"/>
    <row r="1708" ht="14.45"/>
    <row r="1709" ht="14.45"/>
    <row r="1710" ht="14.45"/>
    <row r="1711" ht="14.45"/>
    <row r="1712" ht="14.45"/>
    <row r="1713" ht="14.45"/>
    <row r="1714" ht="14.45"/>
    <row r="1715" ht="14.45"/>
    <row r="1716" ht="14.45"/>
    <row r="1717" ht="14.45"/>
    <row r="1718" ht="14.45"/>
    <row r="1719" ht="14.45"/>
    <row r="1720" ht="14.45"/>
    <row r="1721" ht="14.45"/>
    <row r="1722" ht="14.45"/>
    <row r="1723" ht="14.45"/>
    <row r="1724" ht="14.45"/>
    <row r="1725" ht="14.45"/>
    <row r="1726" ht="14.45"/>
    <row r="1727" ht="14.45"/>
    <row r="1728" ht="14.45"/>
    <row r="1729" ht="14.45"/>
    <row r="1730" ht="14.45"/>
    <row r="1731" ht="14.45"/>
    <row r="1732" ht="14.45"/>
    <row r="1733" ht="14.45"/>
    <row r="1734" ht="14.45"/>
    <row r="1735" ht="14.45"/>
    <row r="1736" ht="14.45"/>
    <row r="1737" ht="14.45"/>
    <row r="1738" ht="14.45"/>
    <row r="1739" ht="14.45"/>
    <row r="1740" ht="14.45"/>
    <row r="1741" ht="14.45"/>
    <row r="1742" ht="14.45"/>
    <row r="1743" ht="14.45"/>
    <row r="1744" ht="14.45"/>
    <row r="1745" ht="14.45"/>
    <row r="1746" ht="14.45"/>
    <row r="1747" ht="14.45"/>
    <row r="1748" ht="14.45"/>
    <row r="1749" ht="14.45"/>
    <row r="1750" ht="14.45"/>
    <row r="1751" ht="14.45"/>
    <row r="1752" ht="14.45"/>
    <row r="1753" ht="14.45"/>
    <row r="1754" ht="14.45"/>
    <row r="1755" ht="14.45"/>
    <row r="1756" ht="14.45"/>
    <row r="1757" ht="14.45"/>
    <row r="1758" ht="14.45"/>
    <row r="1759" ht="14.45"/>
    <row r="1760" ht="14.45"/>
    <row r="1761" ht="14.45"/>
    <row r="1762" ht="14.45"/>
    <row r="1763" ht="14.45"/>
    <row r="1764" ht="14.45"/>
    <row r="1765" ht="14.45"/>
    <row r="1766" ht="14.45"/>
    <row r="1767" ht="14.45"/>
    <row r="1768" ht="14.45"/>
    <row r="1769" ht="14.45"/>
    <row r="1770" ht="14.45"/>
    <row r="1771" ht="14.45"/>
    <row r="1772" ht="14.45"/>
    <row r="1773" ht="14.45"/>
    <row r="1774" ht="14.45"/>
    <row r="1775" ht="14.45"/>
    <row r="1776" ht="14.45"/>
    <row r="1777" ht="14.45"/>
    <row r="1778" ht="14.45"/>
    <row r="1779" ht="14.45"/>
    <row r="1780" ht="14.45"/>
    <row r="1781" ht="14.45"/>
    <row r="1782" ht="14.45"/>
    <row r="1783" ht="14.45"/>
    <row r="1784" ht="14.45"/>
    <row r="1785" ht="14.45"/>
    <row r="1786" ht="14.45"/>
    <row r="1787" ht="14.45"/>
    <row r="1788" ht="14.45"/>
    <row r="1789" ht="14.45"/>
    <row r="1790" ht="14.45"/>
    <row r="1791" ht="14.45"/>
    <row r="1792" ht="14.45"/>
    <row r="1793" ht="14.45"/>
    <row r="1794" ht="14.45"/>
    <row r="1795" ht="14.45"/>
    <row r="1796" ht="14.45"/>
    <row r="1797" ht="14.45"/>
    <row r="1798" ht="14.45"/>
    <row r="1799" ht="14.45"/>
    <row r="1800" ht="14.45"/>
    <row r="1801" ht="14.45"/>
    <row r="1802" ht="14.45"/>
    <row r="1803" ht="14.45"/>
    <row r="1804" ht="14.45"/>
    <row r="1805" ht="14.45"/>
    <row r="1806" ht="14.45"/>
    <row r="1807" ht="14.45"/>
    <row r="1808" ht="14.45"/>
    <row r="1809" ht="14.45"/>
    <row r="1810" ht="14.45"/>
    <row r="1811" ht="14.45"/>
    <row r="1812" ht="14.45"/>
    <row r="1813" ht="14.45"/>
    <row r="1814" ht="14.45"/>
    <row r="1815" ht="14.45"/>
    <row r="1816" ht="14.45"/>
    <row r="1817" ht="14.45"/>
    <row r="1818" ht="14.45"/>
    <row r="1819" ht="14.45"/>
    <row r="1820" ht="14.45"/>
    <row r="1821" ht="14.45"/>
    <row r="1822" ht="14.45"/>
    <row r="1823" ht="14.45"/>
    <row r="1824" ht="14.45"/>
    <row r="1825" ht="14.45"/>
    <row r="1826" ht="14.45"/>
    <row r="1827" ht="14.45"/>
    <row r="1828" ht="14.45"/>
    <row r="1829" ht="14.45"/>
    <row r="1830" ht="14.45"/>
    <row r="1831" ht="14.45"/>
    <row r="1832" ht="14.45"/>
    <row r="1833" ht="14.45"/>
    <row r="1834" ht="14.45"/>
    <row r="1835" ht="14.45"/>
    <row r="1836" ht="14.45"/>
    <row r="1837" ht="14.45"/>
    <row r="1838" ht="14.45"/>
    <row r="1839" ht="14.45"/>
    <row r="1840" ht="14.45"/>
    <row r="1841" ht="14.45"/>
    <row r="1842" ht="14.45"/>
    <row r="1843" ht="14.45"/>
    <row r="1844" ht="14.45"/>
    <row r="1845" ht="14.45"/>
    <row r="1846" ht="14.45"/>
    <row r="1847" ht="14.45"/>
    <row r="1848" ht="14.45"/>
    <row r="1849" ht="14.45"/>
    <row r="1850" ht="14.45"/>
    <row r="1851" ht="14.45"/>
    <row r="1852" ht="14.45"/>
    <row r="1853" ht="14.45"/>
    <row r="1854" ht="14.45"/>
    <row r="1855" ht="14.45"/>
    <row r="1856" ht="14.45"/>
    <row r="1857" ht="14.45"/>
    <row r="1858" ht="14.45"/>
    <row r="1859" ht="14.45"/>
    <row r="1860" ht="14.45"/>
    <row r="1861" ht="14.45"/>
    <row r="1862" ht="14.45"/>
    <row r="1863" ht="14.45"/>
    <row r="1864" ht="14.45"/>
    <row r="1865" ht="14.45"/>
    <row r="1866" ht="14.45"/>
    <row r="1867" ht="14.45"/>
    <row r="1868" ht="14.45"/>
    <row r="1869" ht="14.45"/>
    <row r="1870" ht="14.45"/>
    <row r="1871" ht="14.45"/>
    <row r="1872" ht="14.45"/>
    <row r="1873" ht="14.45"/>
    <row r="1874" ht="14.45"/>
    <row r="1875" ht="14.45"/>
    <row r="1876" ht="14.45"/>
    <row r="1877" ht="14.45"/>
    <row r="1878" ht="14.45"/>
    <row r="1879" ht="14.45"/>
    <row r="1880" ht="14.45"/>
    <row r="1881" ht="14.45"/>
    <row r="1882" ht="14.45"/>
    <row r="1883" ht="14.45"/>
    <row r="1884" ht="14.45"/>
    <row r="1885" ht="14.45"/>
    <row r="1886" ht="14.45"/>
    <row r="1887" ht="14.45"/>
    <row r="1888" ht="14.45"/>
    <row r="1889" ht="14.45"/>
    <row r="1890" ht="14.45"/>
    <row r="1891" ht="14.45"/>
    <row r="1892" ht="14.45"/>
    <row r="1893" ht="14.45"/>
    <row r="1894" ht="14.45"/>
    <row r="1895" ht="14.45"/>
    <row r="1896" ht="14.45"/>
    <row r="1897" ht="14.45"/>
    <row r="1898" ht="14.45"/>
    <row r="1899" ht="14.45"/>
    <row r="1900" ht="14.45"/>
    <row r="1901" ht="14.45"/>
    <row r="1902" ht="14.45"/>
    <row r="1903" ht="14.45"/>
    <row r="1904" ht="14.45"/>
    <row r="1905" ht="14.45"/>
    <row r="1906" ht="14.45"/>
    <row r="1907" ht="14.45"/>
    <row r="1908" ht="14.45"/>
    <row r="1909" ht="14.45"/>
    <row r="1910" ht="14.45"/>
    <row r="1911" ht="14.45"/>
    <row r="1912" ht="14.45"/>
    <row r="1913" ht="14.45"/>
    <row r="1914" ht="14.45"/>
    <row r="1915" ht="14.45"/>
    <row r="1916" ht="14.45"/>
    <row r="1917" ht="14.45"/>
    <row r="1918" ht="14.45"/>
    <row r="1919" ht="14.45"/>
    <row r="1920" ht="14.45"/>
    <row r="1921" ht="14.45"/>
    <row r="1922" ht="14.45"/>
    <row r="1923" ht="14.45"/>
    <row r="1924" ht="14.45"/>
    <row r="1925" ht="14.45"/>
    <row r="1926" ht="14.45"/>
    <row r="1927" ht="14.45"/>
    <row r="1928" ht="14.45"/>
    <row r="1929" ht="14.45"/>
    <row r="1930" ht="14.45"/>
    <row r="1931" ht="14.45"/>
    <row r="1932" ht="14.45"/>
    <row r="1933" ht="14.45"/>
    <row r="1934" ht="14.45"/>
    <row r="1935" ht="14.45"/>
    <row r="1936" ht="14.45"/>
    <row r="1937" ht="14.45"/>
    <row r="1938" ht="14.45"/>
    <row r="1939" ht="14.45"/>
    <row r="1940" ht="14.45"/>
    <row r="1941" ht="14.45"/>
    <row r="1942" ht="14.45"/>
    <row r="1943" ht="14.45"/>
    <row r="1944" ht="14.45"/>
    <row r="1945" ht="14.45"/>
    <row r="1946" ht="14.45"/>
    <row r="1947" ht="14.45"/>
    <row r="1948" ht="14.45"/>
    <row r="1949" ht="14.45"/>
    <row r="1950" ht="14.45"/>
    <row r="1951" ht="14.45"/>
    <row r="1952" ht="14.45"/>
    <row r="1953" ht="14.45"/>
    <row r="1954" ht="14.45"/>
    <row r="1955" ht="14.45"/>
    <row r="1956" ht="14.45"/>
    <row r="1957" ht="14.45"/>
    <row r="1958" ht="14.45"/>
    <row r="1959" ht="14.45"/>
    <row r="1960" ht="14.45"/>
    <row r="1961" ht="14.45"/>
    <row r="1962" ht="14.45"/>
    <row r="1963" ht="14.45"/>
    <row r="1964" ht="14.45"/>
    <row r="1965" ht="14.45"/>
    <row r="1966" ht="14.45"/>
    <row r="1967" ht="14.45"/>
    <row r="1968" ht="14.45"/>
    <row r="1969" ht="14.45"/>
    <row r="1970" ht="14.45"/>
    <row r="1971" ht="14.45"/>
    <row r="1972" ht="14.45"/>
    <row r="1973" ht="14.45"/>
    <row r="1974" ht="14.45"/>
    <row r="1975" ht="14.45"/>
    <row r="1976" ht="14.45"/>
    <row r="1977" ht="14.45"/>
    <row r="1978" ht="14.45"/>
    <row r="1979" ht="14.45"/>
    <row r="1980" ht="14.45"/>
    <row r="1981" ht="14.45"/>
    <row r="1982" ht="14.45"/>
    <row r="1983" ht="14.45"/>
    <row r="1984" ht="14.45"/>
    <row r="1985" ht="14.45"/>
    <row r="1986" ht="14.45"/>
    <row r="1987" ht="14.45"/>
    <row r="1988" ht="14.45"/>
    <row r="1989" ht="14.45"/>
    <row r="1990" ht="14.45"/>
    <row r="1991" ht="14.45"/>
    <row r="1992" ht="14.45"/>
    <row r="1993" ht="14.45"/>
    <row r="1994" ht="14.45"/>
    <row r="1995" ht="14.45"/>
    <row r="1996" ht="14.45"/>
    <row r="1997" ht="14.45"/>
    <row r="1998" ht="14.45"/>
    <row r="1999" ht="14.45"/>
    <row r="2000" ht="14.45"/>
    <row r="2001" ht="14.45"/>
    <row r="2002" ht="14.45"/>
    <row r="2003" ht="14.45"/>
    <row r="2004" ht="14.45"/>
    <row r="2005" ht="14.45"/>
    <row r="2006" ht="14.45"/>
    <row r="2007" ht="14.45"/>
    <row r="2008" ht="14.45"/>
    <row r="2009" ht="14.45"/>
    <row r="2010" ht="14.45"/>
    <row r="2011" ht="14.45"/>
    <row r="2012" ht="14.45"/>
    <row r="2013" ht="14.45"/>
    <row r="2014" ht="14.45"/>
    <row r="2015" ht="14.45"/>
    <row r="2016" ht="14.45"/>
    <row r="2017" ht="14.45"/>
    <row r="2018" ht="14.45"/>
    <row r="2019" ht="14.45"/>
    <row r="2020" ht="14.45"/>
    <row r="2021" ht="14.45"/>
    <row r="2022" ht="14.45"/>
    <row r="2023" ht="14.45"/>
    <row r="2024" ht="14.45"/>
    <row r="2025" ht="14.45"/>
    <row r="2026" ht="14.45"/>
    <row r="2027" ht="14.45"/>
    <row r="2028" ht="14.45"/>
    <row r="2029" ht="14.45"/>
    <row r="2030" ht="14.45"/>
    <row r="2031" ht="14.45"/>
    <row r="2032" ht="14.45"/>
    <row r="2033" ht="14.45"/>
    <row r="2034" ht="14.45"/>
    <row r="2035" ht="14.45"/>
    <row r="2036" ht="14.45"/>
    <row r="2037" ht="14.45"/>
    <row r="2038" ht="14.45"/>
    <row r="2039" ht="14.45"/>
    <row r="2040" ht="14.45"/>
    <row r="2041" ht="14.45"/>
    <row r="2042" ht="14.45"/>
    <row r="2043" ht="14.45"/>
    <row r="2044" ht="14.45"/>
    <row r="2045" ht="14.45"/>
    <row r="2046" ht="14.45"/>
    <row r="2047" ht="14.45"/>
    <row r="2048" ht="14.45"/>
    <row r="2049" ht="14.45"/>
    <row r="2050" ht="14.45"/>
    <row r="2051" ht="14.45"/>
    <row r="2052" ht="14.45"/>
    <row r="2053" ht="14.45"/>
    <row r="2054" ht="14.45"/>
    <row r="2055" ht="14.45"/>
    <row r="2056" ht="14.45"/>
    <row r="2057" ht="14.45"/>
    <row r="2058" ht="14.45"/>
    <row r="2059" ht="14.45"/>
    <row r="2060" ht="14.45"/>
    <row r="2061" ht="14.45"/>
    <row r="2062" ht="14.45"/>
    <row r="2063" ht="14.45"/>
    <row r="2064" ht="14.45"/>
    <row r="2065" ht="14.45"/>
    <row r="2066" ht="14.45"/>
    <row r="2067" ht="14.45"/>
    <row r="2068" ht="14.45"/>
    <row r="2069" ht="14.45"/>
    <row r="2070" ht="14.45"/>
    <row r="2071" ht="14.45"/>
    <row r="2072" ht="14.45"/>
    <row r="2073" ht="14.45"/>
    <row r="2074" ht="14.45"/>
    <row r="2075" ht="14.45"/>
    <row r="2076" ht="14.45"/>
    <row r="2077" ht="14.45"/>
    <row r="2078" ht="14.45"/>
    <row r="2079" ht="14.45"/>
    <row r="2080" ht="14.45"/>
    <row r="2081" ht="14.45"/>
    <row r="2082" ht="14.45"/>
    <row r="2083" ht="14.45"/>
    <row r="2084" ht="14.45"/>
    <row r="2085" ht="14.45"/>
    <row r="2086" ht="14.45"/>
    <row r="2087" ht="14.45"/>
    <row r="2088" ht="14.45"/>
    <row r="2089" ht="14.45"/>
    <row r="2090" ht="14.45"/>
    <row r="2091" ht="14.45"/>
    <row r="2092" ht="14.45"/>
    <row r="2093" ht="14.45"/>
    <row r="2094" ht="14.45"/>
    <row r="2095" ht="14.45"/>
    <row r="2096" ht="14.45"/>
    <row r="2097" ht="14.45"/>
    <row r="2098" ht="14.45"/>
    <row r="2099" ht="14.45"/>
    <row r="2100" ht="14.45"/>
    <row r="2101" ht="14.45"/>
    <row r="2102" ht="14.45"/>
    <row r="2103" ht="14.45"/>
    <row r="2104" ht="14.45"/>
    <row r="2105" ht="14.45"/>
    <row r="2106" ht="14.45"/>
    <row r="2107" ht="14.45"/>
    <row r="2108" ht="14.45"/>
    <row r="2109" ht="14.45"/>
    <row r="2110" ht="14.45"/>
    <row r="2111" ht="14.45"/>
    <row r="2112" ht="14.45"/>
    <row r="2113" ht="14.45"/>
    <row r="2114" ht="14.45"/>
    <row r="2115" ht="14.45"/>
    <row r="2116" ht="14.45"/>
    <row r="2117" ht="14.45"/>
    <row r="2118" ht="14.45"/>
    <row r="2119" ht="14.45"/>
    <row r="2120" ht="14.45"/>
    <row r="2121" ht="14.45"/>
    <row r="2122" ht="14.45"/>
    <row r="2123" ht="14.45"/>
    <row r="2124" ht="14.45"/>
    <row r="2125" ht="14.45"/>
    <row r="2126" ht="14.45"/>
    <row r="2127" ht="14.45"/>
    <row r="2128" ht="14.45"/>
    <row r="2129" ht="14.45"/>
    <row r="2130" ht="14.45"/>
    <row r="2131" ht="14.45"/>
    <row r="2132" ht="14.45"/>
    <row r="2133" ht="14.45"/>
    <row r="2134" ht="14.45"/>
    <row r="2135" ht="14.45"/>
    <row r="2136" ht="14.45"/>
    <row r="2137" ht="14.45"/>
    <row r="2138" ht="14.45"/>
    <row r="2139" ht="14.45"/>
    <row r="2140" ht="14.45"/>
    <row r="2141" ht="14.45"/>
    <row r="2142" ht="14.45"/>
    <row r="2143" ht="14.45"/>
    <row r="2144" ht="14.45"/>
    <row r="2145" ht="14.45"/>
    <row r="2146" ht="14.45"/>
    <row r="2147" ht="14.45"/>
    <row r="2148" ht="14.45"/>
    <row r="2149" ht="14.45"/>
    <row r="2150" ht="14.45"/>
    <row r="2151" ht="14.45"/>
    <row r="2152" ht="14.45"/>
    <row r="2153" ht="14.45"/>
    <row r="2154" ht="14.45"/>
    <row r="2155" ht="14.45"/>
    <row r="2156" ht="14.45"/>
    <row r="2157" ht="14.45"/>
    <row r="2158" ht="14.45"/>
    <row r="2159" ht="14.45"/>
    <row r="2160" ht="14.45"/>
    <row r="2161" ht="14.45"/>
    <row r="2162" ht="14.45"/>
    <row r="2163" ht="14.45"/>
    <row r="2164" ht="14.45"/>
    <row r="2165" ht="14.45"/>
    <row r="2166" ht="14.45"/>
    <row r="2167" ht="14.45"/>
    <row r="2168" ht="14.45"/>
    <row r="2169" ht="14.45"/>
    <row r="2170" ht="14.45"/>
    <row r="2171" ht="14.45"/>
    <row r="2172" ht="14.45"/>
    <row r="2173" ht="14.45"/>
    <row r="2174" ht="14.45"/>
    <row r="2175" ht="14.45"/>
    <row r="2176" ht="14.45"/>
    <row r="2177" ht="14.45"/>
    <row r="2178" ht="14.45"/>
    <row r="2179" ht="14.45"/>
    <row r="2180" ht="14.45"/>
    <row r="2181" ht="14.45"/>
    <row r="2182" ht="14.45"/>
    <row r="2183" ht="14.45"/>
    <row r="2184" ht="14.45"/>
    <row r="2185" ht="14.45"/>
    <row r="2186" ht="14.45"/>
    <row r="2187" ht="14.45"/>
    <row r="2188" ht="14.45"/>
    <row r="2189" ht="14.45"/>
    <row r="2190" ht="14.45"/>
    <row r="2191" ht="14.45"/>
    <row r="2192" ht="14.45"/>
    <row r="2193" ht="14.45"/>
    <row r="2194" ht="14.45"/>
    <row r="2195" ht="14.45"/>
    <row r="2196" ht="14.45"/>
    <row r="2197" ht="14.45"/>
    <row r="2198" ht="14.45"/>
    <row r="2199" ht="14.45"/>
    <row r="2200" ht="14.45"/>
    <row r="2201" ht="14.45"/>
    <row r="2202" ht="14.45"/>
    <row r="2203" ht="14.45"/>
    <row r="2204" ht="14.45"/>
    <row r="2205" ht="14.45"/>
    <row r="2206" ht="14.45"/>
    <row r="2207" ht="14.45"/>
    <row r="2208" ht="14.45"/>
    <row r="2209" ht="14.45"/>
    <row r="2210" ht="14.45"/>
    <row r="2211" ht="14.45"/>
    <row r="2212" ht="14.45"/>
    <row r="2213" ht="14.45"/>
    <row r="2214" ht="14.45"/>
    <row r="2215" ht="14.45"/>
    <row r="2216" ht="14.45"/>
    <row r="2217" ht="14.45"/>
    <row r="2218" ht="14.45"/>
    <row r="2219" ht="14.45"/>
    <row r="2220" ht="14.45"/>
    <row r="2221" ht="14.45"/>
    <row r="2222" ht="14.45"/>
    <row r="2223" ht="14.45"/>
    <row r="2224" ht="14.45"/>
    <row r="2225" ht="14.45"/>
    <row r="2226" ht="14.45"/>
    <row r="2227" ht="14.45"/>
    <row r="2228" ht="14.45"/>
    <row r="2229" ht="14.45"/>
    <row r="2230" ht="14.45"/>
    <row r="2231" ht="14.45"/>
    <row r="2232" ht="14.45"/>
    <row r="2233" ht="14.45"/>
    <row r="2234" ht="14.45"/>
    <row r="2235" ht="14.45"/>
    <row r="2236" ht="14.45"/>
    <row r="2237" ht="14.45"/>
    <row r="2238" ht="14.45"/>
    <row r="2239" ht="14.45"/>
    <row r="2240" ht="14.45"/>
    <row r="2241" ht="14.45"/>
    <row r="2242" ht="14.45"/>
    <row r="2243" ht="14.45"/>
    <row r="2244" ht="14.45"/>
    <row r="2245" ht="14.45"/>
    <row r="2246" ht="14.45"/>
    <row r="2247" ht="14.45"/>
    <row r="2248" ht="14.45"/>
    <row r="2249" ht="14.45"/>
    <row r="2250" ht="14.45"/>
    <row r="2251" ht="14.45"/>
    <row r="2252" ht="14.45"/>
    <row r="2253" ht="14.45"/>
    <row r="2254" ht="14.45"/>
    <row r="2255" ht="14.45"/>
    <row r="2256" ht="14.45"/>
    <row r="2257" ht="14.45"/>
    <row r="2258" ht="14.45"/>
    <row r="2259" ht="14.45"/>
    <row r="2260" ht="14.45"/>
    <row r="2261" ht="14.45"/>
    <row r="2262" ht="14.45"/>
    <row r="2263" ht="14.45"/>
    <row r="2264" ht="14.45"/>
    <row r="2265" ht="14.45"/>
    <row r="2266" ht="14.45"/>
    <row r="2267" ht="14.45"/>
    <row r="2268" ht="14.45"/>
    <row r="2269" ht="14.45"/>
    <row r="2270" ht="14.45"/>
    <row r="2271" ht="14.45"/>
    <row r="2272" ht="14.45"/>
    <row r="2273" ht="14.45"/>
    <row r="2274" ht="14.45"/>
    <row r="2275" ht="14.45"/>
    <row r="2276" ht="14.45"/>
    <row r="2277" ht="14.45"/>
    <row r="2278" ht="14.45"/>
    <row r="2279" ht="14.45"/>
    <row r="2280" ht="14.45"/>
    <row r="2281" ht="14.45"/>
    <row r="2282" ht="14.45"/>
    <row r="2283" ht="14.45"/>
    <row r="2284" ht="14.45"/>
    <row r="2285" ht="14.45"/>
    <row r="2286" ht="14.45"/>
    <row r="2287" ht="14.45"/>
    <row r="2288" ht="14.45"/>
    <row r="2289" ht="14.45"/>
    <row r="2290" ht="14.45"/>
    <row r="2291" ht="14.45"/>
    <row r="2292" ht="14.45"/>
    <row r="2293" ht="14.45"/>
    <row r="2294" ht="14.45"/>
    <row r="2295" ht="14.45"/>
    <row r="2296" ht="14.45"/>
    <row r="2297" ht="14.45"/>
    <row r="2298" ht="14.45"/>
    <row r="2299" ht="14.45"/>
    <row r="2300" ht="14.45"/>
    <row r="2301" ht="14.45"/>
    <row r="2302" ht="14.45"/>
    <row r="2303" ht="14.45"/>
    <row r="2304" ht="14.45"/>
    <row r="2305" ht="14.45"/>
    <row r="2306" ht="14.45"/>
    <row r="2307" ht="14.45"/>
    <row r="2308" ht="14.45"/>
    <row r="2309" ht="14.45"/>
    <row r="2310" ht="14.45"/>
    <row r="2311" ht="14.45"/>
    <row r="2312" ht="14.45"/>
    <row r="2313" ht="14.45"/>
    <row r="2314" ht="14.45"/>
    <row r="2315" ht="14.45"/>
    <row r="2316" ht="14.45"/>
    <row r="2317" ht="14.45"/>
    <row r="2318" ht="14.45"/>
    <row r="2319" ht="14.45"/>
    <row r="2320" ht="14.45"/>
    <row r="2321" ht="14.45"/>
    <row r="2322" ht="14.45"/>
    <row r="2323" ht="14.45"/>
    <row r="2324" ht="14.45"/>
    <row r="2325" ht="14.45"/>
    <row r="2326" ht="14.45"/>
    <row r="2327" ht="14.45"/>
    <row r="2328" ht="14.45"/>
    <row r="2329" ht="14.45"/>
    <row r="2330" ht="14.45"/>
    <row r="2331" ht="14.45"/>
    <row r="2332" ht="14.45"/>
    <row r="2333" ht="14.45"/>
    <row r="2334" ht="14.45"/>
    <row r="2335" ht="14.45"/>
    <row r="2336" ht="14.45"/>
    <row r="2337" ht="14.45"/>
    <row r="2338" ht="14.45"/>
    <row r="2339" ht="14.45"/>
    <row r="2340" ht="14.45"/>
    <row r="2341" ht="14.45"/>
    <row r="2342" ht="14.45"/>
    <row r="2343" ht="14.45"/>
    <row r="2344" ht="14.45"/>
    <row r="2345" ht="14.45"/>
    <row r="2346" ht="14.45"/>
    <row r="2347" ht="14.45"/>
    <row r="2348" ht="14.45"/>
    <row r="2349" ht="14.45"/>
    <row r="2350" ht="14.45"/>
    <row r="2351" ht="14.45"/>
    <row r="2352" ht="14.45"/>
    <row r="2353" ht="14.45"/>
    <row r="2354" ht="14.45"/>
    <row r="2355" ht="14.45"/>
    <row r="2356" ht="14.45"/>
    <row r="2357" ht="14.45"/>
    <row r="2358" ht="14.45"/>
    <row r="2359" ht="14.45"/>
    <row r="2360" ht="14.45"/>
    <row r="2361" ht="14.45"/>
    <row r="2362" ht="14.45"/>
    <row r="2363" ht="14.45"/>
    <row r="2364" ht="14.45"/>
    <row r="2365" ht="14.45"/>
    <row r="2366" ht="14.45"/>
    <row r="2367" ht="14.45"/>
    <row r="2368" ht="14.45"/>
    <row r="2369" ht="14.45"/>
    <row r="2370" ht="14.45"/>
    <row r="2371" ht="14.45"/>
    <row r="2372" ht="14.45"/>
    <row r="2373" ht="14.45"/>
    <row r="2374" ht="14.45"/>
    <row r="2375" ht="14.45"/>
    <row r="2376" ht="14.45"/>
    <row r="2377" ht="14.45"/>
    <row r="2378" ht="14.45"/>
    <row r="2379" ht="14.45"/>
    <row r="2380" ht="14.45"/>
    <row r="2381" ht="14.45"/>
    <row r="2382" ht="14.45"/>
    <row r="2383" ht="14.45"/>
    <row r="2384" ht="14.45"/>
    <row r="2385" ht="14.45"/>
    <row r="2386" ht="14.45"/>
    <row r="2387" ht="14.45"/>
    <row r="2388" ht="14.45"/>
    <row r="2389" ht="14.45"/>
    <row r="2390" ht="14.45"/>
    <row r="2391" ht="14.45"/>
    <row r="2392" ht="14.45"/>
    <row r="2393" ht="14.45"/>
    <row r="2394" ht="14.45"/>
    <row r="2395" ht="14.45"/>
    <row r="2396" ht="14.45"/>
    <row r="2397" ht="14.45"/>
    <row r="2398" ht="14.45"/>
    <row r="2399" ht="14.45"/>
    <row r="2400" ht="14.45"/>
    <row r="2401" ht="14.45"/>
    <row r="2402" ht="14.45"/>
    <row r="2403" ht="14.45"/>
    <row r="2404" ht="14.45"/>
    <row r="2405" ht="14.45"/>
    <row r="2406" ht="14.45"/>
    <row r="2407" ht="14.45"/>
    <row r="2408" ht="14.45"/>
    <row r="2409" ht="14.45"/>
    <row r="2410" ht="14.45"/>
    <row r="2411" ht="14.45"/>
    <row r="2412" ht="14.45"/>
    <row r="2413" ht="14.45"/>
    <row r="2414" ht="14.45"/>
    <row r="2415" ht="14.45"/>
    <row r="2416" ht="14.45"/>
    <row r="2417" ht="14.45"/>
    <row r="2418" ht="14.45"/>
    <row r="2419" ht="14.45"/>
    <row r="2420" ht="14.45"/>
    <row r="2421" ht="14.45"/>
    <row r="2422" ht="14.45"/>
    <row r="2423" ht="14.45"/>
    <row r="2424" ht="14.45"/>
    <row r="2425" ht="14.45"/>
    <row r="2426" ht="14.45"/>
    <row r="2427" ht="14.45"/>
    <row r="2428" ht="14.45"/>
    <row r="2429" ht="14.45"/>
    <row r="2430" ht="14.45"/>
    <row r="2431" ht="14.45"/>
    <row r="2432" ht="14.45"/>
    <row r="2433" ht="14.45"/>
    <row r="2434" ht="14.45"/>
    <row r="2435" ht="14.45"/>
    <row r="2436" ht="14.45"/>
    <row r="2437" ht="14.45"/>
    <row r="2438" ht="14.45"/>
    <row r="2439" ht="14.45"/>
    <row r="2440" ht="14.45"/>
    <row r="2441" ht="14.45"/>
    <row r="2442" ht="14.45"/>
    <row r="2443" ht="14.45"/>
    <row r="2444" ht="14.45"/>
    <row r="2445" ht="14.45"/>
    <row r="2446" ht="14.45"/>
    <row r="2447" ht="14.45"/>
    <row r="2448" ht="14.45"/>
    <row r="2449" ht="14.45"/>
    <row r="2450" ht="14.45"/>
    <row r="2451" ht="14.45"/>
    <row r="2452" ht="14.45"/>
    <row r="2453" ht="14.45"/>
    <row r="2454" ht="14.45"/>
    <row r="2455" ht="14.45"/>
    <row r="2456" ht="14.45"/>
    <row r="2457" ht="14.45"/>
    <row r="2458" ht="14.45"/>
    <row r="2459" ht="14.45"/>
    <row r="2460" ht="14.45"/>
    <row r="2461" ht="14.45"/>
    <row r="2462" ht="14.45"/>
    <row r="2463" ht="14.45"/>
    <row r="2464" ht="14.45"/>
    <row r="2465" ht="14.45"/>
    <row r="2466" ht="14.45"/>
    <row r="2467" ht="14.45"/>
    <row r="2468" ht="14.45"/>
    <row r="2469" ht="14.45"/>
    <row r="2470" ht="14.45"/>
    <row r="2471" ht="14.45"/>
    <row r="2472" ht="14.45"/>
    <row r="2473" ht="14.45"/>
    <row r="2474" ht="14.45"/>
    <row r="2475" ht="14.45"/>
    <row r="2476" ht="14.45"/>
    <row r="2477" ht="14.45"/>
    <row r="2478" ht="14.45"/>
    <row r="2479" ht="14.45"/>
    <row r="2480" ht="14.45"/>
    <row r="2481" ht="14.45"/>
    <row r="2482" ht="14.45"/>
    <row r="2483" ht="14.45"/>
    <row r="2484" ht="14.45"/>
    <row r="2485" ht="14.45"/>
    <row r="2486" ht="14.45"/>
    <row r="2487" ht="14.45"/>
    <row r="2488" ht="14.45"/>
    <row r="2489" ht="14.45"/>
    <row r="2490" ht="14.45"/>
    <row r="2491" ht="14.45"/>
    <row r="2492" ht="14.45"/>
    <row r="2493" ht="14.45"/>
    <row r="2494" ht="14.45"/>
    <row r="2495" ht="14.45"/>
    <row r="2496" ht="14.45"/>
    <row r="2497" ht="14.45"/>
    <row r="2498" ht="14.45"/>
    <row r="2499" ht="14.45"/>
    <row r="2500" ht="14.45"/>
    <row r="2501" ht="14.45"/>
    <row r="2502" ht="14.45"/>
    <row r="2503" ht="14.45"/>
    <row r="2504" ht="14.45"/>
    <row r="2505" ht="14.45"/>
    <row r="2506" ht="14.45"/>
    <row r="2507" ht="14.45"/>
    <row r="2508" ht="14.45"/>
    <row r="2509" ht="14.45"/>
    <row r="2510" ht="14.45"/>
    <row r="2511" ht="14.45"/>
    <row r="2512" ht="14.45"/>
    <row r="2513" ht="14.45"/>
    <row r="2514" ht="14.45"/>
    <row r="2515" ht="14.45"/>
    <row r="2516" ht="14.45"/>
    <row r="2517" ht="14.45"/>
    <row r="2518" ht="14.45"/>
    <row r="2519" ht="14.45"/>
    <row r="2520" ht="14.45"/>
    <row r="2521" ht="14.45"/>
    <row r="2522" ht="14.45"/>
    <row r="2523" ht="14.45"/>
    <row r="2524" ht="14.45"/>
    <row r="2525" ht="14.45"/>
    <row r="2526" ht="14.45"/>
    <row r="2527" ht="14.45"/>
    <row r="2528" ht="14.45"/>
    <row r="2529" ht="14.45"/>
    <row r="2530" ht="14.45"/>
    <row r="2531" ht="14.45"/>
    <row r="2532" ht="14.45"/>
    <row r="2533" ht="14.45"/>
    <row r="2534" ht="14.45"/>
    <row r="2535" ht="14.45"/>
    <row r="2536" ht="14.45"/>
    <row r="2537" ht="14.45"/>
    <row r="2538" ht="14.45"/>
    <row r="2539" ht="14.45"/>
    <row r="2540" ht="14.45"/>
    <row r="2541" ht="14.45"/>
    <row r="2542" ht="14.45"/>
    <row r="2543" ht="14.45"/>
    <row r="2544" ht="14.45"/>
    <row r="2545" ht="14.45"/>
    <row r="2546" ht="14.45"/>
    <row r="2547" ht="14.45"/>
    <row r="2548" ht="14.45"/>
    <row r="2549" ht="14.45"/>
    <row r="2550" ht="14.45"/>
    <row r="2551" ht="14.45"/>
    <row r="2552" ht="14.45"/>
    <row r="2553" ht="14.45"/>
    <row r="2554" ht="14.45"/>
    <row r="2555" ht="14.45"/>
    <row r="2556" ht="14.45"/>
    <row r="2557" ht="14.45"/>
    <row r="2558" ht="14.45"/>
    <row r="2559" ht="14.45"/>
    <row r="2560" ht="14.45"/>
    <row r="2561" ht="14.45"/>
    <row r="2562" ht="14.45"/>
    <row r="2563" ht="14.45"/>
    <row r="2564" ht="14.45"/>
    <row r="2565" ht="14.45"/>
    <row r="2566" ht="14.45"/>
    <row r="2567" ht="14.45"/>
    <row r="2568" ht="14.45"/>
    <row r="2569" ht="14.45"/>
    <row r="2570" ht="14.45"/>
    <row r="2571" ht="14.45"/>
    <row r="2572" ht="14.45"/>
    <row r="2573" ht="14.45"/>
    <row r="2574" ht="14.45"/>
    <row r="2575" ht="14.45"/>
    <row r="2576" ht="14.45"/>
    <row r="2577" ht="14.45"/>
    <row r="2578" ht="14.45"/>
    <row r="2579" ht="14.45"/>
    <row r="2580" ht="14.45"/>
    <row r="2581" ht="14.45"/>
    <row r="2582" ht="14.45"/>
    <row r="2583" ht="14.45"/>
    <row r="2584" ht="14.45"/>
    <row r="2585" ht="14.45"/>
    <row r="2586" ht="14.45"/>
    <row r="2587" ht="14.45"/>
    <row r="2588" ht="14.45"/>
    <row r="2589" ht="14.45"/>
    <row r="2590" ht="14.45"/>
    <row r="2591" ht="14.45"/>
    <row r="2592" ht="14.45"/>
    <row r="2593" ht="14.45"/>
    <row r="2594" ht="14.45"/>
    <row r="2595" ht="14.45"/>
    <row r="2596" ht="14.45"/>
    <row r="2597" ht="14.45"/>
    <row r="2598" ht="14.45"/>
    <row r="2599" ht="14.45"/>
    <row r="2600" ht="14.45"/>
    <row r="2601" ht="14.45"/>
    <row r="2602" ht="14.45"/>
    <row r="2603" ht="14.45"/>
    <row r="2604" ht="14.45"/>
    <row r="2605" ht="14.45"/>
    <row r="2606" ht="14.45"/>
    <row r="2607" ht="14.45"/>
    <row r="2608" ht="14.45"/>
    <row r="2609" ht="14.45"/>
    <row r="2610" ht="14.45"/>
    <row r="2611" ht="14.45"/>
    <row r="2612" ht="14.45"/>
    <row r="2613" ht="14.45"/>
    <row r="2614" ht="14.45"/>
    <row r="2615" ht="14.45"/>
    <row r="2616" ht="14.45"/>
    <row r="2617" ht="14.45"/>
    <row r="2618" ht="14.45"/>
    <row r="2619" ht="14.45"/>
    <row r="2620" ht="14.45"/>
    <row r="2621" ht="14.45"/>
    <row r="2622" ht="14.45"/>
    <row r="2623" ht="14.45"/>
    <row r="2624" ht="14.45"/>
    <row r="2625" ht="14.45"/>
    <row r="2626" ht="14.45"/>
    <row r="2627" ht="14.45"/>
    <row r="2628" ht="14.45"/>
    <row r="2629" ht="14.45"/>
    <row r="2630" ht="14.45"/>
    <row r="2631" ht="14.45"/>
    <row r="2632" ht="14.45"/>
    <row r="2633" ht="14.45"/>
    <row r="2634" ht="14.45"/>
    <row r="2635" ht="14.45"/>
    <row r="2636" ht="14.45"/>
    <row r="2637" ht="14.45"/>
    <row r="2638" ht="14.45"/>
    <row r="2639" ht="14.45"/>
    <row r="2640" ht="14.45"/>
    <row r="2641" ht="14.45"/>
    <row r="2642" ht="14.45"/>
    <row r="2643" ht="14.45"/>
    <row r="2644" ht="14.45"/>
    <row r="2645" ht="14.45"/>
    <row r="2646" ht="14.45"/>
    <row r="2647" ht="14.45"/>
    <row r="2648" ht="14.45"/>
    <row r="2649" ht="14.45"/>
    <row r="2650" ht="14.45"/>
    <row r="2651" ht="14.45"/>
    <row r="2652" ht="14.45"/>
    <row r="2653" ht="14.45"/>
    <row r="2654" ht="14.45"/>
    <row r="2655" ht="14.45"/>
    <row r="2656" ht="14.45"/>
    <row r="2657" ht="14.45"/>
    <row r="2658" ht="14.45"/>
    <row r="2659" ht="14.45"/>
    <row r="2660" ht="14.45"/>
    <row r="2661" ht="14.45"/>
    <row r="2662" ht="14.45"/>
    <row r="2663" ht="14.45"/>
    <row r="2664" ht="14.45"/>
    <row r="2665" ht="14.45"/>
    <row r="2666" ht="14.45"/>
    <row r="2667" ht="14.45"/>
    <row r="2668" ht="14.45"/>
    <row r="2669" ht="14.45"/>
    <row r="2670" ht="14.45"/>
    <row r="2671" ht="14.45"/>
    <row r="2672" ht="14.45"/>
    <row r="2673" ht="14.45"/>
    <row r="2674" ht="14.45"/>
    <row r="2675" ht="14.45"/>
    <row r="2676" ht="14.45"/>
    <row r="2677" ht="14.45"/>
    <row r="2678" ht="14.45"/>
    <row r="2679" ht="14.45"/>
    <row r="2680" ht="14.45"/>
    <row r="2681" ht="14.45"/>
    <row r="2682" ht="14.45"/>
    <row r="2683" ht="14.45"/>
    <row r="2684" ht="14.45"/>
    <row r="2685" ht="14.45"/>
    <row r="2686" ht="14.45"/>
    <row r="2687" ht="14.45"/>
    <row r="2688" ht="14.45"/>
    <row r="2689" ht="14.45"/>
    <row r="2690" ht="14.45"/>
    <row r="2691" ht="14.45"/>
    <row r="2692" ht="14.45"/>
    <row r="2693" ht="14.45"/>
    <row r="2694" ht="14.45"/>
    <row r="2695" ht="14.45"/>
    <row r="2696" ht="14.45"/>
    <row r="2697" ht="14.45"/>
    <row r="2698" ht="14.45"/>
    <row r="2699" ht="14.45"/>
    <row r="2700" ht="14.45"/>
    <row r="2701" ht="14.45"/>
    <row r="2702" ht="14.45"/>
    <row r="2703" ht="14.45"/>
    <row r="2704" ht="14.45"/>
    <row r="2705" ht="14.45"/>
    <row r="2706" ht="14.45"/>
    <row r="2707" ht="14.45"/>
    <row r="2708" ht="14.45"/>
    <row r="2709" ht="14.45"/>
    <row r="2710" ht="14.45"/>
    <row r="2711" ht="14.45"/>
    <row r="2712" ht="14.45"/>
    <row r="2713" ht="14.45"/>
    <row r="2714" ht="14.45"/>
    <row r="2715" ht="14.45"/>
    <row r="2716" ht="14.45"/>
    <row r="2717" ht="14.45"/>
    <row r="2718" ht="14.45"/>
    <row r="2719" ht="14.45"/>
    <row r="2720" ht="14.45"/>
    <row r="2721" ht="14.45"/>
    <row r="2722" ht="14.45"/>
    <row r="2723" ht="14.45"/>
    <row r="2724" ht="14.45"/>
    <row r="2725" ht="14.45"/>
    <row r="2726" ht="14.45"/>
    <row r="2727" ht="14.45"/>
    <row r="2728" ht="14.45"/>
    <row r="2729" ht="14.45"/>
    <row r="2730" ht="14.45"/>
    <row r="2731" ht="14.45"/>
    <row r="2732" ht="14.45"/>
    <row r="2733" ht="14.45"/>
    <row r="2734" ht="14.45"/>
    <row r="2735" ht="14.45"/>
    <row r="2736" ht="14.45"/>
    <row r="2737" ht="14.45"/>
    <row r="2738" ht="14.45"/>
    <row r="2739" ht="14.45"/>
    <row r="2740" ht="14.45"/>
    <row r="2741" ht="14.45"/>
    <row r="2742" ht="14.45"/>
    <row r="2743" ht="14.45"/>
    <row r="2744" ht="14.45"/>
    <row r="2745" ht="14.45"/>
    <row r="2746" ht="14.45"/>
    <row r="2747" ht="14.45"/>
    <row r="2748" ht="14.45"/>
    <row r="2749" ht="14.45"/>
    <row r="2750" ht="14.45"/>
    <row r="2751" ht="14.45"/>
    <row r="2752" ht="14.45"/>
    <row r="2753" ht="14.45"/>
    <row r="2754" ht="14.45"/>
    <row r="2755" ht="14.45"/>
    <row r="2756" ht="14.45"/>
    <row r="2757" ht="14.45"/>
    <row r="2758" ht="14.45"/>
    <row r="2759" ht="14.45"/>
    <row r="2760" ht="14.45"/>
    <row r="2761" ht="14.45"/>
    <row r="2762" ht="14.45"/>
    <row r="2763" ht="14.45"/>
    <row r="2764" ht="14.45"/>
    <row r="2765" ht="14.45"/>
    <row r="2766" ht="14.45"/>
    <row r="2767" ht="14.45"/>
    <row r="2768" ht="14.45"/>
    <row r="2769" ht="14.45"/>
    <row r="2770" ht="14.45"/>
    <row r="2771" ht="14.45"/>
    <row r="2772" ht="14.45"/>
    <row r="2773" ht="14.45"/>
    <row r="2774" ht="14.45"/>
    <row r="2775" ht="14.45"/>
    <row r="2776" ht="14.45"/>
    <row r="2777" ht="14.45"/>
    <row r="2778" ht="14.45"/>
    <row r="2779" ht="14.45"/>
    <row r="2780" ht="14.45"/>
    <row r="2781" ht="14.45"/>
    <row r="2782" ht="14.45"/>
    <row r="2783" ht="14.45"/>
    <row r="2784" ht="14.45"/>
    <row r="2785" ht="14.45"/>
    <row r="2786" ht="14.45"/>
    <row r="2787" ht="14.45"/>
    <row r="2788" ht="14.45"/>
    <row r="2789" ht="14.45"/>
    <row r="2790" ht="14.45"/>
    <row r="2791" ht="14.45"/>
    <row r="2792" ht="14.45"/>
    <row r="2793" ht="14.45"/>
    <row r="2794" ht="14.45"/>
    <row r="2795" ht="14.45"/>
    <row r="2796" ht="14.45"/>
    <row r="2797" ht="14.45"/>
    <row r="2798" ht="14.45"/>
    <row r="2799" ht="14.45"/>
    <row r="2800" ht="14.45"/>
    <row r="2801" ht="14.45"/>
    <row r="2802" ht="14.45"/>
    <row r="2803" ht="14.45"/>
    <row r="2804" ht="14.45"/>
    <row r="2805" ht="14.45"/>
    <row r="2806" ht="14.45"/>
    <row r="2807" ht="14.45"/>
    <row r="2808" ht="14.45"/>
    <row r="2809" ht="14.45"/>
    <row r="2810" ht="14.45"/>
    <row r="2811" ht="14.45"/>
    <row r="2812" ht="14.45"/>
    <row r="2813" ht="14.45"/>
    <row r="2814" ht="14.45"/>
    <row r="2815" ht="14.45"/>
    <row r="2816" ht="14.45"/>
    <row r="2817" ht="14.45"/>
    <row r="2818" ht="14.45"/>
    <row r="2819" ht="14.45"/>
    <row r="2820" ht="14.45"/>
    <row r="2821" ht="14.45"/>
    <row r="2822" ht="14.45"/>
    <row r="2823" ht="14.45"/>
    <row r="2824" ht="14.45"/>
    <row r="2825" ht="14.45"/>
    <row r="2826" ht="14.45"/>
    <row r="2827" ht="14.45"/>
    <row r="2828" ht="14.45"/>
    <row r="2829" ht="14.45"/>
    <row r="2830" ht="14.45"/>
    <row r="2831" ht="14.45"/>
    <row r="2832" ht="14.45"/>
    <row r="2833" ht="14.45"/>
    <row r="2834" ht="14.45"/>
    <row r="2835" ht="14.45"/>
    <row r="2836" ht="14.45"/>
    <row r="2837" ht="14.45"/>
    <row r="2838" ht="14.45"/>
    <row r="2839" ht="14.45"/>
    <row r="2840" ht="14.45"/>
    <row r="2841" ht="14.45"/>
    <row r="2842" ht="14.45"/>
    <row r="2843" ht="14.45"/>
    <row r="2844" ht="14.45"/>
    <row r="2845" ht="14.45"/>
    <row r="2846" ht="14.45"/>
    <row r="2847" ht="14.45"/>
    <row r="2848" ht="14.45"/>
    <row r="2849" ht="14.45"/>
    <row r="2850" ht="14.45"/>
    <row r="2851" ht="14.45"/>
    <row r="2852" ht="14.45"/>
    <row r="2853" ht="14.45"/>
    <row r="2854" ht="14.45"/>
    <row r="2855" ht="14.45"/>
    <row r="2856" ht="14.45"/>
    <row r="2857" ht="14.45"/>
    <row r="2858" ht="14.45"/>
    <row r="2859" ht="14.45"/>
    <row r="2860" ht="14.45"/>
    <row r="2861" ht="14.45"/>
    <row r="2862" ht="14.45"/>
    <row r="2863" ht="14.45"/>
    <row r="2864" ht="14.45"/>
    <row r="2865" ht="14.45"/>
    <row r="2866" ht="14.45"/>
    <row r="2867" ht="14.45"/>
    <row r="2868" ht="14.45"/>
    <row r="2869" ht="14.45"/>
    <row r="2870" ht="14.45"/>
    <row r="2871" ht="14.45"/>
    <row r="2872" ht="14.45"/>
    <row r="2873" ht="14.45"/>
    <row r="2874" ht="14.45"/>
    <row r="2875" ht="14.45"/>
    <row r="2876" ht="14.45"/>
    <row r="2877" ht="14.45"/>
    <row r="2878" ht="14.45"/>
    <row r="2879" ht="14.45"/>
    <row r="2880" ht="14.45"/>
    <row r="2881" ht="14.45"/>
    <row r="2882" ht="14.45"/>
    <row r="2883" ht="14.45"/>
    <row r="2884" ht="14.45"/>
    <row r="2885" ht="14.45"/>
    <row r="2886" ht="14.45"/>
    <row r="2887" ht="14.45"/>
    <row r="2888" ht="14.45"/>
    <row r="2889" ht="14.45"/>
    <row r="2890" ht="14.45"/>
    <row r="2891" ht="14.45"/>
    <row r="2892" ht="14.45"/>
    <row r="2893" ht="14.45"/>
    <row r="2894" ht="14.45"/>
    <row r="2895" ht="14.45"/>
    <row r="2896" ht="14.45"/>
    <row r="2897" ht="14.45"/>
    <row r="2898" ht="14.45"/>
    <row r="2899" ht="14.45"/>
    <row r="2900" ht="14.45"/>
    <row r="2901" ht="14.45"/>
    <row r="2902" ht="14.45"/>
    <row r="2903" ht="14.45"/>
    <row r="2904" ht="14.45"/>
    <row r="2905" ht="14.45"/>
    <row r="2906" ht="14.45"/>
    <row r="2907" ht="14.45"/>
    <row r="2908" ht="14.45"/>
    <row r="2909" ht="14.45"/>
    <row r="2910" ht="14.45"/>
    <row r="2911" ht="14.45"/>
    <row r="2912" ht="14.45"/>
    <row r="2913" ht="14.45"/>
    <row r="2914" ht="14.45"/>
    <row r="2915" ht="14.45"/>
    <row r="2916" ht="14.45"/>
    <row r="2917" ht="14.45"/>
    <row r="2918" ht="14.45"/>
    <row r="2919" ht="14.45"/>
    <row r="2920" ht="14.45"/>
    <row r="2921" ht="14.45"/>
    <row r="2922" ht="14.45"/>
    <row r="2923" ht="14.45"/>
    <row r="2924" ht="14.45"/>
    <row r="2925" ht="14.45"/>
    <row r="2926" ht="14.45"/>
    <row r="2927" ht="14.45"/>
    <row r="2928" ht="14.45"/>
    <row r="2929" ht="14.45"/>
    <row r="2930" ht="14.45"/>
    <row r="2931" ht="14.45"/>
    <row r="2932" ht="14.45"/>
    <row r="2933" ht="14.45"/>
    <row r="2934" ht="14.45"/>
    <row r="2935" ht="14.45"/>
    <row r="2936" ht="14.45"/>
    <row r="2937" ht="14.45"/>
    <row r="2938" ht="14.45"/>
    <row r="2939" ht="14.45"/>
    <row r="2940" ht="14.45"/>
    <row r="2941" ht="14.45"/>
    <row r="2942" ht="14.45"/>
    <row r="2943" ht="14.45"/>
    <row r="2944" ht="14.45"/>
    <row r="2945" ht="14.45"/>
    <row r="2946" ht="14.45"/>
    <row r="2947" ht="14.45"/>
    <row r="2948" ht="14.45"/>
    <row r="2949" ht="14.45"/>
    <row r="2950" ht="14.45"/>
    <row r="2951" ht="14.45"/>
    <row r="2952" ht="14.45"/>
    <row r="2953" ht="14.45"/>
    <row r="2954" ht="14.45"/>
    <row r="2955" ht="14.45"/>
    <row r="2956" ht="14.45"/>
    <row r="2957" ht="14.45"/>
    <row r="2958" ht="14.45"/>
    <row r="2959" ht="14.45"/>
    <row r="2960" ht="14.45"/>
    <row r="2961" ht="14.45"/>
    <row r="2962" ht="14.45"/>
    <row r="2963" ht="14.45"/>
    <row r="2964" ht="14.45"/>
    <row r="2965" ht="14.45"/>
    <row r="2966" ht="14.45"/>
    <row r="2967" ht="14.45"/>
    <row r="2968" ht="14.45"/>
    <row r="2969" ht="14.45"/>
    <row r="2970" ht="14.45"/>
    <row r="2971" ht="14.45"/>
    <row r="2972" ht="14.45"/>
    <row r="2973" ht="14.45"/>
    <row r="2974" ht="14.45"/>
    <row r="2975" ht="14.45"/>
    <row r="2976" ht="14.45"/>
    <row r="2977" ht="14.45"/>
    <row r="2978" ht="14.45"/>
    <row r="2979" ht="14.45"/>
    <row r="2980" ht="14.45"/>
    <row r="2981" ht="14.45"/>
    <row r="2982" ht="14.45"/>
    <row r="2983" ht="14.45"/>
    <row r="2984" ht="14.45"/>
    <row r="2985" ht="14.45"/>
    <row r="2986" ht="14.45"/>
    <row r="2987" ht="14.45"/>
    <row r="2988" ht="14.45"/>
    <row r="2989" ht="14.45"/>
    <row r="2990" ht="14.45"/>
    <row r="2991" ht="14.45"/>
    <row r="2992" ht="14.45"/>
    <row r="2993" ht="14.45"/>
    <row r="2994" ht="14.45"/>
    <row r="2995" ht="14.45"/>
    <row r="2996" ht="14.45"/>
    <row r="2997" ht="14.45"/>
    <row r="2998" ht="14.45"/>
    <row r="2999" ht="14.45"/>
    <row r="3000" ht="14.45"/>
    <row r="3001" ht="14.45"/>
    <row r="3002" ht="14.45"/>
    <row r="3003" ht="14.45"/>
    <row r="3004" ht="14.45"/>
    <row r="3005" ht="14.45"/>
    <row r="3006" ht="14.45"/>
    <row r="3007" ht="14.45"/>
    <row r="3008" ht="14.45"/>
    <row r="3009" ht="14.45"/>
    <row r="3010" ht="14.45"/>
    <row r="3011" ht="14.45"/>
    <row r="3012" ht="14.45"/>
    <row r="3013" ht="14.45"/>
    <row r="3014" ht="14.45"/>
    <row r="3015" ht="14.45"/>
    <row r="3016" ht="14.45"/>
    <row r="3017" ht="14.45"/>
    <row r="3018" ht="14.45"/>
    <row r="3019" ht="14.45"/>
    <row r="3020" ht="14.45"/>
    <row r="3021" ht="14.45"/>
    <row r="3022" ht="14.45"/>
    <row r="3023" ht="14.45"/>
    <row r="3024" ht="14.45"/>
    <row r="3025" ht="14.45"/>
    <row r="3026" ht="14.45"/>
    <row r="3027" ht="14.45"/>
    <row r="3028" ht="14.45"/>
    <row r="3029" ht="14.45"/>
    <row r="3030" ht="14.45"/>
    <row r="3031" ht="14.45"/>
    <row r="3032" ht="14.45"/>
    <row r="3033" ht="14.45"/>
    <row r="3034" ht="14.45"/>
    <row r="3035" ht="14.45"/>
    <row r="3036" ht="14.45"/>
    <row r="3037" ht="14.45"/>
    <row r="3038" ht="14.45"/>
    <row r="3039" ht="14.45"/>
    <row r="3040" ht="14.45"/>
    <row r="3041" ht="14.45"/>
    <row r="3042" ht="14.45"/>
    <row r="3043" ht="14.45"/>
    <row r="3044" ht="14.45"/>
    <row r="3045" ht="14.45"/>
    <row r="3046" ht="14.45"/>
    <row r="3047" ht="14.45"/>
    <row r="3048" ht="14.45"/>
    <row r="3049" ht="14.45"/>
    <row r="3050" ht="14.45"/>
    <row r="3051" ht="14.45"/>
    <row r="3052" ht="14.45"/>
    <row r="3053" ht="14.45"/>
    <row r="3054" ht="14.45"/>
    <row r="3055" ht="14.45"/>
    <row r="3056" ht="14.45"/>
    <row r="3057" ht="14.45"/>
    <row r="3058" ht="14.45"/>
    <row r="3059" ht="14.45"/>
    <row r="3060" ht="14.45"/>
    <row r="3061" ht="14.45"/>
    <row r="3062" ht="14.45"/>
    <row r="3063" ht="14.45"/>
    <row r="3064" ht="14.45"/>
    <row r="3065" ht="14.45"/>
    <row r="3066" ht="14.45"/>
    <row r="3067" ht="14.45"/>
    <row r="3068" ht="14.45"/>
    <row r="3069" ht="14.45"/>
    <row r="3070" ht="14.45"/>
    <row r="3071" ht="14.45"/>
    <row r="3072" ht="14.45"/>
    <row r="3073" ht="14.45"/>
    <row r="3074" ht="14.45"/>
    <row r="3075" ht="14.45"/>
    <row r="3076" ht="14.45"/>
    <row r="3077" ht="14.45"/>
    <row r="3078" ht="14.45"/>
    <row r="3079" ht="14.45"/>
    <row r="3080" ht="14.45"/>
    <row r="3081" ht="14.45"/>
    <row r="3082" ht="14.45"/>
    <row r="3083" ht="14.45"/>
    <row r="3084" ht="14.45"/>
    <row r="3085" ht="14.45"/>
    <row r="3086" ht="14.45"/>
    <row r="3087" ht="14.45"/>
    <row r="3088" ht="14.45"/>
    <row r="3089" ht="14.45"/>
    <row r="3090" ht="14.45"/>
    <row r="3091" ht="14.45"/>
    <row r="3092" ht="14.45"/>
    <row r="3093" ht="14.45"/>
    <row r="3094" ht="14.45"/>
    <row r="3095" ht="14.45"/>
    <row r="3096" ht="14.45"/>
    <row r="3097" ht="14.45"/>
    <row r="3098" ht="14.45"/>
    <row r="3099" ht="14.45"/>
    <row r="3100" ht="14.45"/>
    <row r="3101" ht="14.45"/>
    <row r="3102" ht="14.45"/>
    <row r="3103" ht="14.45"/>
    <row r="3104" ht="14.45"/>
    <row r="3105" ht="14.45"/>
    <row r="3106" ht="14.45"/>
    <row r="3107" ht="14.45"/>
    <row r="3108" ht="14.45"/>
    <row r="3109" ht="14.45"/>
    <row r="3110" ht="14.45"/>
    <row r="3111" ht="14.45"/>
    <row r="3112" ht="14.45"/>
    <row r="3113" ht="14.45"/>
    <row r="3114" ht="14.45"/>
    <row r="3115" ht="14.45"/>
    <row r="3116" ht="14.45"/>
    <row r="3117" ht="14.45"/>
    <row r="3118" ht="14.45"/>
    <row r="3119" ht="14.45"/>
    <row r="3120" ht="14.45"/>
    <row r="3121" ht="14.45"/>
    <row r="3122" ht="14.45"/>
    <row r="3123" ht="14.45"/>
    <row r="3124" ht="14.45"/>
    <row r="3125" ht="14.45"/>
    <row r="3126" ht="14.45"/>
    <row r="3127" ht="14.45"/>
    <row r="3128" ht="14.45"/>
    <row r="3129" ht="14.45"/>
    <row r="3130" ht="14.45"/>
    <row r="3131" ht="14.45"/>
    <row r="3132" ht="14.45"/>
    <row r="3133" ht="14.45"/>
    <row r="3134" ht="14.45"/>
    <row r="3135" ht="14.45"/>
    <row r="3136" ht="14.45"/>
    <row r="3137" ht="14.45"/>
    <row r="3138" ht="14.45"/>
    <row r="3139" ht="14.45"/>
    <row r="3140" ht="14.45"/>
    <row r="3141" ht="14.45"/>
    <row r="3142" ht="14.45"/>
    <row r="3143" ht="14.45"/>
    <row r="3144" ht="14.45"/>
    <row r="3145" ht="14.45"/>
    <row r="3146" ht="14.45"/>
    <row r="3147" ht="14.45"/>
    <row r="3148" ht="14.45"/>
    <row r="3149" ht="14.45"/>
    <row r="3150" ht="14.45"/>
    <row r="3151" ht="14.45"/>
    <row r="3152" ht="14.45"/>
    <row r="3153" ht="14.45"/>
    <row r="3154" ht="14.45"/>
    <row r="3155" ht="14.45"/>
    <row r="3156" ht="14.45"/>
    <row r="3157" ht="14.45"/>
    <row r="3158" ht="14.45"/>
    <row r="3159" ht="14.45"/>
    <row r="3160" ht="14.45"/>
    <row r="3161" ht="14.45"/>
    <row r="3162" ht="14.45"/>
    <row r="3163" ht="14.45"/>
    <row r="3164" ht="14.45"/>
    <row r="3165" ht="14.45"/>
    <row r="3166" ht="14.45"/>
    <row r="3167" ht="14.45"/>
    <row r="3168" ht="14.45"/>
    <row r="3169" ht="14.45"/>
    <row r="3170" ht="14.45"/>
    <row r="3171" ht="14.45"/>
    <row r="3172" ht="14.45"/>
    <row r="3173" ht="14.45"/>
    <row r="3174" ht="14.45"/>
    <row r="3175" ht="14.45"/>
    <row r="3176" ht="14.45"/>
    <row r="3177" ht="14.45"/>
    <row r="3178" ht="14.45"/>
    <row r="3179" ht="14.45"/>
    <row r="3180" ht="14.45"/>
    <row r="3181" ht="14.45"/>
    <row r="3182" ht="14.45"/>
    <row r="3183" ht="14.45"/>
    <row r="3184" ht="14.45"/>
    <row r="3185" ht="14.45"/>
    <row r="3186" ht="14.45"/>
    <row r="3187" ht="14.45"/>
    <row r="3188" ht="14.45"/>
    <row r="3189" ht="14.45"/>
    <row r="3190" ht="14.45"/>
    <row r="3191" ht="14.45"/>
    <row r="3192" ht="14.45"/>
    <row r="3193" ht="14.45"/>
    <row r="3194" ht="14.45"/>
    <row r="3195" ht="14.45"/>
    <row r="3196" ht="14.45"/>
    <row r="3197" ht="14.45"/>
    <row r="3198" ht="14.45"/>
    <row r="3199" ht="14.45"/>
    <row r="3200" ht="14.45"/>
    <row r="3201" ht="14.45"/>
    <row r="3202" ht="14.45"/>
    <row r="3203" ht="14.45"/>
    <row r="3204" ht="14.45"/>
    <row r="3205" ht="14.45"/>
    <row r="3206" ht="14.45"/>
    <row r="3207" ht="14.45"/>
    <row r="3208" ht="14.45"/>
    <row r="3209" ht="14.45"/>
    <row r="3210" ht="14.45"/>
    <row r="3211" ht="14.45"/>
    <row r="3212" ht="14.45"/>
    <row r="3213" ht="14.45"/>
    <row r="3214" ht="14.45"/>
    <row r="3215" ht="14.45"/>
    <row r="3216" ht="14.45"/>
    <row r="3217" ht="14.45"/>
    <row r="3218" ht="14.45"/>
    <row r="3219" ht="14.45"/>
    <row r="3220" ht="14.45"/>
    <row r="3221" ht="14.45"/>
    <row r="3222" ht="14.45"/>
    <row r="3223" ht="14.45"/>
    <row r="3224" ht="14.45"/>
    <row r="3225" ht="14.45"/>
    <row r="3226" ht="14.45"/>
    <row r="3227" ht="14.45"/>
    <row r="3228" ht="14.45"/>
    <row r="3229" ht="14.45"/>
    <row r="3230" ht="14.45"/>
    <row r="3231" ht="14.45"/>
    <row r="3232" ht="14.45"/>
    <row r="3233" ht="14.45"/>
    <row r="3234" ht="14.45"/>
    <row r="3235" ht="14.45"/>
    <row r="3236" ht="14.45"/>
    <row r="3237" ht="14.45"/>
    <row r="3238" ht="14.45"/>
    <row r="3239" ht="14.45"/>
    <row r="3240" ht="14.45"/>
    <row r="3241" ht="14.45"/>
    <row r="3242" ht="14.45"/>
    <row r="3243" ht="14.45"/>
    <row r="3244" ht="14.45"/>
    <row r="3245" ht="14.45"/>
    <row r="3246" ht="14.45"/>
    <row r="3247" ht="14.45"/>
    <row r="3248" ht="14.45"/>
    <row r="3249" ht="14.45"/>
    <row r="3250" ht="14.45"/>
    <row r="3251" ht="14.45"/>
    <row r="3252" ht="14.45"/>
    <row r="3253" ht="14.45"/>
    <row r="3254" ht="14.45"/>
    <row r="3255" ht="14.45"/>
    <row r="3256" ht="14.45"/>
    <row r="3257" ht="14.45"/>
    <row r="3258" ht="14.45"/>
    <row r="3259" ht="14.45"/>
    <row r="3260" ht="14.45"/>
    <row r="3261" ht="14.45"/>
    <row r="3262" ht="14.45"/>
    <row r="3263" ht="14.45"/>
    <row r="3264" ht="14.45"/>
    <row r="3265" ht="14.45"/>
    <row r="3266" ht="14.45"/>
    <row r="3267" ht="14.45"/>
    <row r="3268" ht="14.45"/>
    <row r="3269" ht="14.45"/>
    <row r="3270" ht="14.45"/>
    <row r="3271" ht="14.45"/>
    <row r="3272" ht="14.45"/>
    <row r="3273" ht="14.45"/>
    <row r="3274" ht="14.45"/>
    <row r="3275" ht="14.45"/>
    <row r="3276" ht="14.45"/>
    <row r="3277" ht="14.45"/>
    <row r="3278" ht="14.45"/>
    <row r="3279" ht="14.45"/>
    <row r="3280" ht="14.45"/>
    <row r="3281" ht="14.45"/>
    <row r="3282" ht="14.45"/>
    <row r="3283" ht="14.45"/>
    <row r="3284" ht="14.45"/>
    <row r="3285" ht="14.45"/>
    <row r="3286" ht="14.45"/>
    <row r="3287" ht="14.45"/>
    <row r="3288" ht="14.45"/>
    <row r="3289" ht="14.45"/>
    <row r="3290" ht="14.45"/>
    <row r="3291" ht="14.45"/>
    <row r="3292" ht="14.45"/>
    <row r="3293" ht="14.45"/>
    <row r="3294" ht="14.45"/>
    <row r="3295" ht="14.45"/>
    <row r="3296" ht="14.45"/>
    <row r="3297" ht="14.45"/>
    <row r="3298" ht="14.45"/>
    <row r="3299" ht="14.45"/>
    <row r="3300" ht="14.45"/>
    <row r="3301" ht="14.45"/>
    <row r="3302" ht="14.45"/>
    <row r="3303" ht="14.45"/>
    <row r="3304" ht="14.45"/>
    <row r="3305" ht="14.45"/>
    <row r="3306" ht="14.45"/>
    <row r="3307" ht="14.45"/>
    <row r="3308" ht="14.45"/>
    <row r="3309" ht="14.45"/>
    <row r="3310" ht="14.45"/>
    <row r="3311" ht="14.45"/>
    <row r="3312" ht="14.45"/>
    <row r="3313" ht="14.45"/>
    <row r="3314" ht="14.45"/>
    <row r="3315" ht="14.45"/>
    <row r="3316" ht="14.45"/>
    <row r="3317" ht="14.45"/>
    <row r="3318" ht="14.45"/>
    <row r="3319" ht="14.45"/>
    <row r="3320" ht="14.45"/>
    <row r="3321" ht="14.45"/>
    <row r="3322" ht="14.45"/>
    <row r="3323" ht="14.45"/>
    <row r="3324" ht="14.45"/>
    <row r="3325" ht="14.45"/>
    <row r="3326" ht="14.45"/>
    <row r="3327" ht="14.45"/>
    <row r="3328" ht="14.45"/>
    <row r="3329" ht="14.45"/>
    <row r="3330" ht="14.45"/>
    <row r="3331" ht="14.45"/>
    <row r="3332" ht="14.45"/>
    <row r="3333" ht="14.45"/>
    <row r="3334" ht="14.45"/>
    <row r="3335" ht="14.45"/>
    <row r="3336" ht="14.45"/>
    <row r="3337" ht="14.45"/>
    <row r="3338" ht="14.45"/>
    <row r="3339" ht="14.45"/>
    <row r="3340" ht="14.45"/>
    <row r="3341" ht="14.45"/>
    <row r="3342" ht="14.45"/>
    <row r="3343" ht="14.45"/>
    <row r="3344" ht="14.45"/>
    <row r="3345" ht="14.45"/>
    <row r="3346" ht="14.45"/>
    <row r="3347" ht="14.45"/>
    <row r="3348" ht="14.45"/>
    <row r="3349" ht="14.45"/>
    <row r="3350" ht="14.45"/>
    <row r="3351" ht="14.45"/>
    <row r="3352" ht="14.45"/>
    <row r="3353" ht="14.45"/>
    <row r="3354" ht="14.45"/>
    <row r="3355" ht="14.45"/>
    <row r="3356" ht="14.45"/>
    <row r="3357" ht="14.45"/>
    <row r="3358" ht="14.45"/>
    <row r="3359" ht="14.45"/>
    <row r="3360" ht="14.45"/>
    <row r="3361" ht="14.45"/>
    <row r="3362" ht="14.45"/>
    <row r="3363" ht="14.45"/>
    <row r="3364" ht="14.45"/>
    <row r="3365" ht="14.45"/>
    <row r="3366" ht="14.45"/>
    <row r="3367" ht="14.45"/>
    <row r="3368" ht="14.45"/>
    <row r="3369" ht="14.45"/>
    <row r="3370" ht="14.45"/>
    <row r="3371" ht="14.45"/>
    <row r="3372" ht="14.45"/>
    <row r="3373" ht="14.45"/>
    <row r="3374" ht="14.45"/>
    <row r="3375" ht="14.45"/>
    <row r="3376" ht="14.45"/>
    <row r="3377" ht="14.45"/>
    <row r="3378" ht="14.45"/>
    <row r="3379" ht="14.45"/>
    <row r="3380" ht="14.45"/>
    <row r="3381" ht="14.45"/>
    <row r="3382" ht="14.45"/>
    <row r="3383" ht="14.45"/>
    <row r="3384" ht="14.45"/>
    <row r="3385" ht="14.45"/>
    <row r="3386" ht="14.45"/>
    <row r="3387" ht="14.45"/>
    <row r="3388" ht="14.45"/>
    <row r="3389" ht="14.45"/>
    <row r="3390" ht="14.45"/>
    <row r="3391" ht="14.45"/>
    <row r="3392" ht="14.45"/>
    <row r="3393" ht="14.45"/>
    <row r="3394" ht="14.45"/>
    <row r="3395" ht="14.45"/>
    <row r="3396" ht="14.45"/>
    <row r="3397" ht="14.45"/>
    <row r="3398" ht="14.45"/>
    <row r="3399" ht="14.45"/>
    <row r="3400" ht="14.45"/>
    <row r="3401" ht="14.45"/>
    <row r="3402" ht="14.45"/>
    <row r="3403" ht="14.45"/>
    <row r="3404" ht="14.45"/>
    <row r="3405" ht="14.45"/>
    <row r="3406" ht="14.45"/>
    <row r="3407" ht="14.45"/>
    <row r="3408" ht="14.45"/>
    <row r="3409" ht="14.45"/>
    <row r="3410" ht="14.45"/>
    <row r="3411" ht="14.45"/>
    <row r="3412" ht="14.45"/>
    <row r="3413" ht="14.45"/>
    <row r="3414" ht="14.45"/>
    <row r="3415" ht="14.45"/>
    <row r="3416" ht="14.45"/>
    <row r="3417" ht="14.45"/>
    <row r="3418" ht="14.45"/>
    <row r="3419" ht="14.45"/>
    <row r="3420" ht="14.45"/>
    <row r="3421" ht="14.45"/>
    <row r="3422" ht="14.45"/>
    <row r="3423" ht="14.45"/>
    <row r="3424" ht="14.45"/>
    <row r="3425" ht="14.45"/>
    <row r="3426" ht="14.45"/>
    <row r="3427" ht="14.45"/>
    <row r="3428" ht="14.45"/>
    <row r="3429" ht="14.45"/>
    <row r="3430" ht="14.45"/>
    <row r="3431" ht="14.45"/>
    <row r="3432" ht="14.45"/>
    <row r="3433" ht="14.45"/>
    <row r="3434" ht="14.45"/>
    <row r="3435" ht="14.45"/>
    <row r="3436" ht="14.45"/>
    <row r="3437" ht="14.45"/>
    <row r="3438" ht="14.45"/>
    <row r="3439" ht="14.45"/>
    <row r="3440" ht="14.45"/>
    <row r="3441" ht="14.45"/>
    <row r="3442" ht="14.45"/>
    <row r="3443" ht="14.45"/>
    <row r="3444" ht="14.45"/>
    <row r="3445" ht="14.45"/>
    <row r="3446" ht="14.45"/>
    <row r="3447" ht="14.45"/>
    <row r="3448" ht="14.45"/>
    <row r="3449" ht="14.45"/>
    <row r="3450" ht="14.45"/>
    <row r="3451" ht="14.45"/>
    <row r="3452" ht="14.45"/>
    <row r="3453" ht="14.45"/>
    <row r="3454" ht="14.45"/>
    <row r="3455" ht="14.45"/>
    <row r="3456" ht="14.45"/>
    <row r="3457" ht="14.45"/>
    <row r="3458" ht="14.45"/>
    <row r="3459" ht="14.45"/>
    <row r="3460" ht="14.45"/>
    <row r="3461" ht="14.45"/>
    <row r="3462" ht="14.45"/>
    <row r="3463" ht="14.45"/>
    <row r="3464" ht="14.45"/>
    <row r="3465" ht="14.45"/>
    <row r="3466" ht="14.45"/>
    <row r="3467" ht="14.45"/>
    <row r="3468" ht="14.45"/>
    <row r="3469" ht="14.45"/>
    <row r="3470" ht="14.45"/>
    <row r="3471" ht="14.45"/>
    <row r="3472" ht="14.45"/>
    <row r="3473" ht="14.45"/>
    <row r="3474" ht="14.45"/>
    <row r="3475" ht="14.45"/>
    <row r="3476" ht="14.45"/>
    <row r="3477" ht="14.45"/>
    <row r="3478" ht="14.45"/>
    <row r="3479" ht="14.45"/>
    <row r="3480" ht="14.45"/>
    <row r="3481" ht="14.45"/>
    <row r="3482" ht="14.45"/>
    <row r="3483" ht="14.45"/>
    <row r="3484" ht="14.45"/>
    <row r="3485" ht="14.45"/>
    <row r="3486" ht="14.45"/>
    <row r="3487" ht="14.45"/>
    <row r="3488" ht="14.45"/>
    <row r="3489" ht="14.45"/>
    <row r="3490" ht="14.45"/>
    <row r="3491" ht="14.45"/>
    <row r="3492" ht="14.45"/>
    <row r="3493" ht="14.45"/>
    <row r="3494" ht="14.45"/>
    <row r="3495" ht="14.45"/>
    <row r="3496" ht="14.45"/>
    <row r="3497" ht="14.45"/>
    <row r="3498" ht="14.45"/>
    <row r="3499" ht="14.45"/>
    <row r="3500" ht="14.45"/>
    <row r="3501" ht="14.45"/>
    <row r="3502" ht="14.45"/>
    <row r="3503" ht="14.45"/>
    <row r="3504" ht="14.45"/>
    <row r="3505" ht="14.45"/>
    <row r="3506" ht="14.45"/>
    <row r="3507" ht="14.45"/>
    <row r="3508" ht="14.45"/>
    <row r="3509" ht="14.45"/>
    <row r="3510" ht="14.45"/>
    <row r="3511" ht="14.45"/>
    <row r="3512" ht="14.45"/>
    <row r="3513" ht="14.45"/>
    <row r="3514" ht="14.45"/>
    <row r="3515" ht="14.45"/>
    <row r="3516" ht="14.45"/>
    <row r="3517" ht="14.45"/>
    <row r="3518" ht="14.45"/>
    <row r="3519" ht="14.45"/>
    <row r="3520" ht="14.45"/>
    <row r="3521" ht="14.45"/>
    <row r="3522" ht="14.45"/>
    <row r="3523" ht="14.45"/>
    <row r="3524" ht="14.45"/>
    <row r="3525" ht="14.45"/>
    <row r="3526" ht="14.45"/>
    <row r="3527" ht="14.45"/>
    <row r="3528" ht="14.45"/>
    <row r="3529" ht="14.45"/>
    <row r="3530" ht="14.45"/>
    <row r="3531" ht="14.45"/>
    <row r="3532" ht="14.45"/>
    <row r="3533" ht="14.45"/>
    <row r="3534" ht="14.45"/>
    <row r="3535" ht="14.45"/>
    <row r="3536" ht="14.45"/>
    <row r="3537" ht="14.45"/>
    <row r="3538" ht="14.45"/>
    <row r="3539" ht="14.45"/>
    <row r="3540" ht="14.45"/>
    <row r="3541" ht="14.45"/>
    <row r="3542" ht="14.45"/>
    <row r="3543" ht="14.45"/>
    <row r="3544" ht="14.45"/>
    <row r="3545" ht="14.45"/>
    <row r="3546" ht="14.45"/>
    <row r="3547" ht="14.45"/>
    <row r="3548" ht="14.45"/>
    <row r="3549" ht="14.45"/>
    <row r="3550" ht="14.45"/>
    <row r="3551" ht="14.45"/>
    <row r="3552" ht="14.45"/>
    <row r="3553" ht="14.45"/>
    <row r="3554" ht="14.45"/>
    <row r="3555" ht="14.45"/>
    <row r="3556" ht="14.45"/>
    <row r="3557" ht="14.45"/>
    <row r="3558" ht="14.45"/>
    <row r="3559" ht="14.45"/>
    <row r="3560" ht="14.45"/>
    <row r="3561" ht="14.45"/>
    <row r="3562" ht="14.45"/>
    <row r="3563" ht="14.45"/>
    <row r="3564" ht="14.45"/>
    <row r="3565" ht="14.45"/>
    <row r="3566" ht="14.45"/>
    <row r="3567" ht="14.45"/>
    <row r="3568" ht="14.45"/>
    <row r="3569" ht="14.45"/>
    <row r="3570" ht="14.45"/>
    <row r="3571" ht="14.45"/>
    <row r="3572" ht="14.45"/>
    <row r="3573" ht="14.45"/>
    <row r="3574" ht="14.45"/>
    <row r="3575" ht="14.45"/>
    <row r="3576" ht="14.45"/>
    <row r="3577" ht="14.45"/>
    <row r="3578" ht="14.45"/>
    <row r="3579" ht="14.45"/>
    <row r="3580" ht="14.45"/>
    <row r="3581" ht="14.45"/>
    <row r="3582" ht="14.45"/>
    <row r="3583" ht="14.45"/>
    <row r="3584" ht="14.45"/>
    <row r="3585" ht="14.45"/>
    <row r="3586" ht="14.45"/>
    <row r="3587" ht="14.45"/>
    <row r="3588" ht="14.45"/>
    <row r="3589" ht="14.45"/>
    <row r="3590" ht="14.45"/>
    <row r="3591" ht="14.45"/>
    <row r="3592" ht="14.45"/>
    <row r="3593" ht="14.45"/>
    <row r="3594" ht="14.45"/>
    <row r="3595" ht="14.45"/>
    <row r="3596" ht="14.45"/>
    <row r="3597" ht="14.45"/>
    <row r="3598" ht="14.45"/>
    <row r="3599" ht="14.45"/>
    <row r="3600" ht="14.45"/>
    <row r="3601" ht="14.45"/>
    <row r="3602" ht="14.45"/>
    <row r="3603" ht="14.45"/>
    <row r="3604" ht="14.45"/>
    <row r="3605" ht="14.45"/>
    <row r="3606" ht="14.45"/>
    <row r="3607" ht="14.45"/>
    <row r="3608" ht="14.45"/>
    <row r="3609" ht="14.45"/>
    <row r="3610" ht="14.45"/>
    <row r="3611" ht="14.45"/>
    <row r="3612" ht="14.45"/>
    <row r="3613" ht="14.45"/>
    <row r="3614" ht="14.45"/>
    <row r="3615" ht="14.45"/>
    <row r="3616" ht="14.45"/>
    <row r="3617" ht="14.45"/>
    <row r="3618" ht="14.45"/>
    <row r="3619" ht="14.45"/>
    <row r="3620" ht="14.45"/>
    <row r="3621" ht="14.45"/>
    <row r="3622" ht="14.45"/>
    <row r="3623" ht="14.45"/>
    <row r="3624" ht="14.45"/>
    <row r="3625" ht="14.45"/>
    <row r="3626" ht="14.45"/>
    <row r="3627" ht="14.45"/>
    <row r="3628" ht="14.45"/>
    <row r="3629" ht="14.45"/>
    <row r="3630" ht="14.45"/>
    <row r="3631" ht="14.45"/>
    <row r="3632" ht="14.45"/>
    <row r="3633" ht="14.45"/>
    <row r="3634" ht="14.45"/>
    <row r="3635" ht="14.45"/>
    <row r="3636" ht="14.45"/>
    <row r="3637" ht="14.45"/>
    <row r="3638" ht="14.45"/>
    <row r="3639" ht="14.45"/>
    <row r="3640" ht="14.45"/>
    <row r="3641" ht="14.45"/>
    <row r="3642" ht="14.45"/>
    <row r="3643" ht="14.45"/>
    <row r="3644" ht="14.45"/>
    <row r="3645" ht="14.45"/>
    <row r="3646" ht="14.45"/>
    <row r="3647" ht="14.45"/>
    <row r="3648" ht="14.45"/>
    <row r="3649" ht="14.45"/>
    <row r="3650" ht="14.45"/>
    <row r="3651" ht="14.45"/>
    <row r="3652" ht="14.45"/>
    <row r="3653" ht="14.45"/>
    <row r="3654" ht="14.45"/>
    <row r="3655" ht="14.45"/>
    <row r="3656" ht="14.45"/>
    <row r="3657" ht="14.45"/>
    <row r="3658" ht="14.45"/>
    <row r="3659" ht="14.45"/>
    <row r="3660" ht="14.45"/>
    <row r="3661" ht="14.45"/>
    <row r="3662" ht="14.45"/>
    <row r="3663" ht="14.45"/>
    <row r="3664" ht="14.45"/>
    <row r="3665" ht="14.45"/>
    <row r="3666" ht="14.45"/>
    <row r="3667" ht="14.45"/>
    <row r="3668" ht="14.45"/>
    <row r="3669" ht="14.45"/>
    <row r="3670" ht="14.45"/>
    <row r="3671" ht="14.45"/>
    <row r="3672" ht="14.45"/>
    <row r="3673" ht="14.45"/>
    <row r="3674" ht="14.45"/>
    <row r="3675" ht="14.45"/>
    <row r="3676" ht="14.45"/>
    <row r="3677" ht="14.45"/>
    <row r="3678" ht="14.45"/>
    <row r="3679" ht="14.45"/>
    <row r="3680" ht="14.45"/>
    <row r="3681" ht="14.45"/>
    <row r="3682" ht="14.45"/>
    <row r="3683" ht="14.45"/>
    <row r="3684" ht="14.45"/>
    <row r="3685" ht="14.45"/>
    <row r="3686" ht="14.45"/>
    <row r="3687" ht="14.45"/>
    <row r="3688" ht="14.45"/>
    <row r="3689" ht="14.45"/>
    <row r="3690" ht="14.45"/>
    <row r="3691" ht="14.45"/>
    <row r="3692" ht="14.45"/>
    <row r="3693" ht="14.45"/>
    <row r="3694" ht="14.45"/>
    <row r="3695" ht="14.45"/>
    <row r="3696" ht="14.45"/>
    <row r="3697" ht="14.45"/>
    <row r="3698" ht="14.45"/>
    <row r="3699" ht="14.45"/>
    <row r="3700" ht="14.45"/>
    <row r="3701" ht="14.45"/>
    <row r="3702" ht="14.45"/>
    <row r="3703" ht="14.45"/>
    <row r="3704" ht="14.45"/>
    <row r="3705" ht="14.45"/>
    <row r="3706" ht="14.45"/>
    <row r="3707" ht="14.45"/>
    <row r="3708" ht="14.45"/>
    <row r="3709" ht="14.45"/>
    <row r="3710" ht="14.45"/>
    <row r="3711" ht="14.45"/>
    <row r="3712" ht="14.45"/>
    <row r="3713" ht="14.45"/>
    <row r="3714" ht="14.45"/>
    <row r="3715" ht="14.45"/>
    <row r="3716" ht="14.45"/>
    <row r="3717" ht="14.45"/>
    <row r="3718" ht="14.45"/>
    <row r="3719" ht="14.45"/>
    <row r="3720" ht="14.45"/>
    <row r="3721" ht="14.45"/>
    <row r="3722" ht="14.45"/>
    <row r="3723" ht="14.45"/>
    <row r="3724" ht="14.45"/>
    <row r="3725" ht="14.45"/>
    <row r="3726" ht="14.45"/>
    <row r="3727" ht="14.45"/>
    <row r="3728" ht="14.45"/>
    <row r="3729" ht="14.45"/>
    <row r="3730" ht="14.45"/>
    <row r="3731" ht="14.45"/>
    <row r="3732" ht="14.45"/>
    <row r="3733" ht="14.45"/>
    <row r="3734" ht="14.45"/>
    <row r="3735" ht="14.45"/>
    <row r="3736" ht="14.45"/>
    <row r="3737" ht="14.45"/>
    <row r="3738" ht="14.45"/>
    <row r="3739" ht="14.45"/>
    <row r="3740" ht="14.45"/>
    <row r="3741" ht="14.45"/>
    <row r="3742" ht="14.45"/>
    <row r="3743" ht="14.45"/>
    <row r="3744" ht="14.45"/>
    <row r="3745" ht="14.45"/>
    <row r="3746" ht="14.45"/>
    <row r="3747" ht="14.45"/>
    <row r="3748" ht="14.45"/>
    <row r="3749" ht="14.45"/>
    <row r="3750" ht="14.45"/>
    <row r="3751" ht="14.45"/>
    <row r="3752" ht="14.45"/>
    <row r="3753" ht="14.45"/>
    <row r="3754" ht="14.45"/>
    <row r="3755" ht="14.45"/>
    <row r="3756" ht="14.45"/>
    <row r="3757" ht="14.45"/>
    <row r="3758" ht="14.45"/>
    <row r="3759" ht="14.45"/>
    <row r="3760" ht="14.45"/>
    <row r="3761" ht="14.45"/>
    <row r="3762" ht="14.45"/>
    <row r="3763" ht="14.45"/>
    <row r="3764" ht="14.45"/>
    <row r="3765" ht="14.45"/>
    <row r="3766" ht="14.45"/>
    <row r="3767" ht="14.45"/>
    <row r="3768" ht="14.45"/>
    <row r="3769" ht="14.45"/>
    <row r="3770" ht="14.45"/>
    <row r="3771" ht="14.45"/>
    <row r="3772" ht="14.45"/>
    <row r="3773" ht="14.45"/>
    <row r="3774" ht="14.45"/>
    <row r="3775" ht="14.45"/>
    <row r="3776" ht="14.45"/>
    <row r="3777" ht="14.45"/>
    <row r="3778" ht="14.45"/>
    <row r="3779" ht="14.45"/>
    <row r="3780" ht="14.45"/>
    <row r="3781" ht="14.45"/>
    <row r="3782" ht="14.45"/>
    <row r="3783" ht="14.45"/>
    <row r="3784" ht="14.45"/>
    <row r="3785" ht="14.45"/>
    <row r="3786" ht="14.45"/>
    <row r="3787" ht="14.45"/>
    <row r="3788" ht="14.45"/>
    <row r="3789" ht="14.45"/>
    <row r="3790" ht="14.45"/>
    <row r="3791" ht="14.45"/>
    <row r="3792" ht="14.45"/>
    <row r="3793" ht="14.45"/>
    <row r="3794" ht="14.45"/>
    <row r="3795" ht="14.45"/>
    <row r="3796" ht="14.45"/>
    <row r="3797" ht="14.45"/>
    <row r="3798" ht="14.45"/>
    <row r="3799" ht="14.45"/>
    <row r="3800" ht="14.45"/>
    <row r="3801" ht="14.45"/>
    <row r="3802" ht="14.45"/>
    <row r="3803" ht="14.45"/>
    <row r="3804" ht="14.45"/>
    <row r="3805" ht="14.45"/>
    <row r="3806" ht="14.45"/>
    <row r="3807" ht="14.45"/>
    <row r="3808" ht="14.45"/>
    <row r="3809" ht="14.45"/>
    <row r="3810" ht="14.45"/>
    <row r="3811" ht="14.45"/>
    <row r="3812" ht="14.45"/>
    <row r="3813" ht="14.45"/>
    <row r="3814" ht="14.45"/>
    <row r="3815" ht="14.45"/>
    <row r="3816" ht="14.45"/>
    <row r="3817" ht="14.45"/>
    <row r="3818" ht="14.45"/>
    <row r="3819" ht="14.45"/>
    <row r="3820" ht="14.45"/>
    <row r="3821" ht="14.45"/>
    <row r="3822" ht="14.45"/>
    <row r="3823" ht="14.45"/>
    <row r="3824" ht="14.45"/>
    <row r="3825" ht="14.45"/>
    <row r="3826" ht="14.45"/>
    <row r="3827" ht="14.45"/>
    <row r="3828" ht="14.45"/>
    <row r="3829" ht="14.45"/>
    <row r="3830" ht="14.45"/>
    <row r="3831" ht="14.45"/>
    <row r="3832" ht="14.45"/>
    <row r="3833" ht="14.45"/>
    <row r="3834" ht="14.45"/>
    <row r="3835" ht="14.45"/>
    <row r="3836" ht="14.45"/>
    <row r="3837" ht="14.45"/>
    <row r="3838" ht="14.45"/>
    <row r="3839" ht="14.45"/>
    <row r="3840" ht="14.45"/>
    <row r="3841" ht="14.45"/>
    <row r="3842" ht="14.45"/>
    <row r="3843" ht="14.45"/>
    <row r="3844" ht="14.45"/>
    <row r="3845" ht="14.45"/>
    <row r="3846" ht="14.45"/>
    <row r="3847" ht="14.45"/>
    <row r="3848" ht="14.45"/>
    <row r="3849" ht="14.45"/>
    <row r="3850" ht="14.45"/>
    <row r="3851" ht="14.45"/>
    <row r="3852" ht="14.45"/>
    <row r="3853" ht="14.45"/>
    <row r="3854" ht="14.45"/>
    <row r="3855" ht="14.45"/>
    <row r="3856" ht="14.45"/>
    <row r="3857" ht="14.45"/>
    <row r="3858" ht="14.45"/>
    <row r="3859" ht="14.45"/>
    <row r="3860" ht="14.45"/>
    <row r="3861" ht="14.45"/>
    <row r="3862" ht="14.45"/>
    <row r="3863" ht="14.45"/>
    <row r="3864" ht="14.45"/>
    <row r="3865" ht="14.45"/>
    <row r="3866" ht="14.45"/>
    <row r="3867" ht="14.45"/>
    <row r="3868" ht="14.45"/>
    <row r="3869" ht="14.45"/>
    <row r="3870" ht="14.45"/>
    <row r="3871" ht="14.45"/>
    <row r="3872" ht="14.45"/>
    <row r="3873" ht="14.45"/>
    <row r="3874" ht="14.45"/>
    <row r="3875" ht="14.45"/>
    <row r="3876" ht="14.45"/>
    <row r="3877" ht="14.45"/>
    <row r="3878" ht="14.45"/>
    <row r="3879" ht="14.45"/>
    <row r="3880" ht="14.45"/>
    <row r="3881" ht="14.45"/>
    <row r="3882" ht="14.45"/>
    <row r="3883" ht="14.45"/>
    <row r="3884" ht="14.45"/>
    <row r="3885" ht="14.45"/>
    <row r="3886" ht="14.45"/>
    <row r="3887" ht="14.45"/>
    <row r="3888" ht="14.45"/>
    <row r="3889" ht="14.45"/>
    <row r="3890" ht="14.45"/>
    <row r="3891" ht="14.45"/>
    <row r="3892" ht="14.45"/>
    <row r="3893" ht="14.45"/>
    <row r="3894" ht="14.45"/>
    <row r="3895" ht="14.45"/>
    <row r="3896" ht="14.45"/>
    <row r="3897" ht="14.45"/>
    <row r="3898" ht="14.45"/>
    <row r="3899" ht="14.45"/>
    <row r="3900" ht="14.45"/>
    <row r="3901" ht="14.45"/>
    <row r="3902" ht="14.45"/>
    <row r="3903" ht="14.45"/>
    <row r="3904" ht="14.45"/>
    <row r="3905" ht="14.45"/>
    <row r="3906" ht="14.45"/>
    <row r="3907" ht="14.45"/>
    <row r="3908" ht="14.45"/>
    <row r="3909" ht="14.45"/>
    <row r="3910" ht="14.45"/>
    <row r="3911" ht="14.45"/>
    <row r="3912" ht="14.45"/>
    <row r="3913" ht="14.45"/>
    <row r="3914" ht="14.45"/>
    <row r="3915" ht="14.45"/>
    <row r="3916" ht="14.45"/>
    <row r="3917" ht="14.45"/>
    <row r="3918" ht="14.45"/>
    <row r="3919" ht="14.45"/>
    <row r="3920" ht="14.45"/>
    <row r="3921" ht="14.45"/>
    <row r="3922" ht="14.45"/>
    <row r="3923" ht="14.45"/>
    <row r="3924" ht="14.45"/>
    <row r="3925" ht="14.45"/>
    <row r="3926" ht="14.45"/>
    <row r="3927" ht="14.45"/>
    <row r="3928" ht="14.45"/>
    <row r="3929" ht="14.45"/>
    <row r="3930" ht="14.45"/>
    <row r="3931" ht="14.45"/>
    <row r="3932" ht="14.45"/>
    <row r="3933" ht="14.45"/>
    <row r="3934" ht="14.45"/>
    <row r="3935" ht="14.45"/>
    <row r="3936" ht="14.45"/>
    <row r="3937" ht="14.45"/>
    <row r="3938" ht="14.45"/>
    <row r="3939" ht="14.45"/>
    <row r="3940" ht="14.45"/>
    <row r="3941" ht="14.45"/>
    <row r="3942" ht="14.45"/>
    <row r="3943" ht="14.45"/>
    <row r="3944" ht="14.45"/>
    <row r="3945" ht="14.45"/>
    <row r="3946" ht="14.45"/>
    <row r="3947" ht="14.45"/>
    <row r="3948" ht="14.45"/>
    <row r="3949" ht="14.45"/>
    <row r="3950" ht="14.45"/>
    <row r="3951" ht="14.45"/>
    <row r="3952" ht="14.45"/>
    <row r="3953" ht="14.45"/>
    <row r="3954" ht="14.45"/>
    <row r="3955" ht="14.45"/>
    <row r="3956" ht="14.45"/>
    <row r="3957" ht="14.45"/>
    <row r="3958" ht="14.45"/>
    <row r="3959" ht="14.45"/>
    <row r="3960" ht="14.45"/>
    <row r="3961" ht="14.45"/>
    <row r="3962" ht="14.45"/>
    <row r="3963" ht="14.45"/>
    <row r="3964" ht="14.45"/>
    <row r="3965" ht="14.45"/>
    <row r="3966" ht="14.45"/>
    <row r="3967" ht="14.45"/>
    <row r="3968" ht="14.45"/>
    <row r="3969" ht="14.45"/>
    <row r="3970" ht="14.45"/>
    <row r="3971" ht="14.45"/>
    <row r="3972" ht="14.45"/>
    <row r="3973" ht="14.45"/>
    <row r="3974" ht="14.45"/>
    <row r="3975" ht="14.45"/>
    <row r="3976" ht="14.45"/>
    <row r="3977" ht="14.45"/>
    <row r="3978" ht="14.45"/>
    <row r="3979" ht="14.45"/>
    <row r="3980" ht="14.45"/>
    <row r="3981" ht="14.45"/>
    <row r="3982" ht="14.45"/>
    <row r="3983" ht="14.45"/>
    <row r="3984" ht="14.45"/>
    <row r="3985" ht="14.45"/>
    <row r="3986" ht="14.45"/>
    <row r="3987" ht="14.45"/>
    <row r="3988" ht="14.45"/>
    <row r="3989" ht="14.45"/>
    <row r="3990" ht="14.45"/>
    <row r="3991" ht="14.45"/>
    <row r="3992" ht="14.45"/>
    <row r="3993" ht="14.45"/>
    <row r="3994" ht="14.45"/>
    <row r="3995" ht="14.45"/>
    <row r="3996" ht="14.45"/>
    <row r="3997" ht="14.45"/>
    <row r="3998" ht="14.45"/>
    <row r="3999" ht="14.45"/>
    <row r="4000" ht="14.45"/>
    <row r="4001" ht="14.45"/>
    <row r="4002" ht="14.45"/>
    <row r="4003" ht="14.45"/>
    <row r="4004" ht="14.45"/>
    <row r="4005" ht="14.45"/>
    <row r="4006" ht="14.45"/>
    <row r="4007" ht="14.45"/>
    <row r="4008" ht="14.45"/>
    <row r="4009" ht="14.45"/>
    <row r="4010" ht="14.45"/>
    <row r="4011" ht="14.45"/>
    <row r="4012" ht="14.45"/>
    <row r="4013" ht="14.45"/>
    <row r="4014" ht="14.45"/>
    <row r="4015" ht="14.45"/>
    <row r="4016" ht="14.45"/>
    <row r="4017" ht="14.45"/>
    <row r="4018" ht="14.45"/>
    <row r="4019" ht="14.45"/>
    <row r="4020" ht="14.45"/>
    <row r="4021" ht="14.45"/>
    <row r="4022" ht="14.45"/>
    <row r="4023" ht="14.45"/>
    <row r="4024" ht="14.45"/>
    <row r="4025" ht="14.45"/>
    <row r="4026" ht="14.45"/>
    <row r="4027" ht="14.45"/>
    <row r="4028" ht="14.45"/>
    <row r="4029" ht="14.45"/>
    <row r="4030" ht="14.45"/>
    <row r="4031" ht="14.45"/>
    <row r="4032" ht="14.45"/>
    <row r="4033" ht="14.45"/>
    <row r="4034" ht="14.45"/>
    <row r="4035" ht="14.45"/>
    <row r="4036" ht="14.45"/>
    <row r="4037" ht="14.45"/>
    <row r="4038" ht="14.45"/>
    <row r="4039" ht="14.45"/>
    <row r="4040" ht="14.45"/>
    <row r="4041" ht="14.45"/>
    <row r="4042" ht="14.45"/>
    <row r="4043" ht="14.45"/>
    <row r="4044" ht="14.45"/>
    <row r="4045" ht="14.45"/>
    <row r="4046" ht="14.45"/>
    <row r="4047" ht="14.45"/>
    <row r="4048" ht="14.45"/>
    <row r="4049" ht="14.45"/>
    <row r="4050" ht="14.45"/>
    <row r="4051" ht="14.45"/>
    <row r="4052" ht="14.45"/>
    <row r="4053" ht="14.45"/>
    <row r="4054" ht="14.45"/>
    <row r="4055" ht="14.45"/>
    <row r="4056" ht="14.45"/>
    <row r="4057" ht="14.45"/>
    <row r="4058" ht="14.45"/>
    <row r="4059" ht="14.45"/>
    <row r="4060" ht="14.45"/>
    <row r="4061" ht="14.45"/>
    <row r="4062" ht="14.45"/>
    <row r="4063" ht="14.45"/>
    <row r="4064" ht="14.45"/>
    <row r="4065" ht="14.45"/>
    <row r="4066" ht="14.45"/>
    <row r="4067" ht="14.45"/>
    <row r="4068" ht="14.45"/>
    <row r="4069" ht="14.45"/>
    <row r="4070" ht="14.45"/>
    <row r="4071" ht="14.45"/>
    <row r="4072" ht="14.45"/>
    <row r="4073" ht="14.45"/>
    <row r="4074" ht="14.45"/>
    <row r="4075" ht="14.45"/>
    <row r="4076" ht="14.45"/>
    <row r="4077" ht="14.45"/>
    <row r="4078" ht="14.45"/>
    <row r="4079" ht="14.45"/>
    <row r="4080" ht="14.45"/>
    <row r="4081" ht="14.45"/>
    <row r="4082" ht="14.45"/>
    <row r="4083" ht="14.45"/>
    <row r="4084" ht="14.45"/>
    <row r="4085" ht="14.45"/>
    <row r="4086" ht="14.45"/>
    <row r="4087" ht="14.45"/>
    <row r="4088" ht="14.45"/>
    <row r="4089" ht="14.45"/>
    <row r="4090" ht="14.45"/>
    <row r="4091" ht="14.45"/>
    <row r="4092" ht="14.45"/>
    <row r="4093" ht="14.45"/>
    <row r="4094" ht="14.45"/>
    <row r="4095" ht="14.45"/>
    <row r="4096" ht="14.45"/>
    <row r="4097" ht="14.45"/>
    <row r="4098" ht="14.45"/>
    <row r="4099" ht="14.45"/>
    <row r="4100" ht="14.45"/>
    <row r="4101" ht="14.45"/>
    <row r="4102" ht="14.45"/>
    <row r="4103" ht="14.45"/>
    <row r="4104" ht="14.45"/>
    <row r="4105" ht="14.45"/>
    <row r="4106" ht="14.45"/>
    <row r="4107" ht="14.45"/>
    <row r="4108" ht="14.45"/>
    <row r="4109" ht="14.45"/>
    <row r="4110" ht="14.45"/>
    <row r="4111" ht="14.45"/>
    <row r="4112" ht="14.45"/>
    <row r="4113" ht="14.45"/>
    <row r="4114" ht="14.45"/>
    <row r="4115" ht="14.45"/>
    <row r="4116" ht="14.45"/>
    <row r="4117" ht="14.45"/>
    <row r="4118" ht="14.45"/>
    <row r="4119" ht="14.45"/>
    <row r="4120" ht="14.45"/>
    <row r="4121" ht="14.45"/>
    <row r="4122" ht="14.45"/>
    <row r="4123" ht="14.45"/>
    <row r="4124" ht="14.45"/>
    <row r="4125" ht="14.45"/>
    <row r="4126" ht="14.45"/>
    <row r="4127" ht="14.45"/>
    <row r="4128" ht="14.45"/>
    <row r="4129" ht="14.45"/>
    <row r="4130" ht="14.45"/>
    <row r="4131" ht="14.45"/>
    <row r="4132" ht="14.45"/>
    <row r="4133" ht="14.45"/>
    <row r="4134" ht="14.45"/>
    <row r="4135" ht="14.45"/>
    <row r="4136" ht="14.45"/>
    <row r="4137" ht="14.45"/>
    <row r="4138" ht="14.45"/>
    <row r="4139" ht="14.45"/>
    <row r="4140" ht="14.45"/>
    <row r="4141" ht="14.45"/>
    <row r="4142" ht="14.45"/>
    <row r="4143" ht="14.45"/>
    <row r="4144" ht="14.45"/>
    <row r="4145" ht="14.45"/>
    <row r="4146" ht="14.45"/>
    <row r="4147" ht="14.45"/>
    <row r="4148" ht="14.45"/>
    <row r="4149" ht="14.45"/>
    <row r="4150" ht="14.45"/>
    <row r="4151" ht="14.45"/>
    <row r="4152" ht="14.45"/>
    <row r="4153" ht="14.45"/>
    <row r="4154" ht="14.45"/>
    <row r="4155" ht="14.45"/>
    <row r="4156" ht="14.45"/>
    <row r="4157" ht="14.45"/>
    <row r="4158" ht="14.45"/>
    <row r="4159" ht="14.45"/>
    <row r="4160" ht="14.45"/>
    <row r="4161" ht="14.45"/>
    <row r="4162" ht="14.45"/>
    <row r="4163" ht="14.45"/>
    <row r="4164" ht="14.45"/>
    <row r="4165" ht="14.45"/>
    <row r="4166" ht="14.45"/>
    <row r="4167" ht="14.45"/>
    <row r="4168" ht="14.45"/>
    <row r="4169" ht="14.45"/>
    <row r="4170" ht="14.45"/>
    <row r="4171" ht="14.45"/>
    <row r="4172" ht="14.45"/>
    <row r="4173" ht="14.45"/>
    <row r="4174" ht="14.45"/>
    <row r="4175" ht="14.45"/>
    <row r="4176" ht="14.45"/>
    <row r="4177" ht="14.45"/>
    <row r="4178" ht="14.45"/>
    <row r="4179" ht="14.45"/>
    <row r="4180" ht="14.45"/>
    <row r="4181" ht="14.45"/>
    <row r="4182" ht="14.45"/>
    <row r="4183" ht="14.45"/>
    <row r="4184" ht="14.45"/>
    <row r="4185" ht="14.45"/>
    <row r="4186" ht="14.45"/>
    <row r="4187" ht="14.45"/>
    <row r="4188" ht="14.45"/>
    <row r="4189" ht="14.45"/>
    <row r="4190" ht="14.45"/>
    <row r="4191" ht="14.45"/>
    <row r="4192" ht="14.45"/>
    <row r="4193" ht="14.45"/>
    <row r="4194" ht="14.45"/>
    <row r="4195" ht="14.45"/>
    <row r="4196" ht="14.45"/>
    <row r="4197" ht="14.45"/>
    <row r="4198" ht="14.45"/>
    <row r="4199" ht="14.45"/>
    <row r="4200" ht="14.45"/>
    <row r="4201" ht="14.45"/>
    <row r="4202" ht="14.45"/>
    <row r="4203" ht="14.45"/>
    <row r="4204" ht="14.45"/>
    <row r="4205" ht="14.45"/>
    <row r="4206" ht="14.45"/>
    <row r="4207" ht="14.45"/>
    <row r="4208" ht="14.45"/>
    <row r="4209" ht="14.45"/>
    <row r="4210" ht="14.45"/>
    <row r="4211" ht="14.45"/>
    <row r="4212" ht="14.45"/>
    <row r="4213" ht="14.45"/>
    <row r="4214" ht="14.45"/>
    <row r="4215" ht="14.45"/>
    <row r="4216" ht="14.45"/>
    <row r="4217" ht="14.45"/>
    <row r="4218" ht="14.45"/>
    <row r="4219" ht="14.45"/>
    <row r="4220" ht="14.45"/>
    <row r="4221" ht="14.45"/>
    <row r="4222" ht="14.45"/>
    <row r="4223" ht="14.45"/>
    <row r="4224" ht="14.45"/>
    <row r="4225" ht="14.45"/>
    <row r="4226" ht="14.45"/>
    <row r="4227" ht="14.45"/>
    <row r="4228" ht="14.45"/>
    <row r="4229" ht="14.45"/>
    <row r="4230" ht="14.45"/>
    <row r="4231" ht="14.45"/>
    <row r="4232" ht="14.45"/>
    <row r="4233" ht="14.45"/>
    <row r="4234" ht="14.45"/>
    <row r="4235" ht="14.45"/>
    <row r="4236" ht="14.45"/>
    <row r="4237" ht="14.45"/>
    <row r="4238" ht="14.45"/>
    <row r="4239" ht="14.45"/>
    <row r="4240" ht="14.45"/>
    <row r="4241" ht="14.45"/>
    <row r="4242" ht="14.45"/>
    <row r="4243" ht="14.45"/>
    <row r="4244" ht="14.45"/>
    <row r="4245" ht="14.45"/>
    <row r="4246" ht="14.45"/>
    <row r="4247" ht="14.45"/>
    <row r="4248" ht="14.45"/>
    <row r="4249" ht="14.45"/>
    <row r="4250" ht="14.45"/>
    <row r="4251" ht="14.45"/>
    <row r="4252" ht="14.45"/>
    <row r="4253" ht="14.45"/>
    <row r="4254" ht="14.45"/>
    <row r="4255" ht="14.45"/>
    <row r="4256" ht="14.45"/>
    <row r="4257" ht="14.45"/>
    <row r="4258" ht="14.45"/>
    <row r="4259" ht="14.45"/>
    <row r="4260" ht="14.45"/>
    <row r="4261" ht="14.45"/>
    <row r="4262" ht="14.45"/>
    <row r="4263" ht="14.45"/>
    <row r="4264" ht="14.45"/>
    <row r="4265" ht="14.45"/>
    <row r="4266" ht="14.45"/>
    <row r="4267" ht="14.45"/>
    <row r="4268" ht="14.45"/>
    <row r="4269" ht="14.45"/>
    <row r="4270" ht="14.45"/>
    <row r="4271" ht="14.45"/>
    <row r="4272" ht="14.45"/>
    <row r="4273" ht="14.45"/>
    <row r="4274" ht="14.45"/>
    <row r="4275" ht="14.45"/>
    <row r="4276" ht="14.45"/>
    <row r="4277" ht="14.45"/>
    <row r="4278" ht="14.45"/>
    <row r="4279" ht="14.45"/>
    <row r="4280" ht="14.45"/>
    <row r="4281" ht="14.45"/>
    <row r="4282" ht="14.45"/>
    <row r="4283" ht="14.45"/>
    <row r="4284" ht="14.45"/>
    <row r="4285" ht="14.45"/>
    <row r="4286" ht="14.45"/>
    <row r="4287" ht="14.45"/>
    <row r="4288" ht="14.45"/>
    <row r="4289" ht="14.45"/>
    <row r="4290" ht="14.45"/>
    <row r="4291" ht="14.45"/>
    <row r="4292" ht="14.45"/>
    <row r="4293" ht="14.45"/>
    <row r="4294" ht="14.45"/>
    <row r="4295" ht="14.45"/>
    <row r="4296" ht="14.45"/>
    <row r="4297" ht="14.45"/>
    <row r="4298" ht="14.45"/>
    <row r="4299" ht="14.45"/>
    <row r="4300" ht="14.45"/>
    <row r="4301" ht="14.45"/>
    <row r="4302" ht="14.45"/>
    <row r="4303" ht="14.45"/>
    <row r="4304" ht="14.45"/>
    <row r="4305" ht="14.45"/>
    <row r="4306" ht="14.45"/>
    <row r="4307" ht="14.45"/>
    <row r="4308" ht="14.45"/>
    <row r="4309" ht="14.45"/>
    <row r="4310" ht="14.45"/>
    <row r="4311" ht="14.45"/>
    <row r="4312" ht="14.45"/>
    <row r="4313" ht="14.45"/>
    <row r="4314" ht="14.45"/>
    <row r="4315" ht="14.45"/>
    <row r="4316" ht="14.45"/>
    <row r="4317" ht="14.45"/>
    <row r="4318" ht="14.45"/>
    <row r="4319" ht="14.45"/>
    <row r="4320" ht="14.45"/>
    <row r="4321" ht="14.45"/>
    <row r="4322" ht="14.45"/>
    <row r="4323" ht="14.45"/>
    <row r="4324" ht="14.45"/>
    <row r="4325" ht="14.45"/>
    <row r="4326" ht="14.45"/>
    <row r="4327" ht="14.45"/>
    <row r="4328" ht="14.45"/>
    <row r="4329" ht="14.45"/>
    <row r="4330" ht="14.45"/>
    <row r="4331" ht="14.45"/>
    <row r="4332" ht="14.45"/>
    <row r="4333" ht="14.45"/>
    <row r="4334" ht="14.45"/>
    <row r="4335" ht="14.45"/>
    <row r="4336" ht="14.45"/>
    <row r="4337" ht="14.45"/>
    <row r="4338" ht="14.45"/>
    <row r="4339" ht="14.45"/>
    <row r="4340" ht="14.45"/>
    <row r="4341" ht="14.45"/>
    <row r="4342" ht="14.45"/>
    <row r="4343" ht="14.45"/>
    <row r="4344" ht="14.45"/>
    <row r="4345" ht="14.45"/>
    <row r="4346" ht="14.45"/>
    <row r="4347" ht="14.45"/>
    <row r="4348" ht="14.45"/>
    <row r="4349" ht="14.45"/>
    <row r="4350" ht="14.45"/>
    <row r="4351" ht="14.45"/>
    <row r="4352" ht="14.45"/>
    <row r="4353" ht="14.45"/>
    <row r="4354" ht="14.45"/>
    <row r="4355" ht="14.45"/>
    <row r="4356" ht="14.45"/>
    <row r="4357" ht="14.45"/>
    <row r="4358" ht="14.45"/>
    <row r="4359" ht="14.45"/>
    <row r="4360" ht="14.45"/>
    <row r="4361" ht="14.45"/>
    <row r="4362" ht="14.45"/>
    <row r="4363" ht="14.45"/>
    <row r="4364" ht="14.45"/>
    <row r="4365" ht="14.45"/>
    <row r="4366" ht="14.45"/>
    <row r="4367" ht="14.45"/>
    <row r="4368" ht="14.45"/>
    <row r="4369" ht="14.45"/>
    <row r="4370" ht="14.45"/>
    <row r="4371" ht="14.45"/>
    <row r="4372" ht="14.45"/>
    <row r="4373" ht="14.45"/>
    <row r="4374" ht="14.45"/>
    <row r="4375" ht="14.45"/>
    <row r="4376" ht="14.45"/>
    <row r="4377" ht="14.45"/>
    <row r="4378" ht="14.45"/>
    <row r="4379" ht="14.45"/>
    <row r="4380" ht="14.45"/>
    <row r="4381" ht="14.45"/>
    <row r="4382" ht="14.45"/>
    <row r="4383" ht="14.45"/>
    <row r="4384" ht="14.45"/>
    <row r="4385" ht="14.45"/>
    <row r="4386" ht="14.45"/>
    <row r="4387" ht="14.45"/>
    <row r="4388" ht="14.45"/>
    <row r="4389" ht="14.45"/>
    <row r="4390" ht="14.45"/>
    <row r="4391" ht="14.45"/>
    <row r="4392" ht="14.45"/>
    <row r="4393" ht="14.45"/>
    <row r="4394" ht="14.45"/>
    <row r="4395" ht="14.45"/>
    <row r="4396" ht="14.45"/>
    <row r="4397" ht="14.45"/>
    <row r="4398" ht="14.45"/>
    <row r="4399" ht="14.45"/>
    <row r="4400" ht="14.45"/>
    <row r="4401" ht="14.45"/>
    <row r="4402" ht="14.45"/>
    <row r="4403" ht="14.45"/>
    <row r="4404" ht="14.45"/>
    <row r="4405" ht="14.45"/>
    <row r="4406" ht="14.45"/>
    <row r="4407" ht="14.45"/>
    <row r="4408" ht="14.45"/>
    <row r="4409" ht="14.45"/>
    <row r="4410" ht="14.45"/>
    <row r="4411" ht="14.45"/>
    <row r="4412" ht="14.45"/>
    <row r="4413" ht="14.45"/>
    <row r="4414" ht="14.45"/>
    <row r="4415" ht="14.45"/>
    <row r="4416" ht="14.45"/>
    <row r="4417" ht="14.45"/>
    <row r="4418" ht="14.45"/>
    <row r="4419" ht="14.45"/>
    <row r="4420" ht="14.45"/>
    <row r="4421" ht="14.45"/>
    <row r="4422" ht="14.45"/>
    <row r="4423" ht="14.45"/>
    <row r="4424" ht="14.45"/>
    <row r="4425" ht="14.45"/>
    <row r="4426" ht="14.45"/>
    <row r="4427" ht="14.45"/>
    <row r="4428" ht="14.45"/>
    <row r="4429" ht="14.45"/>
    <row r="4430" ht="14.45"/>
    <row r="4431" ht="14.45"/>
    <row r="4432" ht="14.45"/>
    <row r="4433" ht="14.45"/>
    <row r="4434" ht="14.45"/>
    <row r="4435" ht="14.45"/>
    <row r="4436" ht="14.45"/>
    <row r="4437" ht="14.45"/>
    <row r="4438" ht="14.45"/>
    <row r="4439" ht="14.45"/>
    <row r="4440" ht="14.45"/>
    <row r="4441" ht="14.45"/>
    <row r="4442" ht="14.45"/>
    <row r="4443" ht="14.45"/>
    <row r="4444" ht="14.45"/>
    <row r="4445" ht="14.45"/>
    <row r="4446" ht="14.45"/>
    <row r="4447" ht="14.45"/>
    <row r="4448" ht="14.45"/>
    <row r="4449" ht="14.45"/>
    <row r="4450" ht="14.45"/>
    <row r="4451" ht="14.45"/>
    <row r="4452" ht="14.45"/>
    <row r="4453" ht="14.45"/>
    <row r="4454" ht="14.45"/>
    <row r="4455" ht="14.45"/>
    <row r="4456" ht="14.45"/>
    <row r="4457" ht="14.45"/>
    <row r="4458" ht="14.45"/>
    <row r="4459" ht="14.45"/>
    <row r="4460" ht="14.45"/>
    <row r="4461" ht="14.45"/>
    <row r="4462" ht="14.45"/>
    <row r="4463" ht="14.45"/>
    <row r="4464" ht="14.45"/>
    <row r="4465" ht="14.45"/>
    <row r="4466" ht="14.45"/>
    <row r="4467" ht="14.45"/>
    <row r="4468" ht="14.45"/>
    <row r="4469" ht="14.45"/>
    <row r="4470" ht="14.45"/>
    <row r="4471" ht="14.45"/>
    <row r="4472" ht="14.45"/>
    <row r="4473" ht="14.45"/>
    <row r="4474" ht="14.45"/>
    <row r="4475" ht="14.45"/>
    <row r="4476" ht="14.45"/>
    <row r="4477" ht="14.45"/>
    <row r="4478" ht="14.45"/>
    <row r="4479" ht="14.45"/>
    <row r="4480" ht="14.45"/>
    <row r="4481" ht="14.45"/>
    <row r="4482" ht="14.45"/>
    <row r="4483" ht="14.45"/>
    <row r="4484" ht="14.45"/>
    <row r="4485" ht="14.45"/>
    <row r="4486" ht="14.45"/>
    <row r="4487" ht="14.45"/>
    <row r="4488" ht="14.45"/>
    <row r="4489" ht="14.45"/>
    <row r="4490" ht="14.45"/>
    <row r="4491" ht="14.45"/>
    <row r="4492" ht="14.45"/>
    <row r="4493" ht="14.45"/>
    <row r="4494" ht="14.45"/>
    <row r="4495" ht="14.45"/>
    <row r="4496" ht="14.45"/>
    <row r="4497" ht="14.45"/>
    <row r="4498" ht="14.45"/>
    <row r="4499" ht="14.45"/>
    <row r="4500" ht="14.45"/>
    <row r="4501" ht="14.45"/>
    <row r="4502" ht="14.45"/>
    <row r="4503" ht="14.45"/>
    <row r="4504" ht="14.45"/>
    <row r="4505" ht="14.45"/>
    <row r="4506" ht="14.45"/>
    <row r="4507" ht="14.45"/>
    <row r="4508" ht="14.45"/>
    <row r="4509" ht="14.45"/>
    <row r="4510" ht="14.45"/>
    <row r="4511" ht="14.45"/>
    <row r="4512" ht="14.45"/>
    <row r="4513" ht="14.45"/>
    <row r="4514" ht="14.45"/>
    <row r="4515" ht="14.45"/>
    <row r="4516" ht="14.45"/>
    <row r="4517" ht="14.45"/>
    <row r="4518" ht="14.45"/>
    <row r="4519" ht="14.45"/>
    <row r="4520" ht="14.45"/>
    <row r="4521" ht="14.45"/>
    <row r="4522" ht="14.45"/>
    <row r="4523" ht="14.45"/>
    <row r="4524" ht="14.45"/>
    <row r="4525" ht="14.45"/>
    <row r="4526" ht="14.45"/>
    <row r="4527" ht="14.45"/>
    <row r="4528" ht="14.45"/>
    <row r="4529" ht="14.45"/>
    <row r="4530" ht="14.45"/>
    <row r="4531" ht="14.45"/>
    <row r="4532" ht="14.45"/>
    <row r="4533" ht="14.45"/>
    <row r="4534" ht="14.45"/>
    <row r="4535" ht="14.45"/>
    <row r="4536" ht="14.45"/>
    <row r="4537" ht="14.45"/>
    <row r="4538" ht="14.45"/>
    <row r="4539" ht="14.45"/>
    <row r="4540" ht="14.45"/>
    <row r="4541" ht="14.45"/>
    <row r="4542" ht="14.45"/>
    <row r="4543" ht="14.45"/>
    <row r="4544" ht="14.45"/>
    <row r="4545" ht="14.45"/>
    <row r="4546" ht="14.45"/>
    <row r="4547" ht="14.45"/>
    <row r="4548" ht="14.45"/>
    <row r="4549" ht="14.45"/>
    <row r="4550" ht="14.45"/>
    <row r="4551" ht="14.45"/>
    <row r="4552" ht="14.45"/>
    <row r="4553" ht="14.45"/>
    <row r="4554" ht="14.45"/>
    <row r="4555" ht="14.45"/>
    <row r="4556" ht="14.45"/>
    <row r="4557" ht="14.45"/>
    <row r="4558" ht="14.45"/>
    <row r="4559" ht="14.45"/>
    <row r="4560" ht="14.45"/>
    <row r="4561" ht="14.45"/>
    <row r="4562" ht="14.45"/>
    <row r="4563" ht="14.45"/>
    <row r="4564" ht="14.45"/>
    <row r="4565" ht="14.45"/>
    <row r="4566" ht="14.45"/>
    <row r="4567" ht="14.45"/>
    <row r="4568" ht="14.45"/>
    <row r="4569" ht="14.45"/>
    <row r="4570" ht="14.45"/>
    <row r="4571" ht="14.45"/>
    <row r="4572" ht="14.45"/>
    <row r="4573" ht="14.45"/>
    <row r="4574" ht="14.45"/>
    <row r="4575" ht="14.45"/>
    <row r="4576" ht="14.45"/>
    <row r="4577" ht="14.45"/>
    <row r="4578" ht="14.45"/>
    <row r="4579" ht="14.45"/>
    <row r="4580" ht="14.45"/>
    <row r="4581" ht="14.45"/>
    <row r="4582" ht="14.45"/>
    <row r="4583" ht="14.45"/>
    <row r="4584" ht="14.45"/>
    <row r="4585" ht="14.45"/>
    <row r="4586" ht="14.45"/>
    <row r="4587" ht="14.45"/>
    <row r="4588" ht="14.45"/>
    <row r="4589" ht="14.45"/>
    <row r="4590" ht="14.45"/>
    <row r="4591" ht="14.45"/>
    <row r="4592" ht="14.45"/>
    <row r="4593" ht="14.45"/>
    <row r="4594" ht="14.45"/>
    <row r="4595" ht="14.45"/>
    <row r="4596" ht="14.45"/>
    <row r="4597" ht="14.45"/>
    <row r="4598" ht="14.45"/>
    <row r="4599" ht="14.45"/>
    <row r="4600" ht="14.45"/>
    <row r="4601" ht="14.45"/>
    <row r="4602" ht="14.45"/>
    <row r="4603" ht="14.45"/>
    <row r="4604" ht="14.45"/>
    <row r="4605" ht="14.45"/>
    <row r="4606" ht="14.45"/>
    <row r="4607" ht="14.45"/>
    <row r="4608" ht="14.45"/>
    <row r="4609" ht="14.45"/>
    <row r="4610" ht="14.45"/>
    <row r="4611" ht="14.45"/>
    <row r="4612" ht="14.45"/>
    <row r="4613" ht="14.45"/>
    <row r="4614" ht="14.45"/>
    <row r="4615" ht="14.45"/>
    <row r="4616" ht="14.45"/>
    <row r="4617" ht="14.45"/>
    <row r="4618" ht="14.45"/>
    <row r="4619" ht="14.45"/>
    <row r="4620" ht="14.45"/>
    <row r="4621" ht="14.45"/>
    <row r="4622" ht="14.45"/>
    <row r="4623" ht="14.45"/>
    <row r="4624" ht="14.45"/>
    <row r="4625" ht="14.45"/>
    <row r="4626" ht="14.45"/>
    <row r="4627" ht="14.45"/>
    <row r="4628" ht="14.45"/>
    <row r="4629" ht="14.45"/>
    <row r="4630" ht="14.45"/>
    <row r="4631" ht="14.45"/>
    <row r="4632" ht="14.45"/>
    <row r="4633" ht="14.45"/>
    <row r="4634" ht="14.45"/>
    <row r="4635" ht="14.45"/>
    <row r="4636" ht="14.45"/>
    <row r="4637" ht="14.45"/>
    <row r="4638" ht="14.45"/>
    <row r="4639" ht="14.45"/>
    <row r="4640" ht="14.45"/>
    <row r="4641" ht="14.45"/>
    <row r="4642" ht="14.45"/>
    <row r="4643" ht="14.45"/>
    <row r="4644" ht="14.45"/>
    <row r="4645" ht="14.45"/>
    <row r="4646" ht="14.45"/>
    <row r="4647" ht="14.45"/>
    <row r="4648" ht="14.45"/>
    <row r="4649" ht="14.45"/>
    <row r="4650" ht="14.45"/>
    <row r="4651" ht="14.45"/>
    <row r="4652" ht="14.45"/>
    <row r="4653" ht="14.45"/>
    <row r="4654" ht="14.45"/>
    <row r="4655" ht="14.45"/>
    <row r="4656" ht="14.45"/>
    <row r="4657" ht="14.45"/>
    <row r="4658" ht="14.45"/>
    <row r="4659" ht="14.45"/>
    <row r="4660" ht="14.45"/>
    <row r="4661" ht="14.45"/>
    <row r="4662" ht="14.45"/>
    <row r="4663" ht="14.45"/>
    <row r="4664" ht="14.45"/>
    <row r="4665" ht="14.45"/>
    <row r="4666" ht="14.45"/>
    <row r="4667" ht="14.45"/>
    <row r="4668" ht="14.45"/>
    <row r="4669" ht="14.45"/>
    <row r="4670" ht="14.45"/>
    <row r="4671" ht="14.45"/>
    <row r="4672" ht="14.45"/>
    <row r="4673" ht="14.45"/>
    <row r="4674" ht="14.45"/>
    <row r="4675" ht="14.45"/>
    <row r="4676" ht="14.45"/>
    <row r="4677" ht="14.45"/>
    <row r="4678" ht="14.45"/>
    <row r="4679" ht="14.45"/>
    <row r="4680" ht="14.45"/>
    <row r="4681" ht="14.45"/>
    <row r="4682" ht="14.45"/>
    <row r="4683" ht="14.45"/>
    <row r="4684" ht="14.45"/>
    <row r="4685" ht="14.45"/>
    <row r="4686" ht="14.45"/>
    <row r="4687" ht="14.45"/>
    <row r="4688" ht="14.45"/>
    <row r="4689" ht="14.45"/>
    <row r="4690" ht="14.45"/>
    <row r="4691" ht="14.45"/>
    <row r="4692" ht="14.45"/>
    <row r="4693" ht="14.45"/>
    <row r="4694" ht="14.45"/>
    <row r="4695" ht="14.45"/>
    <row r="4696" ht="14.45"/>
    <row r="4697" ht="14.45"/>
    <row r="4698" ht="14.45"/>
    <row r="4699" ht="14.45"/>
    <row r="4700" ht="14.45"/>
    <row r="4701" ht="14.45"/>
    <row r="4702" ht="14.45"/>
    <row r="4703" ht="14.45"/>
    <row r="4704" ht="14.45"/>
    <row r="4705" ht="14.45"/>
    <row r="4706" ht="14.45"/>
    <row r="4707" ht="14.45"/>
    <row r="4708" ht="14.45"/>
    <row r="4709" ht="14.45"/>
    <row r="4710" ht="14.45"/>
    <row r="4711" ht="14.45"/>
    <row r="4712" ht="14.45"/>
    <row r="4713" ht="14.45"/>
    <row r="4714" ht="14.45"/>
    <row r="4715" ht="14.45"/>
    <row r="4716" ht="14.45"/>
    <row r="4717" ht="14.45"/>
    <row r="4718" ht="14.45"/>
    <row r="4719" ht="14.45"/>
    <row r="4720" ht="14.45"/>
    <row r="4721" ht="14.45"/>
    <row r="4722" ht="14.45"/>
    <row r="4723" ht="14.45"/>
    <row r="4724" ht="14.45"/>
    <row r="4725" ht="14.45"/>
    <row r="4726" ht="14.45"/>
    <row r="4727" ht="14.45"/>
    <row r="4728" ht="14.45"/>
    <row r="4729" ht="14.45"/>
    <row r="4730" ht="14.45"/>
    <row r="4731" ht="14.45"/>
    <row r="4732" ht="14.45"/>
    <row r="4733" ht="14.45"/>
    <row r="4734" ht="14.45"/>
    <row r="4735" ht="14.45"/>
    <row r="4736" ht="14.45"/>
    <row r="4737" ht="14.45"/>
    <row r="4738" ht="14.45"/>
    <row r="4739" ht="14.45"/>
    <row r="4740" ht="14.45"/>
    <row r="4741" ht="14.45"/>
    <row r="4742" ht="14.45"/>
    <row r="4743" ht="14.45"/>
    <row r="4744" ht="14.45"/>
    <row r="4745" ht="14.45"/>
    <row r="4746" ht="14.45"/>
    <row r="4747" ht="14.45"/>
    <row r="4748" ht="14.45"/>
    <row r="4749" ht="14.45"/>
    <row r="4750" ht="14.45"/>
    <row r="4751" ht="14.45"/>
    <row r="4752" ht="14.45"/>
    <row r="4753" ht="14.45"/>
    <row r="4754" ht="14.45"/>
    <row r="4755" ht="14.45"/>
    <row r="4756" ht="14.45"/>
    <row r="4757" ht="14.45"/>
    <row r="4758" ht="14.45"/>
    <row r="4759" ht="14.45"/>
    <row r="4760" ht="14.45"/>
    <row r="4761" ht="14.45"/>
    <row r="4762" ht="14.45"/>
    <row r="4763" ht="14.45"/>
    <row r="4764" ht="14.45"/>
    <row r="4765" ht="14.45"/>
    <row r="4766" ht="14.45"/>
    <row r="4767" ht="14.45"/>
    <row r="4768" ht="14.45"/>
    <row r="4769" ht="14.45"/>
    <row r="4770" ht="14.45"/>
    <row r="4771" ht="14.45"/>
    <row r="4772" ht="14.45"/>
    <row r="4773" ht="14.45"/>
    <row r="4774" ht="14.45"/>
    <row r="4775" ht="14.45"/>
    <row r="4776" ht="14.45"/>
    <row r="4777" ht="14.45"/>
  </sheetData>
  <autoFilter ref="DE5:DE19" xr:uid="{128C4547-F138-49FB-9B6E-ED885C5AECB1}">
    <sortState xmlns:xlrd2="http://schemas.microsoft.com/office/spreadsheetml/2017/richdata2" ref="DE6:DE19">
      <sortCondition ref="DE5:DE19"/>
    </sortState>
  </autoFilter>
  <mergeCells count="6">
    <mergeCell ref="A2:W2"/>
    <mergeCell ref="AE2:AP2"/>
    <mergeCell ref="AR2:AZ2"/>
    <mergeCell ref="A3:W3"/>
    <mergeCell ref="AE3:AP3"/>
    <mergeCell ref="AR3:AZ3"/>
  </mergeCells>
  <conditionalFormatting sqref="DL6:DL115">
    <cfRule type="duplicateValues" dxfId="242" priority="3"/>
  </conditionalFormatting>
  <conditionalFormatting sqref="DL120:DL229">
    <cfRule type="duplicateValues" dxfId="241" priority="1"/>
  </conditionalFormatting>
  <conditionalFormatting sqref="DR6:DR15">
    <cfRule type="duplicateValues" dxfId="240" priority="2"/>
  </conditionalFormatting>
  <dataValidations disablePrompts="1" count="5">
    <dataValidation type="list" allowBlank="1" showInputMessage="1" showErrorMessage="1" sqref="B139:B153 B9:B135" xr:uid="{72EA9011-7499-48BD-9E45-FBDD62DC73AA}">
      <formula1>$R$6:$R$23</formula1>
    </dataValidation>
    <dataValidation type="list" allowBlank="1" showInputMessage="1" showErrorMessage="1" sqref="C144:C153 C9:C135" xr:uid="{C75B805D-0A84-4298-8EC6-6EE95FA36A81}">
      <formula1>$AB$6:$AB$134</formula1>
    </dataValidation>
    <dataValidation type="list" allowBlank="1" showInputMessage="1" showErrorMessage="1" sqref="AF6:AF157" xr:uid="{907A083F-3317-42CC-B5C2-21C73AEDF58C}">
      <formula1>$AJ$6:$AJ$10</formula1>
    </dataValidation>
    <dataValidation type="list" allowBlank="1" showInputMessage="1" showErrorMessage="1" sqref="AG6:AG157" xr:uid="{86FB00F4-FC5F-4CEA-9108-3FF743FEDE0A}">
      <formula1>$AO$6:$AO$29</formula1>
    </dataValidation>
    <dataValidation type="list" allowBlank="1" showInputMessage="1" showErrorMessage="1" sqref="AH6:AH157" xr:uid="{C73CB55C-43E9-422D-AFE6-C1BB7817E200}">
      <formula1>$AQ$6:$AQ$157</formula1>
    </dataValidation>
  </dataValidations>
  <pageMargins left="0.7" right="0.7" top="0.75" bottom="0.75" header="0.3" footer="0.3"/>
  <pageSetup orientation="portrait" r:id="rId1"/>
  <legacyDrawing r:id="rId2"/>
  <tableParts count="9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44E10-AECF-41DC-814F-6FAFD17CFD5D}">
  <sheetPr>
    <tabColor rgb="FF0070C0"/>
  </sheetPr>
  <dimension ref="A1:AD153"/>
  <sheetViews>
    <sheetView tabSelected="1" topLeftCell="B1" zoomScale="80" zoomScaleNormal="80" workbookViewId="0">
      <selection activeCell="R3" sqref="R3:S153"/>
    </sheetView>
  </sheetViews>
  <sheetFormatPr defaultColWidth="8.7109375" defaultRowHeight="14.45"/>
  <cols>
    <col min="1" max="1" width="17.28515625" style="32" customWidth="1"/>
    <col min="2" max="2" width="12.140625" style="32" customWidth="1"/>
    <col min="3" max="5" width="25.5703125" style="32" customWidth="1"/>
    <col min="6" max="6" width="15.5703125" style="32" customWidth="1"/>
    <col min="7" max="8" width="40.5703125" style="32" customWidth="1"/>
    <col min="9" max="9" width="23.7109375" style="32" bestFit="1" customWidth="1"/>
    <col min="10" max="10" width="31.85546875" style="32" bestFit="1" customWidth="1"/>
    <col min="11" max="11" width="19.42578125" style="32" bestFit="1" customWidth="1"/>
    <col min="12" max="12" width="20.5703125" style="32" customWidth="1"/>
    <col min="13" max="13" width="22.140625" style="32" customWidth="1"/>
    <col min="14" max="15" width="40.5703125" style="32" customWidth="1"/>
    <col min="16" max="16" width="16.42578125" style="32" bestFit="1" customWidth="1"/>
    <col min="17" max="17" width="40.5703125" style="32" customWidth="1"/>
    <col min="18" max="18" width="15.5703125" style="32" bestFit="1" customWidth="1"/>
    <col min="19" max="19" width="18.85546875" style="32" bestFit="1" customWidth="1"/>
    <col min="20" max="20" width="50.5703125" style="32" customWidth="1"/>
    <col min="21" max="21" width="13.85546875" style="32" customWidth="1"/>
    <col min="22" max="22" width="27.5703125" style="32" customWidth="1"/>
    <col min="23" max="29" width="8.7109375" style="32"/>
    <col min="30" max="30" width="23.7109375" style="32" customWidth="1"/>
    <col min="31" max="16384" width="8.7109375" style="32"/>
  </cols>
  <sheetData>
    <row r="1" spans="1:30" ht="29.1" customHeight="1">
      <c r="A1" s="242" t="s">
        <v>4341</v>
      </c>
      <c r="B1" s="244" t="s">
        <v>4342</v>
      </c>
      <c r="C1" s="244"/>
      <c r="D1" s="244"/>
      <c r="E1" s="245" t="s">
        <v>4343</v>
      </c>
      <c r="F1" s="245"/>
      <c r="G1" s="245"/>
      <c r="H1" s="245"/>
      <c r="I1" s="245"/>
      <c r="J1" s="245"/>
      <c r="K1" s="245"/>
      <c r="L1" s="246" t="s">
        <v>4344</v>
      </c>
      <c r="M1" s="246"/>
      <c r="N1" s="246"/>
      <c r="O1" s="247" t="s">
        <v>4345</v>
      </c>
      <c r="P1" s="247"/>
      <c r="Q1" s="247"/>
      <c r="R1" s="248" t="s">
        <v>4346</v>
      </c>
      <c r="S1" s="248"/>
      <c r="T1" s="248"/>
      <c r="U1" s="248"/>
      <c r="V1" s="243" t="s">
        <v>4347</v>
      </c>
      <c r="AD1" s="32" t="s">
        <v>4348</v>
      </c>
    </row>
    <row r="2" spans="1:30" ht="29.1">
      <c r="A2" s="32" t="s">
        <v>4349</v>
      </c>
      <c r="B2" s="32" t="s">
        <v>4350</v>
      </c>
      <c r="C2" s="32" t="s">
        <v>4351</v>
      </c>
      <c r="D2" s="32" t="s">
        <v>4352</v>
      </c>
      <c r="E2" s="32" t="s">
        <v>4353</v>
      </c>
      <c r="F2" s="32" t="s">
        <v>4354</v>
      </c>
      <c r="G2" s="32" t="s">
        <v>4355</v>
      </c>
      <c r="H2" s="32" t="s">
        <v>4356</v>
      </c>
      <c r="I2" s="32" t="s">
        <v>4357</v>
      </c>
      <c r="J2" s="32" t="s">
        <v>4358</v>
      </c>
      <c r="K2" s="32" t="s">
        <v>4359</v>
      </c>
      <c r="L2" s="32" t="s">
        <v>4360</v>
      </c>
      <c r="M2" s="32" t="s">
        <v>4361</v>
      </c>
      <c r="N2" s="32" t="s">
        <v>4362</v>
      </c>
      <c r="O2" s="32" t="s">
        <v>4363</v>
      </c>
      <c r="P2" s="32" t="s">
        <v>4364</v>
      </c>
      <c r="Q2" s="32" t="s">
        <v>4365</v>
      </c>
      <c r="R2" s="32" t="s">
        <v>4366</v>
      </c>
      <c r="S2" s="32" t="s">
        <v>4367</v>
      </c>
      <c r="T2" s="32" t="s">
        <v>4368</v>
      </c>
      <c r="U2" s="32" t="s">
        <v>4369</v>
      </c>
      <c r="V2" s="32" t="s">
        <v>4370</v>
      </c>
      <c r="AD2" s="32" t="s">
        <v>4371</v>
      </c>
    </row>
    <row r="3" spans="1:30" ht="57.95">
      <c r="A3" s="32" t="s">
        <v>4372</v>
      </c>
      <c r="B3" s="32" t="s">
        <v>4373</v>
      </c>
      <c r="C3" s="32" t="s">
        <v>1139</v>
      </c>
      <c r="D3" s="32" t="s">
        <v>1139</v>
      </c>
      <c r="E3" s="32" t="s">
        <v>4374</v>
      </c>
      <c r="F3" s="32" t="s">
        <v>4375</v>
      </c>
      <c r="G3" s="32" t="s">
        <v>4376</v>
      </c>
      <c r="H3" s="32" t="s">
        <v>4377</v>
      </c>
      <c r="I3" s="32" t="s">
        <v>4378</v>
      </c>
      <c r="J3" s="32" t="s">
        <v>4379</v>
      </c>
      <c r="K3" s="32" t="s">
        <v>2158</v>
      </c>
      <c r="L3" s="32" t="s">
        <v>4380</v>
      </c>
      <c r="M3" s="32" t="s">
        <v>1139</v>
      </c>
      <c r="N3" s="32" t="s">
        <v>4381</v>
      </c>
      <c r="O3" s="32" t="s">
        <v>4382</v>
      </c>
      <c r="P3" s="32" t="s">
        <v>4383</v>
      </c>
      <c r="Q3" s="32" t="s">
        <v>4384</v>
      </c>
      <c r="R3" s="102" t="s">
        <v>4385</v>
      </c>
      <c r="S3" s="102" t="s">
        <v>4385</v>
      </c>
      <c r="T3" s="32" t="s">
        <v>4386</v>
      </c>
      <c r="AD3" s="32" t="s">
        <v>4387</v>
      </c>
    </row>
    <row r="4" spans="1:30" ht="57.95">
      <c r="A4" s="32" t="s">
        <v>4388</v>
      </c>
      <c r="B4" s="32" t="s">
        <v>4373</v>
      </c>
      <c r="C4" s="32" t="s">
        <v>1139</v>
      </c>
      <c r="D4" s="32" t="s">
        <v>1139</v>
      </c>
      <c r="E4" s="32" t="s">
        <v>4389</v>
      </c>
      <c r="F4" s="32" t="s">
        <v>4375</v>
      </c>
      <c r="G4" s="32" t="s">
        <v>4390</v>
      </c>
      <c r="H4" s="32" t="s">
        <v>4391</v>
      </c>
      <c r="I4" s="32" t="s">
        <v>4378</v>
      </c>
      <c r="J4" s="32" t="s">
        <v>4392</v>
      </c>
      <c r="K4" s="32" t="s">
        <v>2158</v>
      </c>
      <c r="L4" s="32" t="s">
        <v>4393</v>
      </c>
      <c r="M4" s="32" t="s">
        <v>1139</v>
      </c>
      <c r="N4" s="32" t="s">
        <v>4394</v>
      </c>
      <c r="O4" s="32" t="s">
        <v>4395</v>
      </c>
      <c r="P4" s="32" t="s">
        <v>4383</v>
      </c>
      <c r="Q4" s="32" t="s">
        <v>4396</v>
      </c>
      <c r="R4" s="102" t="s">
        <v>4385</v>
      </c>
      <c r="S4" s="102" t="s">
        <v>4385</v>
      </c>
      <c r="T4" s="32" t="s">
        <v>4397</v>
      </c>
      <c r="AD4" s="32" t="s">
        <v>4385</v>
      </c>
    </row>
    <row r="5" spans="1:30" ht="57.95">
      <c r="A5" s="32" t="s">
        <v>4398</v>
      </c>
      <c r="B5" s="32" t="s">
        <v>4399</v>
      </c>
      <c r="C5" s="32" t="s">
        <v>4400</v>
      </c>
      <c r="D5" s="32" t="s">
        <v>4401</v>
      </c>
      <c r="E5" s="32" t="s">
        <v>4402</v>
      </c>
      <c r="F5" s="32" t="s">
        <v>4403</v>
      </c>
      <c r="G5" s="32" t="s">
        <v>4404</v>
      </c>
      <c r="H5" s="32" t="s">
        <v>4405</v>
      </c>
      <c r="I5" s="32" t="s">
        <v>4378</v>
      </c>
      <c r="J5" s="32" t="s">
        <v>4406</v>
      </c>
      <c r="K5" s="32" t="s">
        <v>2158</v>
      </c>
      <c r="L5" s="32" t="s">
        <v>4407</v>
      </c>
      <c r="M5" s="32" t="s">
        <v>4408</v>
      </c>
      <c r="N5" s="32" t="s">
        <v>4409</v>
      </c>
      <c r="O5" s="32" t="s">
        <v>4410</v>
      </c>
      <c r="P5" s="32" t="s">
        <v>4411</v>
      </c>
      <c r="Q5" s="32" t="s">
        <v>4412</v>
      </c>
      <c r="R5" s="102" t="s">
        <v>4385</v>
      </c>
      <c r="S5" s="102" t="s">
        <v>4385</v>
      </c>
      <c r="T5" s="32" t="s">
        <v>4413</v>
      </c>
      <c r="AD5" s="32" t="s">
        <v>4414</v>
      </c>
    </row>
    <row r="6" spans="1:30" ht="57.95">
      <c r="A6" s="32" t="s">
        <v>4415</v>
      </c>
      <c r="B6" s="32" t="s">
        <v>4399</v>
      </c>
      <c r="C6" s="32" t="s">
        <v>4416</v>
      </c>
      <c r="D6" s="32" t="s">
        <v>4417</v>
      </c>
      <c r="E6" s="32" t="s">
        <v>4418</v>
      </c>
      <c r="F6" s="32" t="s">
        <v>4419</v>
      </c>
      <c r="G6" s="32" t="s">
        <v>4420</v>
      </c>
      <c r="H6" s="32" t="s">
        <v>4421</v>
      </c>
      <c r="I6" s="32" t="s">
        <v>4378</v>
      </c>
      <c r="J6" s="32" t="s">
        <v>4406</v>
      </c>
      <c r="K6" s="32" t="s">
        <v>2158</v>
      </c>
      <c r="L6" s="32" t="s">
        <v>4422</v>
      </c>
      <c r="M6" s="32" t="s">
        <v>4423</v>
      </c>
      <c r="N6" s="32" t="s">
        <v>4424</v>
      </c>
      <c r="O6" s="32" t="s">
        <v>4425</v>
      </c>
      <c r="P6" s="32" t="s">
        <v>4426</v>
      </c>
      <c r="Q6" s="32" t="s">
        <v>4427</v>
      </c>
      <c r="R6" s="102" t="s">
        <v>4385</v>
      </c>
      <c r="S6" s="102" t="s">
        <v>4385</v>
      </c>
      <c r="T6" s="32" t="s">
        <v>4428</v>
      </c>
      <c r="AD6" s="32" t="s">
        <v>4429</v>
      </c>
    </row>
    <row r="7" spans="1:30" ht="72.599999999999994">
      <c r="A7" s="32" t="s">
        <v>4430</v>
      </c>
      <c r="B7" s="32" t="s">
        <v>4399</v>
      </c>
      <c r="C7" s="32" t="s">
        <v>4431</v>
      </c>
      <c r="D7" s="32" t="s">
        <v>4432</v>
      </c>
      <c r="E7" s="32" t="s">
        <v>4433</v>
      </c>
      <c r="F7" s="32" t="s">
        <v>4403</v>
      </c>
      <c r="G7" s="32" t="s">
        <v>4434</v>
      </c>
      <c r="H7" s="32" t="s">
        <v>4435</v>
      </c>
      <c r="I7" s="32" t="s">
        <v>4378</v>
      </c>
      <c r="J7" s="32" t="s">
        <v>4436</v>
      </c>
      <c r="K7" s="32" t="s">
        <v>2158</v>
      </c>
      <c r="L7" s="32" t="s">
        <v>4437</v>
      </c>
      <c r="M7" s="32" t="s">
        <v>4438</v>
      </c>
      <c r="N7" s="32" t="s">
        <v>4439</v>
      </c>
      <c r="O7" s="32" t="s">
        <v>4440</v>
      </c>
      <c r="P7" s="32" t="s">
        <v>4441</v>
      </c>
      <c r="Q7" s="32" t="s">
        <v>4442</v>
      </c>
      <c r="R7" s="102" t="s">
        <v>4385</v>
      </c>
      <c r="S7" s="102" t="s">
        <v>4385</v>
      </c>
      <c r="T7" s="32" t="s">
        <v>4443</v>
      </c>
      <c r="V7" s="32" t="s">
        <v>4444</v>
      </c>
      <c r="AD7" s="32" t="s">
        <v>4445</v>
      </c>
    </row>
    <row r="8" spans="1:30" ht="43.5">
      <c r="A8" s="32" t="s">
        <v>4446</v>
      </c>
      <c r="B8" s="32" t="s">
        <v>4399</v>
      </c>
      <c r="C8" s="32" t="s">
        <v>4447</v>
      </c>
      <c r="D8" s="32" t="s">
        <v>4448</v>
      </c>
      <c r="E8" s="32" t="s">
        <v>4449</v>
      </c>
      <c r="F8" s="32" t="s">
        <v>4403</v>
      </c>
      <c r="G8" s="32" t="s">
        <v>4450</v>
      </c>
      <c r="H8" s="32" t="s">
        <v>4451</v>
      </c>
      <c r="I8" s="32" t="s">
        <v>4378</v>
      </c>
      <c r="J8" s="32" t="s">
        <v>4406</v>
      </c>
      <c r="K8" s="32" t="s">
        <v>2158</v>
      </c>
      <c r="L8" s="32" t="s">
        <v>4452</v>
      </c>
      <c r="M8" s="32" t="s">
        <v>4453</v>
      </c>
      <c r="N8" s="32" t="s">
        <v>4454</v>
      </c>
      <c r="O8" s="32" t="s">
        <v>4455</v>
      </c>
      <c r="P8" s="32" t="s">
        <v>4456</v>
      </c>
      <c r="Q8" s="32" t="s">
        <v>2158</v>
      </c>
      <c r="R8" s="102" t="s">
        <v>4385</v>
      </c>
      <c r="S8" s="102" t="s">
        <v>4385</v>
      </c>
      <c r="AD8" s="32" t="s">
        <v>4457</v>
      </c>
    </row>
    <row r="9" spans="1:30" ht="101.45">
      <c r="A9" s="32" t="s">
        <v>4458</v>
      </c>
      <c r="B9" s="32" t="s">
        <v>4399</v>
      </c>
      <c r="C9" s="32" t="s">
        <v>4459</v>
      </c>
      <c r="D9" s="32" t="s">
        <v>4460</v>
      </c>
      <c r="E9" s="32" t="s">
        <v>4461</v>
      </c>
      <c r="F9" s="32" t="s">
        <v>4403</v>
      </c>
      <c r="G9" s="32" t="s">
        <v>4462</v>
      </c>
      <c r="H9" s="32" t="s">
        <v>4463</v>
      </c>
      <c r="I9" s="32" t="s">
        <v>4378</v>
      </c>
      <c r="J9" s="32" t="s">
        <v>4464</v>
      </c>
      <c r="K9" s="32" t="s">
        <v>2158</v>
      </c>
      <c r="L9" s="32" t="s">
        <v>4465</v>
      </c>
      <c r="M9" s="32" t="s">
        <v>4466</v>
      </c>
      <c r="N9" s="32" t="s">
        <v>4467</v>
      </c>
      <c r="O9" s="32" t="s">
        <v>4468</v>
      </c>
      <c r="P9" s="32" t="s">
        <v>4456</v>
      </c>
      <c r="Q9" s="32" t="s">
        <v>2158</v>
      </c>
      <c r="R9" s="102" t="s">
        <v>4385</v>
      </c>
      <c r="S9" s="102" t="s">
        <v>4385</v>
      </c>
      <c r="V9" s="32" t="s">
        <v>4469</v>
      </c>
      <c r="AD9" s="32" t="s">
        <v>4470</v>
      </c>
    </row>
    <row r="10" spans="1:30" ht="43.5">
      <c r="A10" s="32" t="s">
        <v>4471</v>
      </c>
      <c r="B10" s="32" t="s">
        <v>4399</v>
      </c>
      <c r="C10" s="32" t="s">
        <v>4472</v>
      </c>
      <c r="D10" s="32" t="s">
        <v>4473</v>
      </c>
      <c r="E10" s="32" t="s">
        <v>4474</v>
      </c>
      <c r="F10" s="32" t="s">
        <v>4475</v>
      </c>
      <c r="G10" s="32" t="s">
        <v>4476</v>
      </c>
      <c r="H10" s="32" t="s">
        <v>4477</v>
      </c>
      <c r="I10" s="32" t="s">
        <v>4378</v>
      </c>
      <c r="J10" s="32" t="s">
        <v>4406</v>
      </c>
      <c r="K10" s="32" t="s">
        <v>2158</v>
      </c>
      <c r="L10" s="32" t="s">
        <v>4478</v>
      </c>
      <c r="M10" s="32" t="s">
        <v>4479</v>
      </c>
      <c r="N10" s="32" t="s">
        <v>4480</v>
      </c>
      <c r="O10" s="32" t="s">
        <v>4481</v>
      </c>
      <c r="P10" s="32" t="s">
        <v>4456</v>
      </c>
      <c r="Q10" s="32" t="s">
        <v>4482</v>
      </c>
      <c r="R10" s="102" t="s">
        <v>4385</v>
      </c>
      <c r="S10" s="102" t="s">
        <v>4385</v>
      </c>
      <c r="AD10" s="32" t="s">
        <v>4483</v>
      </c>
    </row>
    <row r="11" spans="1:30" ht="43.5">
      <c r="A11" s="32" t="s">
        <v>4484</v>
      </c>
      <c r="B11" s="32" t="s">
        <v>4399</v>
      </c>
      <c r="C11" s="32" t="s">
        <v>4485</v>
      </c>
      <c r="D11" s="32" t="s">
        <v>4486</v>
      </c>
      <c r="E11" s="32" t="s">
        <v>4487</v>
      </c>
      <c r="F11" s="32" t="s">
        <v>4403</v>
      </c>
      <c r="G11" s="32" t="s">
        <v>4488</v>
      </c>
      <c r="H11" s="32" t="s">
        <v>4489</v>
      </c>
      <c r="I11" s="32" t="s">
        <v>4378</v>
      </c>
      <c r="J11" s="32" t="s">
        <v>4406</v>
      </c>
      <c r="K11" s="32" t="s">
        <v>2158</v>
      </c>
      <c r="L11" s="32" t="s">
        <v>4490</v>
      </c>
      <c r="M11" s="32" t="s">
        <v>4491</v>
      </c>
      <c r="N11" s="32" t="s">
        <v>4492</v>
      </c>
      <c r="O11" s="32" t="s">
        <v>4493</v>
      </c>
      <c r="P11" s="32" t="s">
        <v>4456</v>
      </c>
      <c r="Q11" s="32" t="s">
        <v>4494</v>
      </c>
      <c r="R11" s="102" t="s">
        <v>4385</v>
      </c>
      <c r="S11" s="102" t="s">
        <v>4385</v>
      </c>
      <c r="AD11" s="32" t="s">
        <v>4495</v>
      </c>
    </row>
    <row r="12" spans="1:30" ht="29.1">
      <c r="A12" s="32" t="s">
        <v>4496</v>
      </c>
      <c r="B12" s="32" t="s">
        <v>4399</v>
      </c>
      <c r="C12" s="32" t="s">
        <v>4497</v>
      </c>
      <c r="D12" s="32" t="s">
        <v>4473</v>
      </c>
      <c r="E12" s="32" t="s">
        <v>4498</v>
      </c>
      <c r="F12" s="32" t="s">
        <v>4475</v>
      </c>
      <c r="G12" s="32" t="s">
        <v>4499</v>
      </c>
      <c r="H12" s="32" t="s">
        <v>4500</v>
      </c>
      <c r="I12" s="32" t="s">
        <v>4378</v>
      </c>
      <c r="J12" s="32" t="s">
        <v>4406</v>
      </c>
      <c r="K12" s="32" t="s">
        <v>2158</v>
      </c>
      <c r="L12" s="32" t="s">
        <v>4501</v>
      </c>
      <c r="M12" s="32" t="s">
        <v>4502</v>
      </c>
      <c r="N12" s="32" t="s">
        <v>4503</v>
      </c>
      <c r="O12" s="32" t="s">
        <v>4504</v>
      </c>
      <c r="P12" s="32" t="s">
        <v>4456</v>
      </c>
      <c r="Q12" s="32" t="s">
        <v>2158</v>
      </c>
      <c r="R12" s="102" t="s">
        <v>4385</v>
      </c>
      <c r="S12" s="102" t="s">
        <v>4385</v>
      </c>
    </row>
    <row r="13" spans="1:30" ht="72.599999999999994">
      <c r="A13" s="32" t="s">
        <v>4505</v>
      </c>
      <c r="B13" s="32" t="s">
        <v>4399</v>
      </c>
      <c r="C13" s="32" t="s">
        <v>4506</v>
      </c>
      <c r="D13" s="32" t="s">
        <v>4507</v>
      </c>
      <c r="E13" s="32" t="s">
        <v>4508</v>
      </c>
      <c r="F13" s="32" t="s">
        <v>4403</v>
      </c>
      <c r="G13" s="32" t="s">
        <v>4509</v>
      </c>
      <c r="H13" s="32" t="s">
        <v>4510</v>
      </c>
      <c r="I13" s="32" t="s">
        <v>4378</v>
      </c>
      <c r="J13" s="32" t="s">
        <v>4406</v>
      </c>
      <c r="K13" s="32" t="s">
        <v>2158</v>
      </c>
      <c r="L13" s="32" t="s">
        <v>4511</v>
      </c>
      <c r="M13" s="32" t="s">
        <v>4512</v>
      </c>
      <c r="N13" s="32" t="s">
        <v>4513</v>
      </c>
      <c r="O13" s="32" t="s">
        <v>4514</v>
      </c>
      <c r="P13" s="32" t="s">
        <v>4515</v>
      </c>
      <c r="Q13" s="32" t="s">
        <v>4516</v>
      </c>
      <c r="R13" s="102" t="s">
        <v>4385</v>
      </c>
      <c r="S13" s="102" t="s">
        <v>4385</v>
      </c>
      <c r="T13" s="32" t="s">
        <v>4517</v>
      </c>
      <c r="V13" s="32" t="s">
        <v>4518</v>
      </c>
    </row>
    <row r="14" spans="1:30" ht="43.5">
      <c r="A14" s="32" t="s">
        <v>4519</v>
      </c>
      <c r="B14" s="32" t="s">
        <v>4399</v>
      </c>
      <c r="C14" s="32" t="s">
        <v>4520</v>
      </c>
      <c r="D14" s="32" t="s">
        <v>4486</v>
      </c>
      <c r="E14" s="32" t="s">
        <v>4521</v>
      </c>
      <c r="F14" s="32" t="s">
        <v>4403</v>
      </c>
      <c r="G14" s="32" t="s">
        <v>4522</v>
      </c>
      <c r="H14" s="32" t="s">
        <v>4489</v>
      </c>
      <c r="I14" s="32" t="s">
        <v>4378</v>
      </c>
      <c r="J14" s="32" t="s">
        <v>4406</v>
      </c>
      <c r="K14" s="32" t="s">
        <v>2158</v>
      </c>
      <c r="L14" s="32" t="s">
        <v>4523</v>
      </c>
      <c r="M14" s="32" t="s">
        <v>4524</v>
      </c>
      <c r="N14" s="32" t="s">
        <v>4525</v>
      </c>
      <c r="O14" s="32" t="s">
        <v>4493</v>
      </c>
      <c r="P14" s="32" t="s">
        <v>4456</v>
      </c>
      <c r="Q14" s="32" t="s">
        <v>4526</v>
      </c>
      <c r="R14" s="102" t="s">
        <v>4385</v>
      </c>
      <c r="S14" s="102" t="s">
        <v>4385</v>
      </c>
    </row>
    <row r="15" spans="1:30" ht="29.1">
      <c r="A15" s="32" t="s">
        <v>4527</v>
      </c>
      <c r="B15" s="32" t="s">
        <v>4399</v>
      </c>
      <c r="C15" s="32" t="s">
        <v>4528</v>
      </c>
      <c r="D15" s="32" t="s">
        <v>4486</v>
      </c>
      <c r="E15" s="32" t="s">
        <v>4529</v>
      </c>
      <c r="F15" s="32" t="s">
        <v>4403</v>
      </c>
      <c r="G15" s="32" t="s">
        <v>4530</v>
      </c>
      <c r="H15" s="32" t="s">
        <v>4489</v>
      </c>
      <c r="I15" s="32" t="s">
        <v>4378</v>
      </c>
      <c r="J15" s="32" t="s">
        <v>4406</v>
      </c>
      <c r="K15" s="32" t="s">
        <v>2158</v>
      </c>
      <c r="L15" s="32" t="s">
        <v>4531</v>
      </c>
      <c r="M15" s="32" t="s">
        <v>4532</v>
      </c>
      <c r="N15" s="32" t="s">
        <v>4533</v>
      </c>
      <c r="O15" s="32" t="s">
        <v>4534</v>
      </c>
      <c r="P15" s="32" t="s">
        <v>4456</v>
      </c>
      <c r="Q15" s="32" t="s">
        <v>2158</v>
      </c>
      <c r="R15" s="102" t="s">
        <v>4385</v>
      </c>
      <c r="S15" s="102" t="s">
        <v>4385</v>
      </c>
    </row>
    <row r="16" spans="1:30" ht="43.5">
      <c r="A16" s="32" t="s">
        <v>4535</v>
      </c>
      <c r="B16" s="32" t="s">
        <v>4399</v>
      </c>
      <c r="C16" s="32" t="s">
        <v>4536</v>
      </c>
      <c r="D16" s="32" t="s">
        <v>4537</v>
      </c>
      <c r="E16" s="32" t="s">
        <v>4538</v>
      </c>
      <c r="F16" s="32" t="s">
        <v>4403</v>
      </c>
      <c r="G16" s="32" t="s">
        <v>4539</v>
      </c>
      <c r="H16" s="32" t="s">
        <v>4540</v>
      </c>
      <c r="I16" s="32" t="s">
        <v>4378</v>
      </c>
      <c r="J16" s="32" t="s">
        <v>4406</v>
      </c>
      <c r="K16" s="32" t="s">
        <v>2158</v>
      </c>
      <c r="L16" s="32" t="s">
        <v>4541</v>
      </c>
      <c r="M16" s="32" t="s">
        <v>4542</v>
      </c>
      <c r="N16" s="32" t="s">
        <v>4543</v>
      </c>
      <c r="O16" s="32" t="s">
        <v>4534</v>
      </c>
      <c r="P16" s="32" t="s">
        <v>4456</v>
      </c>
      <c r="Q16" s="32" t="s">
        <v>2158</v>
      </c>
      <c r="R16" s="102" t="s">
        <v>4385</v>
      </c>
      <c r="S16" s="102" t="s">
        <v>4385</v>
      </c>
    </row>
    <row r="17" spans="1:22" ht="29.1">
      <c r="A17" s="32" t="s">
        <v>4544</v>
      </c>
      <c r="B17" s="32" t="s">
        <v>4399</v>
      </c>
      <c r="C17" s="32" t="s">
        <v>4545</v>
      </c>
      <c r="D17" s="32" t="s">
        <v>4537</v>
      </c>
      <c r="E17" s="32" t="s">
        <v>4546</v>
      </c>
      <c r="F17" s="32" t="s">
        <v>4403</v>
      </c>
      <c r="G17" s="32" t="s">
        <v>4547</v>
      </c>
      <c r="H17" s="32" t="s">
        <v>4540</v>
      </c>
      <c r="I17" s="32" t="s">
        <v>4378</v>
      </c>
      <c r="J17" s="32" t="s">
        <v>4406</v>
      </c>
      <c r="K17" s="32" t="s">
        <v>2158</v>
      </c>
      <c r="L17" s="32" t="s">
        <v>4548</v>
      </c>
      <c r="M17" s="32" t="s">
        <v>4549</v>
      </c>
      <c r="N17" s="32" t="s">
        <v>4550</v>
      </c>
      <c r="O17" s="32" t="s">
        <v>4534</v>
      </c>
      <c r="P17" s="32" t="s">
        <v>4456</v>
      </c>
      <c r="Q17" s="32" t="s">
        <v>2158</v>
      </c>
      <c r="R17" s="102" t="s">
        <v>4385</v>
      </c>
      <c r="S17" s="102" t="s">
        <v>4385</v>
      </c>
    </row>
    <row r="18" spans="1:22" ht="29.1">
      <c r="A18" s="32" t="s">
        <v>4551</v>
      </c>
      <c r="B18" s="32" t="s">
        <v>4399</v>
      </c>
      <c r="C18" s="32" t="s">
        <v>4552</v>
      </c>
      <c r="D18" s="32" t="s">
        <v>4553</v>
      </c>
      <c r="E18" s="32" t="s">
        <v>4554</v>
      </c>
      <c r="F18" s="32" t="s">
        <v>4475</v>
      </c>
      <c r="G18" s="32" t="s">
        <v>4555</v>
      </c>
      <c r="H18" s="32" t="s">
        <v>4556</v>
      </c>
      <c r="I18" s="32" t="s">
        <v>4378</v>
      </c>
      <c r="J18" s="32" t="s">
        <v>4406</v>
      </c>
      <c r="K18" s="32" t="s">
        <v>2158</v>
      </c>
      <c r="L18" s="32" t="s">
        <v>4557</v>
      </c>
      <c r="M18" s="32" t="s">
        <v>4558</v>
      </c>
      <c r="N18" s="32" t="s">
        <v>4559</v>
      </c>
      <c r="O18" s="32" t="s">
        <v>4560</v>
      </c>
      <c r="P18" s="32" t="s">
        <v>4456</v>
      </c>
      <c r="Q18" s="32" t="s">
        <v>2158</v>
      </c>
      <c r="R18" s="102" t="s">
        <v>4385</v>
      </c>
      <c r="S18" s="102" t="s">
        <v>4385</v>
      </c>
    </row>
    <row r="19" spans="1:22" ht="29.1">
      <c r="A19" s="32" t="s">
        <v>4561</v>
      </c>
      <c r="B19" s="32" t="s">
        <v>4399</v>
      </c>
      <c r="C19" s="32" t="s">
        <v>4562</v>
      </c>
      <c r="D19" s="32" t="s">
        <v>4537</v>
      </c>
      <c r="E19" s="32" t="s">
        <v>4563</v>
      </c>
      <c r="F19" s="32" t="s">
        <v>4403</v>
      </c>
      <c r="G19" s="32" t="s">
        <v>4564</v>
      </c>
      <c r="H19" s="32" t="s">
        <v>4540</v>
      </c>
      <c r="I19" s="32" t="s">
        <v>4378</v>
      </c>
      <c r="J19" s="32" t="s">
        <v>4406</v>
      </c>
      <c r="K19" s="32" t="s">
        <v>2158</v>
      </c>
      <c r="L19" s="32" t="s">
        <v>4565</v>
      </c>
      <c r="M19" s="32" t="s">
        <v>4566</v>
      </c>
      <c r="N19" s="32" t="s">
        <v>4567</v>
      </c>
      <c r="O19" s="32" t="s">
        <v>4534</v>
      </c>
      <c r="P19" s="32" t="s">
        <v>4456</v>
      </c>
      <c r="Q19" s="32" t="s">
        <v>2158</v>
      </c>
      <c r="R19" s="102" t="s">
        <v>4385</v>
      </c>
      <c r="S19" s="102" t="s">
        <v>4385</v>
      </c>
    </row>
    <row r="20" spans="1:22" ht="130.5">
      <c r="A20" s="32" t="s">
        <v>4568</v>
      </c>
      <c r="B20" s="32" t="s">
        <v>4569</v>
      </c>
      <c r="C20" s="32" t="s">
        <v>4570</v>
      </c>
      <c r="D20" s="32" t="s">
        <v>4571</v>
      </c>
      <c r="E20" s="32" t="s">
        <v>4572</v>
      </c>
      <c r="F20" s="32" t="s">
        <v>4378</v>
      </c>
      <c r="G20" s="32" t="s">
        <v>4573</v>
      </c>
      <c r="H20" s="32" t="s">
        <v>4574</v>
      </c>
      <c r="I20" s="32" t="s">
        <v>4378</v>
      </c>
      <c r="J20" s="32" t="s">
        <v>4575</v>
      </c>
      <c r="K20" s="32" t="s">
        <v>4576</v>
      </c>
      <c r="L20" s="32" t="s">
        <v>4577</v>
      </c>
      <c r="M20" s="32" t="s">
        <v>4578</v>
      </c>
      <c r="N20" s="32" t="s">
        <v>4579</v>
      </c>
      <c r="O20" s="32" t="s">
        <v>4580</v>
      </c>
      <c r="P20" s="32" t="s">
        <v>4456</v>
      </c>
      <c r="Q20" s="32" t="s">
        <v>4581</v>
      </c>
      <c r="R20" s="102" t="s">
        <v>4385</v>
      </c>
      <c r="S20" s="102" t="s">
        <v>4385</v>
      </c>
      <c r="V20" s="32" t="s">
        <v>4582</v>
      </c>
    </row>
    <row r="21" spans="1:22" ht="72.599999999999994">
      <c r="A21" s="32" t="s">
        <v>4583</v>
      </c>
      <c r="B21" s="32" t="s">
        <v>4569</v>
      </c>
      <c r="C21" s="32" t="s">
        <v>4584</v>
      </c>
      <c r="D21" s="32" t="s">
        <v>4585</v>
      </c>
      <c r="E21" s="32" t="s">
        <v>4586</v>
      </c>
      <c r="F21" s="32" t="s">
        <v>4378</v>
      </c>
      <c r="G21" s="32" t="s">
        <v>4587</v>
      </c>
      <c r="H21" s="32" t="s">
        <v>4588</v>
      </c>
      <c r="I21" s="32" t="s">
        <v>4378</v>
      </c>
      <c r="J21" s="32" t="s">
        <v>4406</v>
      </c>
      <c r="K21" s="32" t="s">
        <v>2158</v>
      </c>
      <c r="L21" s="32" t="s">
        <v>4589</v>
      </c>
      <c r="M21" s="32" t="s">
        <v>4590</v>
      </c>
      <c r="N21" s="32" t="s">
        <v>4591</v>
      </c>
      <c r="O21" s="32" t="s">
        <v>4592</v>
      </c>
      <c r="P21" s="32" t="s">
        <v>4593</v>
      </c>
      <c r="Q21" s="32" t="s">
        <v>2158</v>
      </c>
      <c r="R21" s="102" t="s">
        <v>4385</v>
      </c>
      <c r="S21" s="102" t="s">
        <v>4385</v>
      </c>
      <c r="T21" s="32" t="s">
        <v>4594</v>
      </c>
    </row>
    <row r="22" spans="1:22" ht="72.599999999999994">
      <c r="A22" s="32" t="s">
        <v>4595</v>
      </c>
      <c r="B22" s="32" t="s">
        <v>4569</v>
      </c>
      <c r="C22" s="32" t="s">
        <v>4596</v>
      </c>
      <c r="D22" s="32" t="s">
        <v>4597</v>
      </c>
      <c r="E22" s="32" t="s">
        <v>4598</v>
      </c>
      <c r="F22" s="32" t="s">
        <v>4378</v>
      </c>
      <c r="G22" s="32" t="s">
        <v>4599</v>
      </c>
      <c r="H22" s="32" t="s">
        <v>4600</v>
      </c>
      <c r="I22" s="32" t="s">
        <v>4378</v>
      </c>
      <c r="J22" s="32" t="s">
        <v>4601</v>
      </c>
      <c r="K22" s="32" t="s">
        <v>4602</v>
      </c>
      <c r="L22" s="32" t="s">
        <v>4603</v>
      </c>
      <c r="M22" s="32" t="s">
        <v>4604</v>
      </c>
      <c r="N22" s="32" t="s">
        <v>4605</v>
      </c>
      <c r="O22" s="32" t="s">
        <v>4606</v>
      </c>
      <c r="P22" s="32" t="s">
        <v>4456</v>
      </c>
      <c r="Q22" s="32" t="s">
        <v>2158</v>
      </c>
      <c r="R22" s="102" t="s">
        <v>4385</v>
      </c>
      <c r="S22" s="102" t="s">
        <v>4385</v>
      </c>
      <c r="T22" s="32" t="s">
        <v>4607</v>
      </c>
    </row>
    <row r="23" spans="1:22" ht="57.95">
      <c r="A23" s="32" t="s">
        <v>4608</v>
      </c>
      <c r="B23" s="32" t="s">
        <v>4569</v>
      </c>
      <c r="C23" s="32" t="s">
        <v>4609</v>
      </c>
      <c r="D23" s="32" t="s">
        <v>4610</v>
      </c>
      <c r="E23" s="32" t="s">
        <v>4611</v>
      </c>
      <c r="F23" s="32" t="s">
        <v>4378</v>
      </c>
      <c r="G23" s="32" t="s">
        <v>4612</v>
      </c>
      <c r="H23" s="32" t="s">
        <v>4613</v>
      </c>
      <c r="I23" s="32" t="s">
        <v>4378</v>
      </c>
      <c r="J23" s="32" t="s">
        <v>4406</v>
      </c>
      <c r="K23" s="32" t="s">
        <v>2158</v>
      </c>
      <c r="L23" s="32" t="s">
        <v>4614</v>
      </c>
      <c r="M23" s="32" t="s">
        <v>4615</v>
      </c>
      <c r="N23" s="32" t="s">
        <v>4616</v>
      </c>
      <c r="O23" s="32" t="s">
        <v>4617</v>
      </c>
      <c r="P23" s="32" t="s">
        <v>4456</v>
      </c>
      <c r="Q23" s="32" t="s">
        <v>2158</v>
      </c>
      <c r="R23" s="102" t="s">
        <v>4385</v>
      </c>
      <c r="S23" s="102" t="s">
        <v>4385</v>
      </c>
      <c r="T23" s="32" t="s">
        <v>4618</v>
      </c>
    </row>
    <row r="24" spans="1:22" ht="57.95">
      <c r="A24" s="32" t="s">
        <v>4619</v>
      </c>
      <c r="B24" s="32" t="s">
        <v>4569</v>
      </c>
      <c r="C24" s="32" t="s">
        <v>4620</v>
      </c>
      <c r="D24" s="32" t="s">
        <v>4621</v>
      </c>
      <c r="E24" s="32" t="s">
        <v>4622</v>
      </c>
      <c r="F24" s="32" t="s">
        <v>4378</v>
      </c>
      <c r="G24" s="32" t="s">
        <v>4623</v>
      </c>
      <c r="H24" s="32" t="s">
        <v>4624</v>
      </c>
      <c r="I24" s="32" t="s">
        <v>4378</v>
      </c>
      <c r="J24" s="32" t="s">
        <v>4406</v>
      </c>
      <c r="K24" s="32" t="s">
        <v>4625</v>
      </c>
      <c r="L24" s="32" t="s">
        <v>4626</v>
      </c>
      <c r="M24" s="32" t="s">
        <v>4627</v>
      </c>
      <c r="N24" s="32" t="s">
        <v>4628</v>
      </c>
      <c r="O24" s="32" t="s">
        <v>4629</v>
      </c>
      <c r="P24" s="32" t="s">
        <v>4630</v>
      </c>
      <c r="Q24" s="32" t="s">
        <v>4631</v>
      </c>
      <c r="R24" s="102" t="s">
        <v>4385</v>
      </c>
      <c r="S24" s="102" t="s">
        <v>4385</v>
      </c>
      <c r="T24" s="32" t="s">
        <v>4632</v>
      </c>
    </row>
    <row r="25" spans="1:22" ht="87">
      <c r="A25" s="32" t="s">
        <v>4633</v>
      </c>
      <c r="B25" s="32" t="s">
        <v>4569</v>
      </c>
      <c r="C25" s="32" t="s">
        <v>4634</v>
      </c>
      <c r="D25" s="32" t="s">
        <v>4635</v>
      </c>
      <c r="E25" s="32" t="s">
        <v>4636</v>
      </c>
      <c r="F25" s="32" t="s">
        <v>4378</v>
      </c>
      <c r="G25" s="32" t="s">
        <v>4637</v>
      </c>
      <c r="H25" s="32" t="s">
        <v>4638</v>
      </c>
      <c r="I25" s="32" t="s">
        <v>4378</v>
      </c>
      <c r="J25" s="32" t="s">
        <v>4406</v>
      </c>
      <c r="K25" s="32" t="s">
        <v>4639</v>
      </c>
      <c r="L25" s="32" t="s">
        <v>4640</v>
      </c>
      <c r="M25" s="32" t="s">
        <v>4641</v>
      </c>
      <c r="N25" s="32" t="s">
        <v>4642</v>
      </c>
      <c r="O25" s="32" t="s">
        <v>4643</v>
      </c>
      <c r="P25" s="32" t="s">
        <v>4630</v>
      </c>
      <c r="Q25" s="32" t="s">
        <v>4644</v>
      </c>
      <c r="R25" s="102" t="s">
        <v>4385</v>
      </c>
      <c r="S25" s="102" t="s">
        <v>4385</v>
      </c>
      <c r="T25" s="32" t="s">
        <v>4645</v>
      </c>
    </row>
    <row r="26" spans="1:22" ht="57.95">
      <c r="A26" s="32" t="s">
        <v>4646</v>
      </c>
      <c r="B26" s="32" t="s">
        <v>4569</v>
      </c>
      <c r="C26" s="32" t="s">
        <v>4647</v>
      </c>
      <c r="D26" s="32" t="s">
        <v>4648</v>
      </c>
      <c r="E26" s="32" t="s">
        <v>4649</v>
      </c>
      <c r="F26" s="32" t="s">
        <v>4378</v>
      </c>
      <c r="G26" s="32" t="s">
        <v>4650</v>
      </c>
      <c r="H26" s="32" t="s">
        <v>4651</v>
      </c>
      <c r="I26" s="32" t="s">
        <v>4378</v>
      </c>
      <c r="J26" s="32" t="s">
        <v>4652</v>
      </c>
      <c r="K26" s="32" t="s">
        <v>4653</v>
      </c>
      <c r="L26" s="32" t="s">
        <v>4654</v>
      </c>
      <c r="M26" s="32" t="s">
        <v>4655</v>
      </c>
      <c r="N26" s="32" t="s">
        <v>4656</v>
      </c>
      <c r="O26" s="32" t="s">
        <v>4657</v>
      </c>
      <c r="P26" s="32" t="s">
        <v>4658</v>
      </c>
      <c r="Q26" s="32" t="s">
        <v>4659</v>
      </c>
      <c r="R26" s="102" t="s">
        <v>4385</v>
      </c>
      <c r="S26" s="102" t="s">
        <v>4385</v>
      </c>
      <c r="T26" s="32" t="s">
        <v>4660</v>
      </c>
    </row>
    <row r="27" spans="1:22" ht="57.95">
      <c r="A27" s="32" t="s">
        <v>4661</v>
      </c>
      <c r="B27" s="32" t="s">
        <v>4569</v>
      </c>
      <c r="C27" s="32" t="s">
        <v>4662</v>
      </c>
      <c r="D27" s="32" t="s">
        <v>4663</v>
      </c>
      <c r="E27" s="32" t="s">
        <v>4664</v>
      </c>
      <c r="F27" s="32" t="s">
        <v>4378</v>
      </c>
      <c r="G27" s="32" t="s">
        <v>4665</v>
      </c>
      <c r="H27" s="32" t="s">
        <v>4666</v>
      </c>
      <c r="I27" s="32" t="s">
        <v>4378</v>
      </c>
      <c r="J27" s="32" t="s">
        <v>4667</v>
      </c>
      <c r="K27" s="32" t="s">
        <v>2158</v>
      </c>
      <c r="L27" s="32" t="s">
        <v>4668</v>
      </c>
      <c r="M27" s="32" t="s">
        <v>4669</v>
      </c>
      <c r="N27" s="32" t="s">
        <v>4670</v>
      </c>
      <c r="O27" s="32" t="s">
        <v>4671</v>
      </c>
      <c r="P27" s="32" t="s">
        <v>4658</v>
      </c>
      <c r="Q27" s="32" t="s">
        <v>2158</v>
      </c>
      <c r="R27" s="102" t="s">
        <v>4385</v>
      </c>
      <c r="S27" s="102" t="s">
        <v>4385</v>
      </c>
      <c r="T27" s="32" t="s">
        <v>4672</v>
      </c>
    </row>
    <row r="28" spans="1:22" ht="144.94999999999999">
      <c r="A28" s="32" t="s">
        <v>4673</v>
      </c>
      <c r="B28" s="32" t="s">
        <v>4674</v>
      </c>
      <c r="C28" s="32" t="s">
        <v>4675</v>
      </c>
      <c r="D28" s="32" t="s">
        <v>4676</v>
      </c>
      <c r="E28" s="32" t="s">
        <v>4677</v>
      </c>
      <c r="F28" s="32" t="s">
        <v>4678</v>
      </c>
      <c r="G28" s="32" t="s">
        <v>4679</v>
      </c>
      <c r="H28" s="32" t="s">
        <v>4680</v>
      </c>
      <c r="I28" s="32" t="s">
        <v>4378</v>
      </c>
      <c r="J28" s="32" t="s">
        <v>4681</v>
      </c>
      <c r="K28" s="32" t="s">
        <v>4682</v>
      </c>
      <c r="L28" s="32" t="s">
        <v>4683</v>
      </c>
      <c r="M28" s="32" t="s">
        <v>4684</v>
      </c>
      <c r="N28" s="32" t="s">
        <v>4685</v>
      </c>
      <c r="O28" s="32" t="s">
        <v>4686</v>
      </c>
      <c r="P28" s="32" t="s">
        <v>4687</v>
      </c>
      <c r="Q28" s="32" t="s">
        <v>4688</v>
      </c>
      <c r="R28" s="102" t="s">
        <v>4385</v>
      </c>
      <c r="S28" s="102" t="s">
        <v>4385</v>
      </c>
      <c r="T28" s="32" t="s">
        <v>4689</v>
      </c>
    </row>
    <row r="29" spans="1:22" ht="43.5">
      <c r="A29" s="32" t="s">
        <v>4690</v>
      </c>
      <c r="B29" s="32" t="s">
        <v>4674</v>
      </c>
      <c r="C29" s="32" t="s">
        <v>4691</v>
      </c>
      <c r="D29" s="32" t="s">
        <v>4692</v>
      </c>
      <c r="E29" s="32" t="s">
        <v>4693</v>
      </c>
      <c r="F29" s="32" t="s">
        <v>4694</v>
      </c>
      <c r="G29" s="32" t="s">
        <v>4695</v>
      </c>
      <c r="H29" s="32" t="s">
        <v>4696</v>
      </c>
      <c r="I29" s="32" t="s">
        <v>4697</v>
      </c>
      <c r="J29" s="32" t="s">
        <v>4698</v>
      </c>
      <c r="K29" s="32" t="s">
        <v>4699</v>
      </c>
      <c r="L29" s="32" t="s">
        <v>4700</v>
      </c>
      <c r="M29" s="32" t="s">
        <v>4684</v>
      </c>
      <c r="N29" s="32" t="s">
        <v>4701</v>
      </c>
      <c r="O29" s="32" t="s">
        <v>4702</v>
      </c>
      <c r="P29" s="32" t="s">
        <v>4703</v>
      </c>
      <c r="Q29" s="32" t="s">
        <v>4704</v>
      </c>
      <c r="R29" s="102" t="s">
        <v>4385</v>
      </c>
      <c r="S29" s="102" t="s">
        <v>4385</v>
      </c>
      <c r="T29" s="32" t="s">
        <v>4705</v>
      </c>
    </row>
    <row r="30" spans="1:22" ht="72.599999999999994">
      <c r="A30" s="32" t="s">
        <v>4706</v>
      </c>
      <c r="B30" s="32" t="s">
        <v>4674</v>
      </c>
      <c r="C30" s="32" t="s">
        <v>4707</v>
      </c>
      <c r="D30" s="32" t="s">
        <v>4708</v>
      </c>
      <c r="E30" s="32" t="s">
        <v>4709</v>
      </c>
      <c r="F30" s="32" t="s">
        <v>4710</v>
      </c>
      <c r="G30" s="32" t="s">
        <v>4711</v>
      </c>
      <c r="H30" s="32" t="s">
        <v>4712</v>
      </c>
      <c r="I30" s="32" t="s">
        <v>4378</v>
      </c>
      <c r="J30" s="32" t="s">
        <v>4713</v>
      </c>
      <c r="K30" s="32" t="s">
        <v>4714</v>
      </c>
      <c r="L30" s="32" t="s">
        <v>4715</v>
      </c>
      <c r="M30" s="32" t="s">
        <v>4716</v>
      </c>
      <c r="N30" s="32" t="s">
        <v>4717</v>
      </c>
      <c r="O30" s="32" t="s">
        <v>4718</v>
      </c>
      <c r="P30" s="32" t="s">
        <v>4719</v>
      </c>
      <c r="Q30" s="32" t="s">
        <v>4720</v>
      </c>
      <c r="R30" s="102" t="s">
        <v>4385</v>
      </c>
      <c r="S30" s="102" t="s">
        <v>4385</v>
      </c>
      <c r="T30" s="32" t="s">
        <v>4721</v>
      </c>
    </row>
    <row r="31" spans="1:22" ht="159.6">
      <c r="A31" s="32" t="s">
        <v>4722</v>
      </c>
      <c r="B31" s="32" t="s">
        <v>4674</v>
      </c>
      <c r="C31" s="32" t="s">
        <v>4723</v>
      </c>
      <c r="D31" s="32" t="s">
        <v>4724</v>
      </c>
      <c r="E31" s="32" t="s">
        <v>4725</v>
      </c>
      <c r="F31" s="32" t="s">
        <v>4694</v>
      </c>
      <c r="G31" s="32" t="s">
        <v>4726</v>
      </c>
      <c r="H31" s="32" t="s">
        <v>4727</v>
      </c>
      <c r="I31" s="32" t="s">
        <v>4697</v>
      </c>
      <c r="J31" s="32" t="s">
        <v>4728</v>
      </c>
      <c r="K31" s="32" t="s">
        <v>4729</v>
      </c>
      <c r="L31" s="32" t="s">
        <v>4730</v>
      </c>
      <c r="M31" s="32" t="s">
        <v>4716</v>
      </c>
      <c r="N31" s="32" t="s">
        <v>4731</v>
      </c>
      <c r="O31" s="32" t="s">
        <v>4732</v>
      </c>
      <c r="P31" s="32" t="s">
        <v>4733</v>
      </c>
      <c r="Q31" s="32" t="s">
        <v>4734</v>
      </c>
      <c r="R31" s="102" t="s">
        <v>4385</v>
      </c>
      <c r="S31" s="102" t="s">
        <v>4385</v>
      </c>
      <c r="T31" s="32" t="s">
        <v>4735</v>
      </c>
    </row>
    <row r="32" spans="1:22" ht="57.95">
      <c r="A32" s="32" t="s">
        <v>4736</v>
      </c>
      <c r="B32" s="32" t="s">
        <v>4674</v>
      </c>
      <c r="C32" s="32" t="s">
        <v>4737</v>
      </c>
      <c r="D32" s="32" t="s">
        <v>4738</v>
      </c>
      <c r="E32" s="32" t="s">
        <v>4739</v>
      </c>
      <c r="F32" s="32" t="s">
        <v>4710</v>
      </c>
      <c r="G32" s="32" t="s">
        <v>4740</v>
      </c>
      <c r="H32" s="32" t="s">
        <v>4741</v>
      </c>
      <c r="I32" s="32" t="s">
        <v>4697</v>
      </c>
      <c r="J32" s="32" t="s">
        <v>4742</v>
      </c>
      <c r="K32" s="32" t="s">
        <v>4743</v>
      </c>
      <c r="L32" s="32" t="s">
        <v>4744</v>
      </c>
      <c r="M32" s="32" t="s">
        <v>4716</v>
      </c>
      <c r="N32" s="32" t="s">
        <v>4745</v>
      </c>
      <c r="O32" s="32" t="s">
        <v>4746</v>
      </c>
      <c r="P32" s="32" t="s">
        <v>4747</v>
      </c>
      <c r="Q32" s="32" t="s">
        <v>4748</v>
      </c>
      <c r="R32" s="102" t="s">
        <v>4385</v>
      </c>
      <c r="S32" s="102" t="s">
        <v>4385</v>
      </c>
      <c r="T32" s="32" t="s">
        <v>4749</v>
      </c>
    </row>
    <row r="33" spans="1:22" ht="57.95">
      <c r="A33" s="32" t="s">
        <v>4750</v>
      </c>
      <c r="B33" s="32" t="s">
        <v>4674</v>
      </c>
      <c r="C33" s="32" t="s">
        <v>4751</v>
      </c>
      <c r="D33" s="32" t="s">
        <v>4752</v>
      </c>
      <c r="E33" s="32" t="s">
        <v>4753</v>
      </c>
      <c r="F33" s="32" t="s">
        <v>4710</v>
      </c>
      <c r="G33" s="32" t="s">
        <v>4754</v>
      </c>
      <c r="H33" s="32" t="s">
        <v>4755</v>
      </c>
      <c r="I33" s="32" t="s">
        <v>4697</v>
      </c>
      <c r="J33" s="32" t="s">
        <v>4756</v>
      </c>
      <c r="K33" s="32" t="s">
        <v>4743</v>
      </c>
      <c r="L33" s="32" t="s">
        <v>4757</v>
      </c>
      <c r="M33" s="32" t="s">
        <v>4716</v>
      </c>
      <c r="N33" s="32" t="s">
        <v>4758</v>
      </c>
      <c r="O33" s="32" t="s">
        <v>4759</v>
      </c>
      <c r="P33" s="32" t="s">
        <v>4760</v>
      </c>
      <c r="Q33" s="32" t="s">
        <v>4761</v>
      </c>
      <c r="R33" s="102" t="s">
        <v>4385</v>
      </c>
      <c r="S33" s="102" t="s">
        <v>4385</v>
      </c>
      <c r="T33" s="32" t="s">
        <v>4762</v>
      </c>
    </row>
    <row r="34" spans="1:22" ht="43.5">
      <c r="A34" s="32" t="s">
        <v>4763</v>
      </c>
      <c r="B34" s="32" t="s">
        <v>4674</v>
      </c>
      <c r="C34" s="32" t="s">
        <v>4764</v>
      </c>
      <c r="D34" s="32" t="s">
        <v>4765</v>
      </c>
      <c r="E34" s="32" t="s">
        <v>4766</v>
      </c>
      <c r="F34" s="32" t="s">
        <v>4678</v>
      </c>
      <c r="G34" s="32" t="s">
        <v>4767</v>
      </c>
      <c r="H34" s="32" t="s">
        <v>4768</v>
      </c>
      <c r="I34" s="32" t="s">
        <v>4378</v>
      </c>
      <c r="J34" s="32" t="s">
        <v>4769</v>
      </c>
      <c r="K34" s="32" t="s">
        <v>2158</v>
      </c>
      <c r="L34" s="32" t="s">
        <v>4770</v>
      </c>
      <c r="M34" s="32" t="s">
        <v>4771</v>
      </c>
      <c r="N34" s="32" t="s">
        <v>4772</v>
      </c>
      <c r="O34" s="32" t="s">
        <v>4773</v>
      </c>
      <c r="P34" s="32" t="s">
        <v>4774</v>
      </c>
      <c r="Q34" s="32" t="s">
        <v>4775</v>
      </c>
      <c r="R34" s="102" t="s">
        <v>4385</v>
      </c>
      <c r="S34" s="102" t="s">
        <v>4385</v>
      </c>
      <c r="T34" s="32" t="s">
        <v>4776</v>
      </c>
    </row>
    <row r="35" spans="1:22" ht="43.5">
      <c r="A35" s="32" t="s">
        <v>4777</v>
      </c>
      <c r="B35" s="32" t="s">
        <v>4674</v>
      </c>
      <c r="C35" s="32" t="s">
        <v>4778</v>
      </c>
      <c r="D35" s="32" t="s">
        <v>4779</v>
      </c>
      <c r="E35" s="32" t="s">
        <v>4780</v>
      </c>
      <c r="F35" s="32" t="s">
        <v>4781</v>
      </c>
      <c r="G35" s="32" t="s">
        <v>4782</v>
      </c>
      <c r="H35" s="32" t="s">
        <v>4783</v>
      </c>
      <c r="I35" s="32" t="s">
        <v>4378</v>
      </c>
      <c r="J35" s="32" t="s">
        <v>4784</v>
      </c>
      <c r="K35" s="32" t="s">
        <v>4785</v>
      </c>
      <c r="L35" s="32" t="s">
        <v>4786</v>
      </c>
      <c r="M35" s="32" t="s">
        <v>4771</v>
      </c>
      <c r="N35" s="32" t="s">
        <v>4787</v>
      </c>
      <c r="O35" s="32" t="s">
        <v>4788</v>
      </c>
      <c r="P35" s="32" t="s">
        <v>4426</v>
      </c>
      <c r="Q35" s="32" t="s">
        <v>4789</v>
      </c>
      <c r="R35" s="102" t="s">
        <v>4385</v>
      </c>
      <c r="S35" s="102" t="s">
        <v>4385</v>
      </c>
      <c r="T35" s="32" t="s">
        <v>4790</v>
      </c>
    </row>
    <row r="36" spans="1:22" ht="43.5">
      <c r="A36" s="32" t="s">
        <v>4791</v>
      </c>
      <c r="B36" s="32" t="s">
        <v>4792</v>
      </c>
      <c r="C36" s="32" t="s">
        <v>4793</v>
      </c>
      <c r="D36" s="32" t="s">
        <v>4794</v>
      </c>
      <c r="E36" s="32" t="s">
        <v>4795</v>
      </c>
      <c r="F36" s="32" t="s">
        <v>4403</v>
      </c>
      <c r="G36" s="32" t="s">
        <v>4796</v>
      </c>
      <c r="H36" s="32" t="s">
        <v>4797</v>
      </c>
      <c r="I36" s="32" t="s">
        <v>4378</v>
      </c>
      <c r="J36" s="32" t="s">
        <v>4798</v>
      </c>
      <c r="K36" s="32" t="s">
        <v>4799</v>
      </c>
      <c r="L36" s="32" t="s">
        <v>4800</v>
      </c>
      <c r="M36" s="32" t="s">
        <v>4801</v>
      </c>
      <c r="N36" s="32" t="s">
        <v>4802</v>
      </c>
      <c r="O36" s="32" t="s">
        <v>4803</v>
      </c>
      <c r="P36" s="32" t="s">
        <v>4456</v>
      </c>
      <c r="Q36" s="32" t="s">
        <v>4804</v>
      </c>
      <c r="R36" s="102" t="s">
        <v>4385</v>
      </c>
      <c r="S36" s="102" t="s">
        <v>4385</v>
      </c>
      <c r="T36" s="32" t="s">
        <v>4805</v>
      </c>
    </row>
    <row r="37" spans="1:22" ht="43.5">
      <c r="A37" s="32" t="s">
        <v>4806</v>
      </c>
      <c r="B37" s="32" t="s">
        <v>4792</v>
      </c>
      <c r="C37" s="32" t="s">
        <v>4807</v>
      </c>
      <c r="D37" s="32" t="s">
        <v>4808</v>
      </c>
      <c r="E37" s="32" t="s">
        <v>4809</v>
      </c>
      <c r="F37" s="32" t="s">
        <v>4694</v>
      </c>
      <c r="G37" s="32" t="s">
        <v>4810</v>
      </c>
      <c r="H37" s="32" t="s">
        <v>4811</v>
      </c>
      <c r="I37" s="32" t="s">
        <v>4812</v>
      </c>
      <c r="J37" s="32" t="s">
        <v>4795</v>
      </c>
      <c r="K37" s="32" t="s">
        <v>4813</v>
      </c>
      <c r="L37" s="32" t="s">
        <v>4814</v>
      </c>
      <c r="M37" s="32" t="s">
        <v>4801</v>
      </c>
      <c r="N37" s="32" t="s">
        <v>4815</v>
      </c>
      <c r="O37" s="32" t="s">
        <v>4816</v>
      </c>
      <c r="P37" s="32" t="s">
        <v>4817</v>
      </c>
      <c r="Q37" s="32" t="s">
        <v>4818</v>
      </c>
      <c r="R37" s="102" t="s">
        <v>4385</v>
      </c>
      <c r="S37" s="102" t="s">
        <v>4385</v>
      </c>
    </row>
    <row r="38" spans="1:22" ht="43.5">
      <c r="A38" s="32" t="s">
        <v>4819</v>
      </c>
      <c r="B38" s="32" t="s">
        <v>4792</v>
      </c>
      <c r="C38" s="32" t="s">
        <v>4820</v>
      </c>
      <c r="D38" s="32" t="s">
        <v>4821</v>
      </c>
      <c r="E38" s="32" t="s">
        <v>4822</v>
      </c>
      <c r="F38" s="32" t="s">
        <v>4475</v>
      </c>
      <c r="G38" s="32" t="s">
        <v>4823</v>
      </c>
      <c r="H38" s="32" t="s">
        <v>4824</v>
      </c>
      <c r="I38" s="32" t="s">
        <v>4812</v>
      </c>
      <c r="J38" s="32" t="s">
        <v>4809</v>
      </c>
      <c r="K38" s="32" t="s">
        <v>4825</v>
      </c>
      <c r="L38" s="32" t="s">
        <v>4826</v>
      </c>
      <c r="M38" s="32" t="s">
        <v>4827</v>
      </c>
      <c r="N38" s="32" t="s">
        <v>4828</v>
      </c>
      <c r="O38" s="32" t="s">
        <v>4829</v>
      </c>
      <c r="P38" s="32" t="s">
        <v>4456</v>
      </c>
      <c r="Q38" s="32" t="s">
        <v>4830</v>
      </c>
      <c r="R38" s="102" t="s">
        <v>4385</v>
      </c>
      <c r="S38" s="102" t="s">
        <v>4385</v>
      </c>
    </row>
    <row r="39" spans="1:22" ht="29.1">
      <c r="A39" s="32" t="s">
        <v>4831</v>
      </c>
      <c r="B39" s="32" t="s">
        <v>4792</v>
      </c>
      <c r="C39" s="32" t="s">
        <v>4832</v>
      </c>
      <c r="D39" s="32" t="s">
        <v>4833</v>
      </c>
      <c r="E39" s="32" t="s">
        <v>4834</v>
      </c>
      <c r="F39" s="32" t="s">
        <v>4694</v>
      </c>
      <c r="G39" s="32" t="s">
        <v>4835</v>
      </c>
      <c r="H39" s="32" t="s">
        <v>4836</v>
      </c>
      <c r="I39" s="32" t="s">
        <v>4812</v>
      </c>
      <c r="J39" s="32" t="s">
        <v>4822</v>
      </c>
      <c r="K39" s="32" t="s">
        <v>2158</v>
      </c>
      <c r="L39" s="32" t="s">
        <v>4837</v>
      </c>
      <c r="M39" s="32" t="s">
        <v>4827</v>
      </c>
      <c r="N39" s="32" t="s">
        <v>4838</v>
      </c>
      <c r="O39" s="32" t="s">
        <v>4839</v>
      </c>
      <c r="P39" s="32" t="s">
        <v>4840</v>
      </c>
      <c r="Q39" s="32" t="s">
        <v>2158</v>
      </c>
      <c r="R39" s="102" t="s">
        <v>4385</v>
      </c>
      <c r="S39" s="102" t="s">
        <v>4385</v>
      </c>
    </row>
    <row r="40" spans="1:22" ht="43.5">
      <c r="A40" s="32" t="s">
        <v>4841</v>
      </c>
      <c r="B40" s="32" t="s">
        <v>4792</v>
      </c>
      <c r="C40" s="32" t="s">
        <v>4842</v>
      </c>
      <c r="D40" s="32" t="s">
        <v>4843</v>
      </c>
      <c r="E40" s="32" t="s">
        <v>4844</v>
      </c>
      <c r="F40" s="32" t="s">
        <v>4845</v>
      </c>
      <c r="G40" s="32" t="s">
        <v>4846</v>
      </c>
      <c r="H40" s="32" t="s">
        <v>4847</v>
      </c>
      <c r="I40" s="32" t="s">
        <v>4812</v>
      </c>
      <c r="J40" s="32" t="s">
        <v>4834</v>
      </c>
      <c r="K40" s="32" t="s">
        <v>2158</v>
      </c>
      <c r="L40" s="32" t="s">
        <v>4848</v>
      </c>
      <c r="M40" s="32" t="s">
        <v>4827</v>
      </c>
      <c r="N40" s="32" t="s">
        <v>4849</v>
      </c>
      <c r="O40" s="32" t="s">
        <v>4850</v>
      </c>
      <c r="P40" s="32" t="s">
        <v>4851</v>
      </c>
      <c r="Q40" s="32" t="s">
        <v>4852</v>
      </c>
      <c r="R40" s="102" t="s">
        <v>4385</v>
      </c>
      <c r="S40" s="102" t="s">
        <v>4385</v>
      </c>
      <c r="T40" s="32" t="s">
        <v>4853</v>
      </c>
    </row>
    <row r="41" spans="1:22" ht="87">
      <c r="A41" s="32" t="s">
        <v>4854</v>
      </c>
      <c r="B41" s="32" t="s">
        <v>4792</v>
      </c>
      <c r="C41" s="32" t="s">
        <v>4855</v>
      </c>
      <c r="D41" s="32" t="s">
        <v>4856</v>
      </c>
      <c r="E41" s="32" t="s">
        <v>4857</v>
      </c>
      <c r="F41" s="32" t="s">
        <v>4694</v>
      </c>
      <c r="G41" s="32" t="s">
        <v>4858</v>
      </c>
      <c r="H41" s="32" t="s">
        <v>4859</v>
      </c>
      <c r="I41" s="32" t="s">
        <v>4812</v>
      </c>
      <c r="J41" s="32" t="s">
        <v>4844</v>
      </c>
      <c r="K41" s="32" t="s">
        <v>2158</v>
      </c>
      <c r="L41" s="32" t="s">
        <v>4860</v>
      </c>
      <c r="M41" s="32" t="s">
        <v>4827</v>
      </c>
      <c r="N41" s="32" t="s">
        <v>4861</v>
      </c>
      <c r="O41" s="32" t="s">
        <v>4862</v>
      </c>
      <c r="P41" s="32" t="s">
        <v>4863</v>
      </c>
      <c r="Q41" s="32" t="s">
        <v>4864</v>
      </c>
      <c r="R41" s="102" t="s">
        <v>4385</v>
      </c>
      <c r="S41" s="102" t="s">
        <v>4385</v>
      </c>
      <c r="T41" s="32" t="s">
        <v>4865</v>
      </c>
      <c r="V41" s="32" t="s">
        <v>4866</v>
      </c>
    </row>
    <row r="42" spans="1:22" ht="29.1">
      <c r="A42" s="32" t="s">
        <v>4867</v>
      </c>
      <c r="B42" s="32" t="s">
        <v>4792</v>
      </c>
      <c r="C42" s="32" t="s">
        <v>4856</v>
      </c>
      <c r="D42" s="32" t="s">
        <v>4868</v>
      </c>
      <c r="E42" s="32" t="s">
        <v>4869</v>
      </c>
      <c r="F42" s="32" t="s">
        <v>4870</v>
      </c>
      <c r="G42" s="32" t="s">
        <v>4871</v>
      </c>
      <c r="H42" s="32" t="s">
        <v>4872</v>
      </c>
      <c r="I42" s="32" t="s">
        <v>4812</v>
      </c>
      <c r="J42" s="32" t="s">
        <v>4857</v>
      </c>
      <c r="K42" s="32" t="s">
        <v>2158</v>
      </c>
      <c r="L42" s="32" t="s">
        <v>4873</v>
      </c>
      <c r="M42" s="32" t="s">
        <v>4874</v>
      </c>
      <c r="N42" s="32" t="s">
        <v>4875</v>
      </c>
      <c r="O42" s="32" t="s">
        <v>4876</v>
      </c>
      <c r="P42" s="32" t="s">
        <v>4877</v>
      </c>
      <c r="Q42" s="32" t="s">
        <v>2158</v>
      </c>
      <c r="R42" s="102" t="s">
        <v>4385</v>
      </c>
      <c r="S42" s="102" t="s">
        <v>4385</v>
      </c>
      <c r="T42" s="32" t="s">
        <v>4878</v>
      </c>
    </row>
    <row r="43" spans="1:22" ht="116.1">
      <c r="A43" s="32" t="s">
        <v>4879</v>
      </c>
      <c r="B43" s="32" t="s">
        <v>4792</v>
      </c>
      <c r="C43" s="32" t="s">
        <v>4880</v>
      </c>
      <c r="D43" s="32" t="s">
        <v>4881</v>
      </c>
      <c r="E43" s="32" t="s">
        <v>4882</v>
      </c>
      <c r="F43" s="32" t="s">
        <v>4694</v>
      </c>
      <c r="G43" s="32" t="s">
        <v>4883</v>
      </c>
      <c r="H43" s="32" t="s">
        <v>4884</v>
      </c>
      <c r="I43" s="32" t="s">
        <v>4812</v>
      </c>
      <c r="J43" s="32" t="s">
        <v>4869</v>
      </c>
      <c r="K43" s="32" t="s">
        <v>4885</v>
      </c>
      <c r="L43" s="32" t="s">
        <v>4886</v>
      </c>
      <c r="M43" s="32" t="s">
        <v>4874</v>
      </c>
      <c r="N43" s="32" t="s">
        <v>4887</v>
      </c>
      <c r="O43" s="32" t="s">
        <v>4888</v>
      </c>
      <c r="P43" s="32" t="s">
        <v>4889</v>
      </c>
      <c r="Q43" s="32" t="s">
        <v>4890</v>
      </c>
      <c r="R43" s="102" t="s">
        <v>4385</v>
      </c>
      <c r="S43" s="102" t="s">
        <v>4385</v>
      </c>
      <c r="T43" s="32" t="s">
        <v>4891</v>
      </c>
    </row>
    <row r="44" spans="1:22" ht="87">
      <c r="A44" s="32" t="s">
        <v>4892</v>
      </c>
      <c r="B44" s="32" t="s">
        <v>4792</v>
      </c>
      <c r="C44" s="32" t="s">
        <v>4893</v>
      </c>
      <c r="D44" s="32" t="s">
        <v>4894</v>
      </c>
      <c r="E44" s="32" t="s">
        <v>4895</v>
      </c>
      <c r="F44" s="32" t="s">
        <v>4694</v>
      </c>
      <c r="G44" s="32" t="s">
        <v>4896</v>
      </c>
      <c r="H44" s="32" t="s">
        <v>4897</v>
      </c>
      <c r="I44" s="32" t="s">
        <v>4812</v>
      </c>
      <c r="J44" s="32" t="s">
        <v>4882</v>
      </c>
      <c r="K44" s="32" t="s">
        <v>2158</v>
      </c>
      <c r="L44" s="32" t="s">
        <v>4898</v>
      </c>
      <c r="M44" s="32" t="s">
        <v>4874</v>
      </c>
      <c r="N44" s="32" t="s">
        <v>4899</v>
      </c>
      <c r="O44" s="32" t="s">
        <v>4900</v>
      </c>
      <c r="P44" s="32" t="s">
        <v>4901</v>
      </c>
      <c r="Q44" s="32" t="s">
        <v>4902</v>
      </c>
      <c r="R44" s="102" t="s">
        <v>4385</v>
      </c>
      <c r="S44" s="102" t="s">
        <v>4385</v>
      </c>
    </row>
    <row r="45" spans="1:22" ht="57.95">
      <c r="A45" s="32" t="s">
        <v>4903</v>
      </c>
      <c r="B45" s="32" t="s">
        <v>4792</v>
      </c>
      <c r="C45" s="32" t="s">
        <v>4904</v>
      </c>
      <c r="D45" s="32" t="s">
        <v>4905</v>
      </c>
      <c r="E45" s="32" t="s">
        <v>4906</v>
      </c>
      <c r="F45" s="32" t="s">
        <v>4694</v>
      </c>
      <c r="G45" s="32" t="s">
        <v>4907</v>
      </c>
      <c r="H45" s="32" t="s">
        <v>4908</v>
      </c>
      <c r="I45" s="32" t="s">
        <v>4812</v>
      </c>
      <c r="J45" s="32" t="s">
        <v>4895</v>
      </c>
      <c r="K45" s="32" t="s">
        <v>4909</v>
      </c>
      <c r="L45" s="32" t="s">
        <v>4910</v>
      </c>
      <c r="M45" s="32" t="s">
        <v>4874</v>
      </c>
      <c r="N45" s="32" t="s">
        <v>4911</v>
      </c>
      <c r="O45" s="32" t="s">
        <v>4912</v>
      </c>
      <c r="P45" s="32" t="s">
        <v>4913</v>
      </c>
      <c r="Q45" s="32" t="s">
        <v>4914</v>
      </c>
      <c r="R45" s="102" t="s">
        <v>4385</v>
      </c>
      <c r="S45" s="102" t="s">
        <v>4385</v>
      </c>
    </row>
    <row r="46" spans="1:22" ht="43.5">
      <c r="A46" s="32" t="s">
        <v>4915</v>
      </c>
      <c r="B46" s="32" t="s">
        <v>4792</v>
      </c>
      <c r="C46" s="32" t="s">
        <v>4916</v>
      </c>
      <c r="D46" s="32" t="s">
        <v>4917</v>
      </c>
      <c r="E46" s="32" t="s">
        <v>4918</v>
      </c>
      <c r="F46" s="32" t="s">
        <v>4694</v>
      </c>
      <c r="G46" s="32" t="s">
        <v>4919</v>
      </c>
      <c r="H46" s="32" t="s">
        <v>4920</v>
      </c>
      <c r="I46" s="32" t="s">
        <v>4697</v>
      </c>
      <c r="J46" s="32" t="s">
        <v>4906</v>
      </c>
      <c r="K46" s="32" t="s">
        <v>2158</v>
      </c>
      <c r="L46" s="32" t="s">
        <v>4921</v>
      </c>
      <c r="M46" s="32" t="s">
        <v>4874</v>
      </c>
      <c r="N46" s="32" t="s">
        <v>4922</v>
      </c>
      <c r="O46" s="32" t="s">
        <v>4923</v>
      </c>
      <c r="P46" s="32" t="s">
        <v>4456</v>
      </c>
      <c r="Q46" s="32" t="s">
        <v>4924</v>
      </c>
      <c r="R46" s="102" t="s">
        <v>4385</v>
      </c>
      <c r="S46" s="102" t="s">
        <v>4385</v>
      </c>
      <c r="T46" s="32" t="s">
        <v>4925</v>
      </c>
    </row>
    <row r="47" spans="1:22" ht="43.5">
      <c r="A47" s="32" t="s">
        <v>4926</v>
      </c>
      <c r="B47" s="32" t="s">
        <v>4792</v>
      </c>
      <c r="C47" s="32" t="s">
        <v>4894</v>
      </c>
      <c r="D47" s="32" t="s">
        <v>4927</v>
      </c>
      <c r="E47" s="32" t="s">
        <v>4928</v>
      </c>
      <c r="F47" s="32" t="s">
        <v>4694</v>
      </c>
      <c r="G47" s="32" t="s">
        <v>4929</v>
      </c>
      <c r="H47" s="32" t="s">
        <v>4930</v>
      </c>
      <c r="I47" s="32" t="s">
        <v>4697</v>
      </c>
      <c r="J47" s="32" t="s">
        <v>4918</v>
      </c>
      <c r="K47" s="32" t="s">
        <v>2158</v>
      </c>
      <c r="L47" s="32" t="s">
        <v>4931</v>
      </c>
      <c r="M47" s="32" t="s">
        <v>4874</v>
      </c>
      <c r="N47" s="32" t="s">
        <v>4932</v>
      </c>
      <c r="O47" s="32" t="s">
        <v>4933</v>
      </c>
      <c r="P47" s="32" t="s">
        <v>4456</v>
      </c>
      <c r="Q47" s="32" t="s">
        <v>2158</v>
      </c>
      <c r="R47" s="102" t="s">
        <v>4385</v>
      </c>
      <c r="S47" s="102" t="s">
        <v>4385</v>
      </c>
    </row>
    <row r="48" spans="1:22" ht="72.599999999999994">
      <c r="A48" s="32" t="s">
        <v>4934</v>
      </c>
      <c r="B48" s="32" t="s">
        <v>4792</v>
      </c>
      <c r="C48" s="32" t="s">
        <v>4935</v>
      </c>
      <c r="D48" s="32" t="s">
        <v>4936</v>
      </c>
      <c r="E48" s="32" t="s">
        <v>4937</v>
      </c>
      <c r="F48" s="32" t="s">
        <v>4694</v>
      </c>
      <c r="G48" s="32" t="s">
        <v>4938</v>
      </c>
      <c r="H48" s="32" t="s">
        <v>4939</v>
      </c>
      <c r="I48" s="32" t="s">
        <v>4697</v>
      </c>
      <c r="J48" s="32" t="s">
        <v>4928</v>
      </c>
      <c r="K48" s="32" t="s">
        <v>2158</v>
      </c>
      <c r="L48" s="32" t="s">
        <v>4940</v>
      </c>
      <c r="M48" s="32" t="s">
        <v>4874</v>
      </c>
      <c r="N48" s="32" t="s">
        <v>4941</v>
      </c>
      <c r="O48" s="32" t="s">
        <v>4942</v>
      </c>
      <c r="P48" s="32" t="s">
        <v>4943</v>
      </c>
      <c r="Q48" s="32" t="s">
        <v>4944</v>
      </c>
      <c r="R48" s="102" t="s">
        <v>4385</v>
      </c>
      <c r="S48" s="102" t="s">
        <v>4385</v>
      </c>
      <c r="T48" s="32" t="s">
        <v>4945</v>
      </c>
    </row>
    <row r="49" spans="1:22" ht="72.599999999999994">
      <c r="A49" s="32" t="s">
        <v>4946</v>
      </c>
      <c r="B49" s="32" t="s">
        <v>4792</v>
      </c>
      <c r="C49" s="32" t="s">
        <v>4947</v>
      </c>
      <c r="D49" s="32" t="s">
        <v>4948</v>
      </c>
      <c r="E49" s="32" t="s">
        <v>4949</v>
      </c>
      <c r="F49" s="32" t="s">
        <v>4694</v>
      </c>
      <c r="G49" s="32" t="s">
        <v>4950</v>
      </c>
      <c r="H49" s="32" t="s">
        <v>4951</v>
      </c>
      <c r="I49" s="32" t="s">
        <v>4697</v>
      </c>
      <c r="J49" s="32" t="s">
        <v>4952</v>
      </c>
      <c r="K49" s="32" t="s">
        <v>4953</v>
      </c>
      <c r="L49" s="32" t="s">
        <v>4954</v>
      </c>
      <c r="M49" s="32" t="s">
        <v>4874</v>
      </c>
      <c r="N49" s="32" t="s">
        <v>4955</v>
      </c>
      <c r="O49" s="32" t="s">
        <v>4956</v>
      </c>
      <c r="P49" s="32" t="s">
        <v>4957</v>
      </c>
      <c r="Q49" s="32" t="s">
        <v>4958</v>
      </c>
      <c r="R49" s="102" t="s">
        <v>4385</v>
      </c>
      <c r="S49" s="102" t="s">
        <v>4385</v>
      </c>
      <c r="T49" s="32" t="s">
        <v>4959</v>
      </c>
    </row>
    <row r="50" spans="1:22" ht="57.95">
      <c r="A50" s="32" t="s">
        <v>4960</v>
      </c>
      <c r="B50" s="32" t="s">
        <v>4792</v>
      </c>
      <c r="C50" s="32" t="s">
        <v>4961</v>
      </c>
      <c r="D50" s="32" t="s">
        <v>4962</v>
      </c>
      <c r="E50" s="32" t="s">
        <v>4963</v>
      </c>
      <c r="F50" s="32" t="s">
        <v>4694</v>
      </c>
      <c r="G50" s="32" t="s">
        <v>4964</v>
      </c>
      <c r="H50" s="32" t="s">
        <v>4965</v>
      </c>
      <c r="I50" s="32" t="s">
        <v>4697</v>
      </c>
      <c r="J50" s="32" t="s">
        <v>4949</v>
      </c>
      <c r="K50" s="32" t="s">
        <v>4966</v>
      </c>
      <c r="L50" s="32" t="s">
        <v>4967</v>
      </c>
      <c r="M50" s="32" t="s">
        <v>4874</v>
      </c>
      <c r="N50" s="32" t="s">
        <v>4968</v>
      </c>
      <c r="O50" s="32" t="s">
        <v>4969</v>
      </c>
      <c r="P50" s="32" t="s">
        <v>4970</v>
      </c>
      <c r="Q50" s="32" t="s">
        <v>4971</v>
      </c>
      <c r="R50" s="102" t="s">
        <v>4385</v>
      </c>
      <c r="S50" s="102" t="s">
        <v>4385</v>
      </c>
      <c r="T50" s="32" t="s">
        <v>4972</v>
      </c>
    </row>
    <row r="51" spans="1:22" ht="246.6">
      <c r="A51" s="32" t="s">
        <v>4973</v>
      </c>
      <c r="B51" s="32" t="s">
        <v>4792</v>
      </c>
      <c r="C51" s="32" t="s">
        <v>241</v>
      </c>
      <c r="D51" s="32" t="s">
        <v>4974</v>
      </c>
      <c r="E51" s="32" t="s">
        <v>4975</v>
      </c>
      <c r="F51" s="32" t="s">
        <v>4694</v>
      </c>
      <c r="G51" s="32" t="s">
        <v>4976</v>
      </c>
      <c r="H51" s="32" t="s">
        <v>4977</v>
      </c>
      <c r="I51" s="32" t="s">
        <v>4697</v>
      </c>
      <c r="J51" s="32" t="s">
        <v>4978</v>
      </c>
      <c r="K51" s="32" t="s">
        <v>2158</v>
      </c>
      <c r="L51" s="32" t="s">
        <v>4979</v>
      </c>
      <c r="M51" s="32" t="s">
        <v>4874</v>
      </c>
      <c r="N51" s="32" t="s">
        <v>4980</v>
      </c>
      <c r="O51" s="32" t="s">
        <v>4981</v>
      </c>
      <c r="P51" s="32" t="s">
        <v>4982</v>
      </c>
      <c r="Q51" s="32" t="s">
        <v>4983</v>
      </c>
      <c r="R51" s="102" t="s">
        <v>4385</v>
      </c>
      <c r="S51" s="102" t="s">
        <v>4385</v>
      </c>
      <c r="T51" s="32" t="s">
        <v>4984</v>
      </c>
    </row>
    <row r="52" spans="1:22" ht="29.1">
      <c r="A52" s="32" t="s">
        <v>4985</v>
      </c>
      <c r="B52" s="32" t="s">
        <v>4792</v>
      </c>
      <c r="C52" s="32" t="s">
        <v>375</v>
      </c>
      <c r="D52" s="32" t="s">
        <v>4986</v>
      </c>
      <c r="E52" s="32" t="s">
        <v>4987</v>
      </c>
      <c r="F52" s="32" t="s">
        <v>4694</v>
      </c>
      <c r="G52" s="32" t="s">
        <v>4988</v>
      </c>
      <c r="H52" s="32" t="s">
        <v>4989</v>
      </c>
      <c r="I52" s="32" t="s">
        <v>4812</v>
      </c>
      <c r="J52" s="32" t="s">
        <v>4990</v>
      </c>
      <c r="K52" s="32" t="s">
        <v>2158</v>
      </c>
      <c r="L52" s="32" t="s">
        <v>4991</v>
      </c>
      <c r="M52" s="32" t="s">
        <v>4874</v>
      </c>
      <c r="N52" s="32" t="s">
        <v>4992</v>
      </c>
      <c r="O52" s="32" t="s">
        <v>4993</v>
      </c>
      <c r="P52" s="32" t="s">
        <v>4994</v>
      </c>
      <c r="Q52" s="32" t="s">
        <v>2158</v>
      </c>
      <c r="R52" s="102" t="s">
        <v>4385</v>
      </c>
      <c r="S52" s="102" t="s">
        <v>4385</v>
      </c>
    </row>
    <row r="53" spans="1:22" ht="72.599999999999994">
      <c r="A53" s="32" t="s">
        <v>4995</v>
      </c>
      <c r="B53" s="32" t="s">
        <v>4792</v>
      </c>
      <c r="C53" s="32" t="s">
        <v>618</v>
      </c>
      <c r="D53" s="32" t="s">
        <v>217</v>
      </c>
      <c r="E53" s="32" t="s">
        <v>4996</v>
      </c>
      <c r="F53" s="32" t="s">
        <v>4694</v>
      </c>
      <c r="G53" s="32" t="s">
        <v>4997</v>
      </c>
      <c r="H53" s="32" t="s">
        <v>4998</v>
      </c>
      <c r="I53" s="32" t="s">
        <v>4812</v>
      </c>
      <c r="J53" s="32" t="s">
        <v>4987</v>
      </c>
      <c r="K53" s="32" t="s">
        <v>4999</v>
      </c>
      <c r="L53" s="32" t="s">
        <v>5000</v>
      </c>
      <c r="M53" s="32" t="s">
        <v>4874</v>
      </c>
      <c r="N53" s="32" t="s">
        <v>5001</v>
      </c>
      <c r="O53" s="32" t="s">
        <v>5002</v>
      </c>
      <c r="P53" s="32" t="s">
        <v>5003</v>
      </c>
      <c r="Q53" s="32" t="s">
        <v>5004</v>
      </c>
      <c r="R53" s="102" t="s">
        <v>4385</v>
      </c>
      <c r="S53" s="102" t="s">
        <v>4385</v>
      </c>
    </row>
    <row r="54" spans="1:22" ht="43.5">
      <c r="A54" s="32" t="s">
        <v>5005</v>
      </c>
      <c r="B54" s="32" t="s">
        <v>4792</v>
      </c>
      <c r="C54" s="32" t="s">
        <v>5006</v>
      </c>
      <c r="D54" s="32" t="s">
        <v>5007</v>
      </c>
      <c r="E54" s="32" t="s">
        <v>5008</v>
      </c>
      <c r="F54" s="32" t="s">
        <v>4694</v>
      </c>
      <c r="G54" s="32" t="s">
        <v>5009</v>
      </c>
      <c r="H54" s="32" t="s">
        <v>5010</v>
      </c>
      <c r="I54" s="32" t="s">
        <v>4812</v>
      </c>
      <c r="J54" s="32" t="s">
        <v>4996</v>
      </c>
      <c r="K54" s="32" t="s">
        <v>2158</v>
      </c>
      <c r="L54" s="32" t="s">
        <v>5011</v>
      </c>
      <c r="M54" s="32" t="s">
        <v>4874</v>
      </c>
      <c r="N54" s="32" t="s">
        <v>5012</v>
      </c>
      <c r="O54" s="32" t="s">
        <v>5013</v>
      </c>
      <c r="P54" s="32" t="s">
        <v>4456</v>
      </c>
      <c r="Q54" s="32" t="s">
        <v>2158</v>
      </c>
      <c r="R54" s="102" t="s">
        <v>4385</v>
      </c>
      <c r="S54" s="102" t="s">
        <v>4385</v>
      </c>
    </row>
    <row r="55" spans="1:22" ht="43.5">
      <c r="A55" s="32" t="s">
        <v>5014</v>
      </c>
      <c r="B55" s="32" t="s">
        <v>4792</v>
      </c>
      <c r="C55" s="32" t="s">
        <v>5015</v>
      </c>
      <c r="D55" s="32" t="s">
        <v>5016</v>
      </c>
      <c r="E55" s="32" t="s">
        <v>5017</v>
      </c>
      <c r="F55" s="32" t="s">
        <v>4694</v>
      </c>
      <c r="G55" s="32" t="s">
        <v>5018</v>
      </c>
      <c r="H55" s="32" t="s">
        <v>5019</v>
      </c>
      <c r="I55" s="32" t="s">
        <v>4812</v>
      </c>
      <c r="J55" s="32" t="s">
        <v>5020</v>
      </c>
      <c r="K55" s="32" t="s">
        <v>2158</v>
      </c>
      <c r="L55" s="32" t="s">
        <v>5021</v>
      </c>
      <c r="M55" s="32" t="s">
        <v>4874</v>
      </c>
      <c r="N55" s="32" t="s">
        <v>5022</v>
      </c>
      <c r="O55" s="32" t="s">
        <v>5023</v>
      </c>
      <c r="P55" s="32" t="s">
        <v>4456</v>
      </c>
      <c r="Q55" s="32" t="s">
        <v>5024</v>
      </c>
      <c r="R55" s="102" t="s">
        <v>4385</v>
      </c>
      <c r="S55" s="102" t="s">
        <v>4385</v>
      </c>
      <c r="T55" s="32" t="s">
        <v>5025</v>
      </c>
    </row>
    <row r="56" spans="1:22" ht="43.5">
      <c r="A56" s="32" t="s">
        <v>5026</v>
      </c>
      <c r="B56" s="32" t="s">
        <v>4792</v>
      </c>
      <c r="C56" s="32" t="s">
        <v>5027</v>
      </c>
      <c r="D56" s="32" t="s">
        <v>5028</v>
      </c>
      <c r="E56" s="32" t="s">
        <v>5029</v>
      </c>
      <c r="F56" s="32" t="s">
        <v>4694</v>
      </c>
      <c r="G56" s="32" t="s">
        <v>5030</v>
      </c>
      <c r="H56" s="32" t="s">
        <v>5031</v>
      </c>
      <c r="I56" s="32" t="s">
        <v>4812</v>
      </c>
      <c r="J56" s="32" t="s">
        <v>5017</v>
      </c>
      <c r="K56" s="32" t="s">
        <v>2158</v>
      </c>
      <c r="L56" s="32" t="s">
        <v>5032</v>
      </c>
      <c r="M56" s="32" t="s">
        <v>4874</v>
      </c>
      <c r="N56" s="32" t="s">
        <v>5033</v>
      </c>
      <c r="O56" s="32" t="s">
        <v>5034</v>
      </c>
      <c r="P56" s="32" t="s">
        <v>4456</v>
      </c>
      <c r="Q56" s="32" t="s">
        <v>2158</v>
      </c>
      <c r="R56" s="102" t="s">
        <v>4385</v>
      </c>
      <c r="S56" s="102" t="s">
        <v>4385</v>
      </c>
      <c r="T56" s="32" t="s">
        <v>5035</v>
      </c>
    </row>
    <row r="57" spans="1:22" ht="101.45">
      <c r="A57" s="32" t="s">
        <v>5036</v>
      </c>
      <c r="B57" s="32" t="s">
        <v>4792</v>
      </c>
      <c r="C57" s="32" t="s">
        <v>5037</v>
      </c>
      <c r="D57" s="32" t="s">
        <v>709</v>
      </c>
      <c r="E57" s="32" t="s">
        <v>5038</v>
      </c>
      <c r="F57" s="32" t="s">
        <v>4710</v>
      </c>
      <c r="G57" s="32" t="s">
        <v>5039</v>
      </c>
      <c r="H57" s="32" t="s">
        <v>5040</v>
      </c>
      <c r="I57" s="32" t="s">
        <v>4378</v>
      </c>
      <c r="J57" s="32" t="s">
        <v>5041</v>
      </c>
      <c r="K57" s="32" t="s">
        <v>4576</v>
      </c>
      <c r="L57" s="32" t="s">
        <v>5042</v>
      </c>
      <c r="M57" s="32" t="s">
        <v>4874</v>
      </c>
      <c r="N57" s="32" t="s">
        <v>5043</v>
      </c>
      <c r="O57" s="32" t="s">
        <v>5044</v>
      </c>
      <c r="P57" s="32" t="s">
        <v>5045</v>
      </c>
      <c r="Q57" s="32" t="s">
        <v>5046</v>
      </c>
      <c r="R57" s="102" t="s">
        <v>4385</v>
      </c>
      <c r="S57" s="102" t="s">
        <v>4385</v>
      </c>
      <c r="T57" s="32" t="s">
        <v>5047</v>
      </c>
    </row>
    <row r="58" spans="1:22" ht="87">
      <c r="A58" s="32" t="s">
        <v>5048</v>
      </c>
      <c r="B58" s="32" t="s">
        <v>4792</v>
      </c>
      <c r="C58" s="32" t="s">
        <v>5049</v>
      </c>
      <c r="D58" s="32" t="s">
        <v>5050</v>
      </c>
      <c r="E58" s="32" t="s">
        <v>5051</v>
      </c>
      <c r="F58" s="32" t="s">
        <v>4694</v>
      </c>
      <c r="G58" s="32" t="s">
        <v>5052</v>
      </c>
      <c r="H58" s="32" t="s">
        <v>5053</v>
      </c>
      <c r="I58" s="32" t="s">
        <v>4812</v>
      </c>
      <c r="J58" s="32" t="s">
        <v>5054</v>
      </c>
      <c r="K58" s="32" t="s">
        <v>5055</v>
      </c>
      <c r="L58" s="32" t="s">
        <v>5056</v>
      </c>
      <c r="M58" s="32" t="s">
        <v>4874</v>
      </c>
      <c r="N58" s="32" t="s">
        <v>5057</v>
      </c>
      <c r="O58" s="32" t="s">
        <v>5058</v>
      </c>
      <c r="P58" s="32" t="s">
        <v>4456</v>
      </c>
      <c r="Q58" s="32" t="s">
        <v>5059</v>
      </c>
      <c r="R58" s="102" t="s">
        <v>4385</v>
      </c>
      <c r="S58" s="102" t="s">
        <v>4385</v>
      </c>
      <c r="T58" s="32" t="s">
        <v>5060</v>
      </c>
    </row>
    <row r="59" spans="1:22" ht="57.95">
      <c r="A59" s="32" t="s">
        <v>5061</v>
      </c>
      <c r="B59" s="32" t="s">
        <v>4792</v>
      </c>
      <c r="C59" s="32" t="s">
        <v>5062</v>
      </c>
      <c r="D59" s="32" t="s">
        <v>604</v>
      </c>
      <c r="E59" s="32" t="s">
        <v>5063</v>
      </c>
      <c r="F59" s="32" t="s">
        <v>4694</v>
      </c>
      <c r="G59" s="32" t="s">
        <v>5064</v>
      </c>
      <c r="H59" s="32" t="s">
        <v>5065</v>
      </c>
      <c r="I59" s="32" t="s">
        <v>4812</v>
      </c>
      <c r="J59" s="32" t="s">
        <v>5066</v>
      </c>
      <c r="K59" s="32" t="s">
        <v>5067</v>
      </c>
      <c r="L59" s="32" t="s">
        <v>5068</v>
      </c>
      <c r="M59" s="32" t="s">
        <v>4874</v>
      </c>
      <c r="N59" s="32" t="s">
        <v>5069</v>
      </c>
      <c r="O59" s="32" t="s">
        <v>5003</v>
      </c>
      <c r="P59" s="32" t="s">
        <v>5003</v>
      </c>
      <c r="Q59" s="32" t="s">
        <v>5070</v>
      </c>
      <c r="R59" s="102" t="s">
        <v>4385</v>
      </c>
      <c r="S59" s="102" t="s">
        <v>4385</v>
      </c>
    </row>
    <row r="60" spans="1:22" ht="72.599999999999994">
      <c r="A60" s="32" t="s">
        <v>5071</v>
      </c>
      <c r="B60" s="32" t="s">
        <v>4792</v>
      </c>
      <c r="C60" s="32" t="s">
        <v>5072</v>
      </c>
      <c r="D60" s="32" t="s">
        <v>5073</v>
      </c>
      <c r="E60" s="32" t="s">
        <v>5074</v>
      </c>
      <c r="F60" s="32" t="s">
        <v>4694</v>
      </c>
      <c r="G60" s="32" t="s">
        <v>5075</v>
      </c>
      <c r="H60" s="32" t="s">
        <v>5076</v>
      </c>
      <c r="I60" s="32" t="s">
        <v>4812</v>
      </c>
      <c r="J60" s="32" t="s">
        <v>5063</v>
      </c>
      <c r="K60" s="32" t="s">
        <v>5077</v>
      </c>
      <c r="L60" s="32" t="s">
        <v>5078</v>
      </c>
      <c r="M60" s="32" t="s">
        <v>4874</v>
      </c>
      <c r="N60" s="32" t="s">
        <v>5079</v>
      </c>
      <c r="O60" s="32" t="s">
        <v>5080</v>
      </c>
      <c r="P60" s="32" t="s">
        <v>5003</v>
      </c>
      <c r="Q60" s="32" t="s">
        <v>5081</v>
      </c>
      <c r="R60" s="102" t="s">
        <v>4385</v>
      </c>
      <c r="S60" s="102" t="s">
        <v>4385</v>
      </c>
      <c r="T60" s="32" t="s">
        <v>5082</v>
      </c>
    </row>
    <row r="61" spans="1:22" ht="57.95">
      <c r="A61" s="32" t="s">
        <v>5083</v>
      </c>
      <c r="B61" s="32" t="s">
        <v>4792</v>
      </c>
      <c r="C61" s="32" t="s">
        <v>139</v>
      </c>
      <c r="D61" s="32" t="s">
        <v>5084</v>
      </c>
      <c r="E61" s="32" t="s">
        <v>5085</v>
      </c>
      <c r="F61" s="32" t="s">
        <v>4694</v>
      </c>
      <c r="G61" s="32" t="s">
        <v>5086</v>
      </c>
      <c r="H61" s="32" t="s">
        <v>5087</v>
      </c>
      <c r="I61" s="32" t="s">
        <v>4812</v>
      </c>
      <c r="J61" s="32" t="s">
        <v>5088</v>
      </c>
      <c r="K61" s="32" t="s">
        <v>2158</v>
      </c>
      <c r="L61" s="32" t="s">
        <v>5089</v>
      </c>
      <c r="M61" s="32" t="s">
        <v>4874</v>
      </c>
      <c r="N61" s="32" t="s">
        <v>5090</v>
      </c>
      <c r="O61" s="32" t="s">
        <v>5091</v>
      </c>
      <c r="P61" s="32" t="s">
        <v>5092</v>
      </c>
      <c r="Q61" s="32" t="s">
        <v>2158</v>
      </c>
      <c r="R61" s="102" t="s">
        <v>4385</v>
      </c>
      <c r="S61" s="102" t="s">
        <v>4385</v>
      </c>
    </row>
    <row r="62" spans="1:22" ht="29.1">
      <c r="A62" s="32" t="s">
        <v>5093</v>
      </c>
      <c r="B62" s="32" t="s">
        <v>4792</v>
      </c>
      <c r="C62" s="32" t="s">
        <v>5094</v>
      </c>
      <c r="D62" s="32" t="s">
        <v>5095</v>
      </c>
      <c r="E62" s="32" t="s">
        <v>5096</v>
      </c>
      <c r="F62" s="32" t="s">
        <v>4475</v>
      </c>
      <c r="G62" s="32" t="s">
        <v>5097</v>
      </c>
      <c r="H62" s="32" t="s">
        <v>5098</v>
      </c>
      <c r="I62" s="32" t="s">
        <v>4812</v>
      </c>
      <c r="J62" s="32" t="s">
        <v>5099</v>
      </c>
      <c r="K62" s="32" t="s">
        <v>2158</v>
      </c>
      <c r="L62" s="32" t="s">
        <v>5100</v>
      </c>
      <c r="M62" s="32" t="s">
        <v>4874</v>
      </c>
      <c r="N62" s="32" t="s">
        <v>5101</v>
      </c>
      <c r="O62" s="32" t="s">
        <v>5102</v>
      </c>
      <c r="P62" s="32" t="s">
        <v>4456</v>
      </c>
      <c r="Q62" s="32" t="s">
        <v>2158</v>
      </c>
      <c r="R62" s="102" t="s">
        <v>4385</v>
      </c>
      <c r="S62" s="102" t="s">
        <v>4385</v>
      </c>
    </row>
    <row r="63" spans="1:22" ht="29.1">
      <c r="A63" s="32" t="s">
        <v>5103</v>
      </c>
      <c r="B63" s="32" t="s">
        <v>4792</v>
      </c>
      <c r="C63" s="32" t="s">
        <v>5104</v>
      </c>
      <c r="D63" s="32" t="s">
        <v>222</v>
      </c>
      <c r="E63" s="32" t="s">
        <v>5105</v>
      </c>
      <c r="F63" s="32" t="s">
        <v>4694</v>
      </c>
      <c r="G63" s="32" t="s">
        <v>5106</v>
      </c>
      <c r="H63" s="32" t="s">
        <v>5107</v>
      </c>
      <c r="I63" s="32" t="s">
        <v>4812</v>
      </c>
      <c r="J63" s="32" t="s">
        <v>5096</v>
      </c>
      <c r="K63" s="32" t="s">
        <v>2158</v>
      </c>
      <c r="L63" s="32" t="s">
        <v>5108</v>
      </c>
      <c r="M63" s="32" t="s">
        <v>4874</v>
      </c>
      <c r="N63" s="32" t="s">
        <v>5109</v>
      </c>
      <c r="O63" s="32" t="s">
        <v>5110</v>
      </c>
      <c r="P63" s="32" t="s">
        <v>4456</v>
      </c>
      <c r="Q63" s="32" t="s">
        <v>2158</v>
      </c>
      <c r="R63" s="102" t="s">
        <v>4385</v>
      </c>
      <c r="S63" s="102" t="s">
        <v>4385</v>
      </c>
    </row>
    <row r="64" spans="1:22" ht="72.599999999999994">
      <c r="A64" s="32" t="s">
        <v>5111</v>
      </c>
      <c r="B64" s="32" t="s">
        <v>4792</v>
      </c>
      <c r="C64" s="32" t="s">
        <v>5112</v>
      </c>
      <c r="D64" s="32" t="s">
        <v>37</v>
      </c>
      <c r="E64" s="32" t="s">
        <v>5113</v>
      </c>
      <c r="F64" s="32" t="s">
        <v>4694</v>
      </c>
      <c r="G64" s="32" t="s">
        <v>5114</v>
      </c>
      <c r="H64" s="32" t="s">
        <v>5115</v>
      </c>
      <c r="I64" s="32" t="s">
        <v>4812</v>
      </c>
      <c r="J64" s="32" t="s">
        <v>5105</v>
      </c>
      <c r="K64" s="32" t="s">
        <v>4999</v>
      </c>
      <c r="L64" s="32" t="s">
        <v>5116</v>
      </c>
      <c r="M64" s="32" t="s">
        <v>4874</v>
      </c>
      <c r="N64" s="32" t="s">
        <v>5117</v>
      </c>
      <c r="O64" s="32" t="s">
        <v>5118</v>
      </c>
      <c r="P64" s="32" t="s">
        <v>5003</v>
      </c>
      <c r="Q64" s="32" t="s">
        <v>5119</v>
      </c>
      <c r="R64" s="102" t="s">
        <v>4385</v>
      </c>
      <c r="S64" s="102" t="s">
        <v>4385</v>
      </c>
      <c r="V64" s="32" t="s">
        <v>5120</v>
      </c>
    </row>
    <row r="65" spans="1:21" ht="43.5">
      <c r="A65" s="32" t="s">
        <v>5121</v>
      </c>
      <c r="B65" s="32" t="s">
        <v>4792</v>
      </c>
      <c r="C65" s="32" t="s">
        <v>4832</v>
      </c>
      <c r="D65" s="32" t="s">
        <v>5122</v>
      </c>
      <c r="E65" s="32" t="s">
        <v>5123</v>
      </c>
      <c r="F65" s="32" t="s">
        <v>4694</v>
      </c>
      <c r="G65" s="32" t="s">
        <v>5124</v>
      </c>
      <c r="H65" s="32" t="s">
        <v>5125</v>
      </c>
      <c r="I65" s="32" t="s">
        <v>4812</v>
      </c>
      <c r="J65" s="32" t="s">
        <v>5113</v>
      </c>
      <c r="K65" s="32" t="s">
        <v>2158</v>
      </c>
      <c r="L65" s="32" t="s">
        <v>5126</v>
      </c>
      <c r="M65" s="32" t="s">
        <v>4874</v>
      </c>
      <c r="N65" s="32" t="s">
        <v>5127</v>
      </c>
      <c r="O65" s="32" t="s">
        <v>5128</v>
      </c>
      <c r="P65" s="32" t="s">
        <v>4840</v>
      </c>
      <c r="Q65" s="32" t="s">
        <v>2158</v>
      </c>
      <c r="R65" s="102" t="s">
        <v>4385</v>
      </c>
      <c r="S65" s="102" t="s">
        <v>4385</v>
      </c>
    </row>
    <row r="66" spans="1:21" ht="57.95">
      <c r="A66" s="32" t="s">
        <v>5129</v>
      </c>
      <c r="B66" s="32" t="s">
        <v>4792</v>
      </c>
      <c r="C66" s="32" t="s">
        <v>14</v>
      </c>
      <c r="D66" s="32" t="s">
        <v>5130</v>
      </c>
      <c r="E66" s="32" t="s">
        <v>5131</v>
      </c>
      <c r="F66" s="32" t="s">
        <v>4694</v>
      </c>
      <c r="G66" s="32" t="s">
        <v>5132</v>
      </c>
      <c r="H66" s="32" t="s">
        <v>5133</v>
      </c>
      <c r="I66" s="32" t="s">
        <v>4812</v>
      </c>
      <c r="J66" s="32" t="s">
        <v>5123</v>
      </c>
      <c r="K66" s="32" t="s">
        <v>5134</v>
      </c>
      <c r="L66" s="32" t="s">
        <v>5135</v>
      </c>
      <c r="M66" s="32" t="s">
        <v>4874</v>
      </c>
      <c r="N66" s="32" t="s">
        <v>5136</v>
      </c>
      <c r="O66" s="32" t="s">
        <v>5137</v>
      </c>
      <c r="P66" s="32" t="s">
        <v>5138</v>
      </c>
      <c r="Q66" s="32" t="s">
        <v>5139</v>
      </c>
      <c r="R66" s="102" t="s">
        <v>4385</v>
      </c>
      <c r="S66" s="102" t="s">
        <v>4385</v>
      </c>
      <c r="T66" s="32" t="s">
        <v>5140</v>
      </c>
    </row>
    <row r="67" spans="1:21" ht="57.95">
      <c r="A67" s="32" t="s">
        <v>5141</v>
      </c>
      <c r="B67" s="32" t="s">
        <v>4792</v>
      </c>
      <c r="C67" s="32" t="s">
        <v>5142</v>
      </c>
      <c r="D67" s="32" t="s">
        <v>5143</v>
      </c>
      <c r="E67" s="32" t="s">
        <v>5144</v>
      </c>
      <c r="F67" s="32" t="s">
        <v>4694</v>
      </c>
      <c r="G67" s="32" t="s">
        <v>5145</v>
      </c>
      <c r="H67" s="32" t="s">
        <v>5146</v>
      </c>
      <c r="I67" s="32" t="s">
        <v>4812</v>
      </c>
      <c r="J67" s="32" t="s">
        <v>5131</v>
      </c>
      <c r="K67" s="32" t="s">
        <v>2158</v>
      </c>
      <c r="L67" s="32" t="s">
        <v>5147</v>
      </c>
      <c r="M67" s="32" t="s">
        <v>4874</v>
      </c>
      <c r="N67" s="32" t="s">
        <v>5148</v>
      </c>
      <c r="O67" s="32" t="s">
        <v>5149</v>
      </c>
      <c r="P67" s="32" t="s">
        <v>5150</v>
      </c>
      <c r="Q67" s="32" t="s">
        <v>2158</v>
      </c>
      <c r="R67" s="102" t="s">
        <v>4385</v>
      </c>
      <c r="S67" s="102" t="s">
        <v>4385</v>
      </c>
    </row>
    <row r="68" spans="1:21" ht="29.1">
      <c r="A68" s="32" t="s">
        <v>5151</v>
      </c>
      <c r="B68" s="32" t="s">
        <v>4792</v>
      </c>
      <c r="C68" s="32" t="s">
        <v>5152</v>
      </c>
      <c r="D68" s="32" t="s">
        <v>5153</v>
      </c>
      <c r="E68" s="32" t="s">
        <v>5154</v>
      </c>
      <c r="F68" s="32" t="s">
        <v>4694</v>
      </c>
      <c r="G68" s="32" t="s">
        <v>5155</v>
      </c>
      <c r="H68" s="32" t="s">
        <v>5156</v>
      </c>
      <c r="I68" s="32" t="s">
        <v>5157</v>
      </c>
      <c r="J68" s="32" t="s">
        <v>4812</v>
      </c>
      <c r="K68" s="32" t="s">
        <v>5158</v>
      </c>
      <c r="L68" s="32" t="s">
        <v>2158</v>
      </c>
      <c r="M68" s="32" t="s">
        <v>5159</v>
      </c>
      <c r="N68" s="32" t="s">
        <v>4874</v>
      </c>
      <c r="O68" s="32" t="s">
        <v>5160</v>
      </c>
      <c r="P68" s="32" t="s">
        <v>5161</v>
      </c>
      <c r="Q68" s="32" t="s">
        <v>5162</v>
      </c>
      <c r="R68" s="102" t="s">
        <v>4385</v>
      </c>
      <c r="S68" s="102" t="s">
        <v>4385</v>
      </c>
      <c r="T68" s="32" t="s">
        <v>2195</v>
      </c>
      <c r="U68" s="32" t="s">
        <v>2195</v>
      </c>
    </row>
    <row r="69" spans="1:21" ht="29.1">
      <c r="A69" s="32" t="s">
        <v>5163</v>
      </c>
      <c r="B69" s="32" t="s">
        <v>4792</v>
      </c>
      <c r="C69" s="32" t="s">
        <v>5164</v>
      </c>
      <c r="D69" s="32" t="s">
        <v>5165</v>
      </c>
      <c r="E69" s="32" t="s">
        <v>5166</v>
      </c>
      <c r="F69" s="32" t="s">
        <v>4403</v>
      </c>
      <c r="G69" s="32" t="s">
        <v>5167</v>
      </c>
      <c r="H69" s="32" t="s">
        <v>5168</v>
      </c>
      <c r="I69" s="32" t="s">
        <v>4378</v>
      </c>
      <c r="J69" s="32" t="s">
        <v>5169</v>
      </c>
      <c r="K69" s="32" t="s">
        <v>2158</v>
      </c>
      <c r="L69" s="32" t="s">
        <v>5170</v>
      </c>
      <c r="M69" s="32" t="s">
        <v>5171</v>
      </c>
      <c r="N69" s="32" t="s">
        <v>5172</v>
      </c>
      <c r="O69" s="32" t="s">
        <v>5173</v>
      </c>
      <c r="P69" s="32" t="s">
        <v>5174</v>
      </c>
      <c r="Q69" s="32" t="s">
        <v>5175</v>
      </c>
      <c r="R69" s="102" t="s">
        <v>4385</v>
      </c>
      <c r="S69" s="102" t="s">
        <v>4385</v>
      </c>
      <c r="T69" s="32" t="s">
        <v>5176</v>
      </c>
    </row>
    <row r="70" spans="1:21" ht="29.1">
      <c r="A70" s="32" t="s">
        <v>5177</v>
      </c>
      <c r="B70" s="32" t="s">
        <v>4792</v>
      </c>
      <c r="C70" s="32" t="s">
        <v>4843</v>
      </c>
      <c r="D70" s="32" t="s">
        <v>2030</v>
      </c>
      <c r="E70" s="32" t="s">
        <v>5178</v>
      </c>
      <c r="F70" s="32" t="s">
        <v>4845</v>
      </c>
      <c r="G70" s="32" t="s">
        <v>5179</v>
      </c>
      <c r="H70" s="32" t="s">
        <v>5180</v>
      </c>
      <c r="I70" s="32" t="s">
        <v>4812</v>
      </c>
      <c r="J70" s="32" t="s">
        <v>5166</v>
      </c>
      <c r="K70" s="32" t="s">
        <v>2158</v>
      </c>
      <c r="L70" s="32" t="s">
        <v>5181</v>
      </c>
      <c r="M70" s="32" t="s">
        <v>5171</v>
      </c>
      <c r="N70" s="32" t="s">
        <v>5182</v>
      </c>
      <c r="O70" s="32" t="s">
        <v>5183</v>
      </c>
      <c r="P70" s="32" t="s">
        <v>5184</v>
      </c>
      <c r="Q70" s="32" t="s">
        <v>2158</v>
      </c>
      <c r="R70" s="102" t="s">
        <v>4385</v>
      </c>
      <c r="S70" s="102" t="s">
        <v>4385</v>
      </c>
    </row>
    <row r="71" spans="1:21" ht="29.1">
      <c r="A71" s="32" t="s">
        <v>5185</v>
      </c>
      <c r="B71" s="32" t="s">
        <v>5186</v>
      </c>
      <c r="C71" s="32" t="s">
        <v>5187</v>
      </c>
      <c r="D71" s="32" t="s">
        <v>4794</v>
      </c>
      <c r="E71" s="32" t="s">
        <v>4795</v>
      </c>
      <c r="F71" s="32" t="s">
        <v>4403</v>
      </c>
      <c r="G71" s="32" t="s">
        <v>5188</v>
      </c>
      <c r="H71" s="32" t="s">
        <v>5189</v>
      </c>
      <c r="I71" s="32" t="s">
        <v>4378</v>
      </c>
      <c r="J71" s="32" t="s">
        <v>5190</v>
      </c>
      <c r="K71" s="32" t="s">
        <v>2158</v>
      </c>
      <c r="L71" s="32" t="s">
        <v>5191</v>
      </c>
      <c r="M71" s="32" t="s">
        <v>5192</v>
      </c>
      <c r="N71" s="32" t="s">
        <v>5193</v>
      </c>
      <c r="O71" s="32" t="s">
        <v>5194</v>
      </c>
      <c r="P71" s="32" t="s">
        <v>4456</v>
      </c>
      <c r="Q71" s="32" t="s">
        <v>2158</v>
      </c>
      <c r="R71" s="102" t="s">
        <v>4385</v>
      </c>
      <c r="S71" s="102" t="s">
        <v>4385</v>
      </c>
    </row>
    <row r="72" spans="1:21" ht="29.1">
      <c r="A72" s="32" t="s">
        <v>5195</v>
      </c>
      <c r="B72" s="32" t="s">
        <v>5186</v>
      </c>
      <c r="C72" s="32" t="s">
        <v>5196</v>
      </c>
      <c r="D72" s="32" t="s">
        <v>5197</v>
      </c>
      <c r="E72" s="32" t="s">
        <v>4809</v>
      </c>
      <c r="F72" s="32" t="s">
        <v>4694</v>
      </c>
      <c r="G72" s="32" t="s">
        <v>5198</v>
      </c>
      <c r="H72" s="32" t="s">
        <v>5199</v>
      </c>
      <c r="I72" s="32" t="s">
        <v>4812</v>
      </c>
      <c r="J72" s="32" t="s">
        <v>4795</v>
      </c>
      <c r="K72" s="32" t="s">
        <v>5200</v>
      </c>
      <c r="L72" s="32" t="s">
        <v>5201</v>
      </c>
      <c r="M72" s="32" t="s">
        <v>5192</v>
      </c>
      <c r="N72" s="32" t="s">
        <v>5202</v>
      </c>
      <c r="O72" s="32" t="s">
        <v>5203</v>
      </c>
      <c r="P72" s="32" t="s">
        <v>4456</v>
      </c>
      <c r="Q72" s="32" t="s">
        <v>2158</v>
      </c>
      <c r="R72" s="102" t="s">
        <v>4385</v>
      </c>
      <c r="S72" s="102" t="s">
        <v>4385</v>
      </c>
    </row>
    <row r="73" spans="1:21" ht="29.1">
      <c r="A73" s="32" t="s">
        <v>5204</v>
      </c>
      <c r="B73" s="32" t="s">
        <v>5186</v>
      </c>
      <c r="C73" s="32" t="s">
        <v>5205</v>
      </c>
      <c r="D73" s="32" t="s">
        <v>5206</v>
      </c>
      <c r="E73" s="32" t="s">
        <v>5207</v>
      </c>
      <c r="F73" s="32" t="s">
        <v>4845</v>
      </c>
      <c r="G73" s="32" t="s">
        <v>5208</v>
      </c>
      <c r="H73" s="32" t="s">
        <v>5209</v>
      </c>
      <c r="I73" s="32" t="s">
        <v>4812</v>
      </c>
      <c r="J73" s="32" t="s">
        <v>5210</v>
      </c>
      <c r="K73" s="32" t="s">
        <v>2158</v>
      </c>
      <c r="L73" s="32" t="s">
        <v>5211</v>
      </c>
      <c r="M73" s="32" t="s">
        <v>5212</v>
      </c>
      <c r="N73" s="32" t="s">
        <v>5213</v>
      </c>
      <c r="O73" s="32" t="s">
        <v>5214</v>
      </c>
      <c r="P73" s="32" t="s">
        <v>4851</v>
      </c>
      <c r="Q73" s="32" t="s">
        <v>2158</v>
      </c>
      <c r="R73" s="102" t="s">
        <v>4385</v>
      </c>
      <c r="S73" s="102" t="s">
        <v>4385</v>
      </c>
    </row>
    <row r="74" spans="1:21" ht="29.1">
      <c r="A74" s="32" t="s">
        <v>5215</v>
      </c>
      <c r="B74" s="32" t="s">
        <v>5186</v>
      </c>
      <c r="C74" s="32" t="s">
        <v>41</v>
      </c>
      <c r="D74" s="32" t="s">
        <v>5216</v>
      </c>
      <c r="E74" s="32" t="s">
        <v>5217</v>
      </c>
      <c r="F74" s="32" t="s">
        <v>4694</v>
      </c>
      <c r="G74" s="32" t="s">
        <v>5218</v>
      </c>
      <c r="H74" s="32" t="s">
        <v>5156</v>
      </c>
      <c r="I74" s="32" t="s">
        <v>5219</v>
      </c>
      <c r="J74" s="32" t="s">
        <v>4812</v>
      </c>
      <c r="K74" s="32" t="s">
        <v>5207</v>
      </c>
      <c r="L74" s="32" t="s">
        <v>2158</v>
      </c>
      <c r="M74" s="32" t="s">
        <v>5220</v>
      </c>
      <c r="N74" s="32" t="s">
        <v>5212</v>
      </c>
      <c r="O74" s="32" t="s">
        <v>5221</v>
      </c>
      <c r="P74" s="32" t="s">
        <v>5161</v>
      </c>
      <c r="Q74" s="32" t="s">
        <v>5222</v>
      </c>
      <c r="R74" s="102" t="s">
        <v>4385</v>
      </c>
      <c r="S74" s="102" t="s">
        <v>4385</v>
      </c>
      <c r="T74" s="32" t="s">
        <v>2195</v>
      </c>
      <c r="U74" s="32" t="s">
        <v>2195</v>
      </c>
    </row>
    <row r="75" spans="1:21" ht="29.1">
      <c r="A75" s="32" t="s">
        <v>5223</v>
      </c>
      <c r="B75" s="32" t="s">
        <v>5186</v>
      </c>
      <c r="C75" s="32" t="s">
        <v>5224</v>
      </c>
      <c r="D75" s="32" t="s">
        <v>5225</v>
      </c>
      <c r="E75" s="32" t="s">
        <v>5226</v>
      </c>
      <c r="F75" s="32" t="s">
        <v>4870</v>
      </c>
      <c r="G75" s="32" t="s">
        <v>5227</v>
      </c>
      <c r="H75" s="32" t="s">
        <v>5228</v>
      </c>
      <c r="I75" s="32" t="s">
        <v>4812</v>
      </c>
      <c r="J75" s="32" t="s">
        <v>5217</v>
      </c>
      <c r="K75" s="32" t="s">
        <v>2158</v>
      </c>
      <c r="L75" s="32" t="s">
        <v>5229</v>
      </c>
      <c r="M75" s="32" t="s">
        <v>5212</v>
      </c>
      <c r="N75" s="32" t="s">
        <v>5230</v>
      </c>
      <c r="O75" s="32" t="s">
        <v>5231</v>
      </c>
      <c r="P75" s="32" t="s">
        <v>5232</v>
      </c>
      <c r="Q75" s="32" t="s">
        <v>2158</v>
      </c>
      <c r="R75" s="102" t="s">
        <v>4385</v>
      </c>
      <c r="S75" s="102" t="s">
        <v>4385</v>
      </c>
    </row>
    <row r="76" spans="1:21" ht="57.95">
      <c r="A76" s="32" t="s">
        <v>5233</v>
      </c>
      <c r="B76" s="32" t="s">
        <v>5186</v>
      </c>
      <c r="C76" s="32" t="s">
        <v>5234</v>
      </c>
      <c r="D76" s="32" t="s">
        <v>709</v>
      </c>
      <c r="E76" s="32" t="s">
        <v>5235</v>
      </c>
      <c r="F76" s="32" t="s">
        <v>4710</v>
      </c>
      <c r="G76" s="32" t="s">
        <v>5236</v>
      </c>
      <c r="H76" s="32" t="s">
        <v>5237</v>
      </c>
      <c r="I76" s="32" t="s">
        <v>4378</v>
      </c>
      <c r="J76" s="32" t="s">
        <v>5238</v>
      </c>
      <c r="K76" s="32" t="s">
        <v>5239</v>
      </c>
      <c r="L76" s="32" t="s">
        <v>5240</v>
      </c>
      <c r="M76" s="32" t="s">
        <v>5212</v>
      </c>
      <c r="N76" s="32" t="s">
        <v>5241</v>
      </c>
      <c r="O76" s="32" t="s">
        <v>5242</v>
      </c>
      <c r="P76" s="32" t="s">
        <v>5243</v>
      </c>
      <c r="Q76" s="32" t="s">
        <v>5244</v>
      </c>
      <c r="R76" s="102" t="s">
        <v>4385</v>
      </c>
      <c r="S76" s="102" t="s">
        <v>4385</v>
      </c>
      <c r="T76" s="32" t="s">
        <v>5245</v>
      </c>
    </row>
    <row r="77" spans="1:21" ht="57.95">
      <c r="A77" s="32" t="s">
        <v>5246</v>
      </c>
      <c r="B77" s="32" t="s">
        <v>5186</v>
      </c>
      <c r="C77" s="32" t="s">
        <v>5247</v>
      </c>
      <c r="D77" s="32" t="s">
        <v>5248</v>
      </c>
      <c r="E77" s="32" t="s">
        <v>5249</v>
      </c>
      <c r="F77" s="32" t="s">
        <v>4694</v>
      </c>
      <c r="G77" s="32" t="s">
        <v>5250</v>
      </c>
      <c r="H77" s="32" t="s">
        <v>5251</v>
      </c>
      <c r="I77" s="32" t="s">
        <v>4812</v>
      </c>
      <c r="J77" s="32" t="s">
        <v>5235</v>
      </c>
      <c r="K77" s="32" t="s">
        <v>2158</v>
      </c>
      <c r="L77" s="32" t="s">
        <v>5252</v>
      </c>
      <c r="M77" s="32" t="s">
        <v>5212</v>
      </c>
      <c r="N77" s="32" t="s">
        <v>5253</v>
      </c>
      <c r="O77" s="32" t="s">
        <v>5161</v>
      </c>
      <c r="P77" s="32" t="s">
        <v>5254</v>
      </c>
      <c r="Q77" s="32" t="s">
        <v>5255</v>
      </c>
      <c r="R77" s="102" t="s">
        <v>4385</v>
      </c>
      <c r="S77" s="102" t="s">
        <v>4385</v>
      </c>
      <c r="T77" s="32" t="s">
        <v>2195</v>
      </c>
    </row>
    <row r="78" spans="1:21" ht="43.5">
      <c r="A78" s="32" t="s">
        <v>5256</v>
      </c>
      <c r="B78" s="32" t="s">
        <v>5186</v>
      </c>
      <c r="C78" s="32" t="s">
        <v>5257</v>
      </c>
      <c r="D78" s="32" t="s">
        <v>4821</v>
      </c>
      <c r="E78" s="32" t="s">
        <v>5258</v>
      </c>
      <c r="F78" s="32" t="s">
        <v>4475</v>
      </c>
      <c r="G78" s="32" t="s">
        <v>5259</v>
      </c>
      <c r="H78" s="32" t="s">
        <v>5260</v>
      </c>
      <c r="I78" s="32" t="s">
        <v>4812</v>
      </c>
      <c r="J78" s="32" t="s">
        <v>5261</v>
      </c>
      <c r="K78" s="32" t="s">
        <v>2158</v>
      </c>
      <c r="L78" s="32" t="s">
        <v>5262</v>
      </c>
      <c r="M78" s="32" t="s">
        <v>5212</v>
      </c>
      <c r="N78" s="32" t="s">
        <v>5263</v>
      </c>
      <c r="O78" s="32" t="s">
        <v>5264</v>
      </c>
      <c r="P78" s="32" t="s">
        <v>4456</v>
      </c>
      <c r="Q78" s="32" t="s">
        <v>5265</v>
      </c>
      <c r="R78" s="102" t="s">
        <v>4385</v>
      </c>
      <c r="S78" s="102" t="s">
        <v>4385</v>
      </c>
      <c r="T78" s="32" t="s">
        <v>5266</v>
      </c>
    </row>
    <row r="79" spans="1:21" ht="43.5">
      <c r="A79" s="32" t="s">
        <v>5267</v>
      </c>
      <c r="B79" s="32" t="s">
        <v>5186</v>
      </c>
      <c r="C79" s="32" t="s">
        <v>5268</v>
      </c>
      <c r="D79" s="32" t="s">
        <v>5122</v>
      </c>
      <c r="E79" s="32" t="s">
        <v>5269</v>
      </c>
      <c r="F79" s="32" t="s">
        <v>4694</v>
      </c>
      <c r="G79" s="32" t="s">
        <v>5270</v>
      </c>
      <c r="H79" s="32" t="s">
        <v>5271</v>
      </c>
      <c r="I79" s="32" t="s">
        <v>4812</v>
      </c>
      <c r="J79" s="32" t="s">
        <v>5272</v>
      </c>
      <c r="K79" s="32" t="s">
        <v>2158</v>
      </c>
      <c r="L79" s="32" t="s">
        <v>5273</v>
      </c>
      <c r="M79" s="32" t="s">
        <v>5212</v>
      </c>
      <c r="N79" s="32" t="s">
        <v>5274</v>
      </c>
      <c r="O79" s="32" t="s">
        <v>5275</v>
      </c>
      <c r="P79" s="32" t="s">
        <v>4851</v>
      </c>
      <c r="Q79" s="32" t="s">
        <v>2158</v>
      </c>
      <c r="R79" s="102" t="s">
        <v>4385</v>
      </c>
      <c r="S79" s="102" t="s">
        <v>4385</v>
      </c>
    </row>
    <row r="80" spans="1:21" ht="29.1">
      <c r="A80" s="32" t="s">
        <v>5276</v>
      </c>
      <c r="B80" s="32" t="s">
        <v>5186</v>
      </c>
      <c r="C80" s="32" t="s">
        <v>5277</v>
      </c>
      <c r="D80" s="32" t="s">
        <v>5278</v>
      </c>
      <c r="E80" s="32" t="s">
        <v>5279</v>
      </c>
      <c r="F80" s="32" t="s">
        <v>4694</v>
      </c>
      <c r="G80" s="32" t="s">
        <v>5280</v>
      </c>
      <c r="H80" s="32" t="s">
        <v>5281</v>
      </c>
      <c r="I80" s="32" t="s">
        <v>4812</v>
      </c>
      <c r="J80" s="32" t="s">
        <v>5269</v>
      </c>
      <c r="K80" s="32" t="s">
        <v>2158</v>
      </c>
      <c r="L80" s="32" t="s">
        <v>5282</v>
      </c>
      <c r="M80" s="32" t="s">
        <v>5212</v>
      </c>
      <c r="N80" s="32" t="s">
        <v>5283</v>
      </c>
      <c r="O80" s="32" t="s">
        <v>5284</v>
      </c>
      <c r="P80" s="32" t="s">
        <v>4840</v>
      </c>
      <c r="Q80" s="32" t="s">
        <v>2158</v>
      </c>
      <c r="R80" s="102" t="s">
        <v>4385</v>
      </c>
      <c r="S80" s="102" t="s">
        <v>4385</v>
      </c>
      <c r="T80" s="32" t="s">
        <v>5285</v>
      </c>
    </row>
    <row r="81" spans="1:20" ht="29.1">
      <c r="A81" s="32" t="s">
        <v>5286</v>
      </c>
      <c r="B81" s="32" t="s">
        <v>5186</v>
      </c>
      <c r="C81" s="32" t="s">
        <v>388</v>
      </c>
      <c r="D81" s="32" t="s">
        <v>5287</v>
      </c>
      <c r="E81" s="32" t="s">
        <v>5288</v>
      </c>
      <c r="F81" s="32" t="s">
        <v>4403</v>
      </c>
      <c r="G81" s="32" t="s">
        <v>5289</v>
      </c>
      <c r="H81" s="32" t="s">
        <v>5290</v>
      </c>
      <c r="I81" s="32" t="s">
        <v>4812</v>
      </c>
      <c r="J81" s="32" t="s">
        <v>5291</v>
      </c>
      <c r="K81" s="32" t="s">
        <v>2158</v>
      </c>
      <c r="L81" s="32" t="s">
        <v>5292</v>
      </c>
      <c r="M81" s="32" t="s">
        <v>5212</v>
      </c>
      <c r="N81" s="32" t="s">
        <v>5293</v>
      </c>
      <c r="O81" s="32" t="s">
        <v>5294</v>
      </c>
      <c r="P81" s="32" t="s">
        <v>5295</v>
      </c>
      <c r="Q81" s="32" t="s">
        <v>2158</v>
      </c>
      <c r="R81" s="102" t="s">
        <v>4385</v>
      </c>
      <c r="S81" s="102" t="s">
        <v>4385</v>
      </c>
    </row>
    <row r="82" spans="1:20" ht="29.1">
      <c r="A82" s="32" t="s">
        <v>5296</v>
      </c>
      <c r="B82" s="32" t="s">
        <v>5186</v>
      </c>
      <c r="C82" s="32" t="s">
        <v>4843</v>
      </c>
      <c r="D82" s="32" t="s">
        <v>2030</v>
      </c>
      <c r="E82" s="32" t="s">
        <v>5297</v>
      </c>
      <c r="F82" s="32" t="s">
        <v>4845</v>
      </c>
      <c r="G82" s="32" t="s">
        <v>5298</v>
      </c>
      <c r="H82" s="32" t="s">
        <v>5180</v>
      </c>
      <c r="I82" s="32" t="s">
        <v>4812</v>
      </c>
      <c r="J82" s="32" t="s">
        <v>5288</v>
      </c>
      <c r="K82" s="32" t="s">
        <v>2158</v>
      </c>
      <c r="L82" s="32" t="s">
        <v>5299</v>
      </c>
      <c r="M82" s="32" t="s">
        <v>5212</v>
      </c>
      <c r="N82" s="32" t="s">
        <v>5182</v>
      </c>
      <c r="O82" s="32" t="s">
        <v>5300</v>
      </c>
      <c r="P82" s="32" t="s">
        <v>5184</v>
      </c>
      <c r="Q82" s="32" t="s">
        <v>2158</v>
      </c>
      <c r="R82" s="102" t="s">
        <v>4385</v>
      </c>
      <c r="S82" s="102" t="s">
        <v>4385</v>
      </c>
    </row>
    <row r="83" spans="1:20" ht="29.1">
      <c r="A83" s="32" t="s">
        <v>5301</v>
      </c>
      <c r="B83" s="32" t="s">
        <v>5186</v>
      </c>
      <c r="C83" s="32" t="s">
        <v>5302</v>
      </c>
      <c r="D83" s="32" t="s">
        <v>5165</v>
      </c>
      <c r="E83" s="32" t="s">
        <v>5166</v>
      </c>
      <c r="F83" s="32" t="s">
        <v>4403</v>
      </c>
      <c r="G83" s="32" t="s">
        <v>5303</v>
      </c>
      <c r="H83" s="32" t="s">
        <v>5304</v>
      </c>
      <c r="I83" s="32" t="s">
        <v>4378</v>
      </c>
      <c r="J83" s="32" t="s">
        <v>5305</v>
      </c>
      <c r="K83" s="32" t="s">
        <v>2158</v>
      </c>
      <c r="L83" s="32" t="s">
        <v>5306</v>
      </c>
      <c r="M83" s="32" t="s">
        <v>5307</v>
      </c>
      <c r="N83" s="32" t="s">
        <v>5308</v>
      </c>
      <c r="O83" s="32" t="s">
        <v>5309</v>
      </c>
      <c r="P83" s="32" t="s">
        <v>4456</v>
      </c>
      <c r="Q83" s="32" t="s">
        <v>2158</v>
      </c>
      <c r="R83" s="102" t="s">
        <v>4385</v>
      </c>
      <c r="S83" s="102" t="s">
        <v>4385</v>
      </c>
      <c r="T83" s="32" t="s">
        <v>5176</v>
      </c>
    </row>
    <row r="84" spans="1:20" ht="43.5">
      <c r="A84" s="32" t="s">
        <v>5310</v>
      </c>
      <c r="B84" s="32" t="s">
        <v>5311</v>
      </c>
      <c r="C84" s="32" t="s">
        <v>5312</v>
      </c>
      <c r="D84" s="32" t="s">
        <v>5313</v>
      </c>
      <c r="E84" s="32" t="s">
        <v>5314</v>
      </c>
      <c r="F84" s="32" t="s">
        <v>4870</v>
      </c>
      <c r="G84" s="32" t="s">
        <v>5315</v>
      </c>
      <c r="H84" s="32" t="s">
        <v>5316</v>
      </c>
      <c r="I84" s="32" t="s">
        <v>4812</v>
      </c>
      <c r="J84" s="32" t="s">
        <v>5317</v>
      </c>
      <c r="K84" s="32" t="s">
        <v>2158</v>
      </c>
      <c r="L84" s="32" t="s">
        <v>5318</v>
      </c>
      <c r="M84" s="32" t="s">
        <v>5319</v>
      </c>
      <c r="N84" s="32" t="s">
        <v>5320</v>
      </c>
      <c r="O84" s="32" t="s">
        <v>5321</v>
      </c>
      <c r="P84" s="32" t="s">
        <v>4441</v>
      </c>
      <c r="Q84" s="32" t="s">
        <v>2158</v>
      </c>
      <c r="R84" s="102" t="s">
        <v>4385</v>
      </c>
      <c r="S84" s="102" t="s">
        <v>4385</v>
      </c>
      <c r="T84" s="32" t="s">
        <v>5322</v>
      </c>
    </row>
    <row r="85" spans="1:20" ht="29.1">
      <c r="A85" s="32" t="s">
        <v>5323</v>
      </c>
      <c r="B85" s="32" t="s">
        <v>5311</v>
      </c>
      <c r="C85" s="32" t="s">
        <v>5324</v>
      </c>
      <c r="D85" s="32" t="s">
        <v>5325</v>
      </c>
      <c r="E85" s="32" t="s">
        <v>5326</v>
      </c>
      <c r="F85" s="32" t="s">
        <v>4403</v>
      </c>
      <c r="G85" s="32" t="s">
        <v>5327</v>
      </c>
      <c r="H85" s="32" t="s">
        <v>5328</v>
      </c>
      <c r="I85" s="32" t="s">
        <v>4812</v>
      </c>
      <c r="J85" s="32" t="s">
        <v>5314</v>
      </c>
      <c r="K85" s="32" t="s">
        <v>2158</v>
      </c>
      <c r="L85" s="32" t="s">
        <v>5329</v>
      </c>
      <c r="M85" s="32" t="s">
        <v>5319</v>
      </c>
      <c r="N85" s="32" t="s">
        <v>5330</v>
      </c>
      <c r="O85" s="32" t="s">
        <v>5331</v>
      </c>
      <c r="P85" s="32" t="s">
        <v>5295</v>
      </c>
      <c r="Q85" s="32" t="s">
        <v>2158</v>
      </c>
      <c r="R85" s="102" t="s">
        <v>4385</v>
      </c>
      <c r="S85" s="102" t="s">
        <v>4385</v>
      </c>
      <c r="T85" s="32" t="s">
        <v>5332</v>
      </c>
    </row>
    <row r="86" spans="1:20" ht="29.1">
      <c r="A86" s="32" t="s">
        <v>5333</v>
      </c>
      <c r="B86" s="32" t="s">
        <v>5311</v>
      </c>
      <c r="C86" s="32" t="s">
        <v>5334</v>
      </c>
      <c r="D86" s="32" t="s">
        <v>5335</v>
      </c>
      <c r="E86" s="32" t="s">
        <v>5336</v>
      </c>
      <c r="F86" s="32" t="s">
        <v>4694</v>
      </c>
      <c r="G86" s="32" t="s">
        <v>5337</v>
      </c>
      <c r="H86" s="32" t="s">
        <v>5338</v>
      </c>
      <c r="I86" s="32" t="s">
        <v>4812</v>
      </c>
      <c r="J86" s="32" t="s">
        <v>5326</v>
      </c>
      <c r="K86" s="32" t="s">
        <v>2158</v>
      </c>
      <c r="L86" s="32" t="s">
        <v>5339</v>
      </c>
      <c r="M86" s="32" t="s">
        <v>5319</v>
      </c>
      <c r="N86" s="32" t="s">
        <v>5340</v>
      </c>
      <c r="O86" s="32" t="s">
        <v>5341</v>
      </c>
      <c r="P86" s="32" t="s">
        <v>4840</v>
      </c>
      <c r="Q86" s="32" t="s">
        <v>2158</v>
      </c>
      <c r="R86" s="102" t="s">
        <v>4385</v>
      </c>
      <c r="S86" s="102" t="s">
        <v>4385</v>
      </c>
      <c r="T86" s="32" t="s">
        <v>5342</v>
      </c>
    </row>
    <row r="87" spans="1:20" ht="29.1">
      <c r="A87" s="32" t="s">
        <v>5343</v>
      </c>
      <c r="B87" s="32" t="s">
        <v>5311</v>
      </c>
      <c r="C87" s="32" t="s">
        <v>5344</v>
      </c>
      <c r="D87" s="32" t="s">
        <v>5345</v>
      </c>
      <c r="E87" s="32" t="s">
        <v>5346</v>
      </c>
      <c r="F87" s="32" t="s">
        <v>4694</v>
      </c>
      <c r="G87" s="32" t="s">
        <v>5347</v>
      </c>
      <c r="H87" s="32" t="s">
        <v>5348</v>
      </c>
      <c r="I87" s="32" t="s">
        <v>4812</v>
      </c>
      <c r="J87" s="32" t="s">
        <v>5336</v>
      </c>
      <c r="K87" s="32" t="s">
        <v>2158</v>
      </c>
      <c r="L87" s="32" t="s">
        <v>5349</v>
      </c>
      <c r="M87" s="32" t="s">
        <v>5319</v>
      </c>
      <c r="N87" s="32" t="s">
        <v>5350</v>
      </c>
      <c r="O87" s="32" t="s">
        <v>5351</v>
      </c>
      <c r="P87" s="32" t="s">
        <v>5352</v>
      </c>
      <c r="Q87" s="32" t="s">
        <v>2158</v>
      </c>
      <c r="R87" s="102" t="s">
        <v>4385</v>
      </c>
      <c r="S87" s="102" t="s">
        <v>4385</v>
      </c>
      <c r="T87" s="32" t="s">
        <v>5353</v>
      </c>
    </row>
    <row r="88" spans="1:20" ht="72.599999999999994">
      <c r="A88" s="32" t="s">
        <v>5354</v>
      </c>
      <c r="B88" s="32" t="s">
        <v>5311</v>
      </c>
      <c r="C88" s="32" t="s">
        <v>5355</v>
      </c>
      <c r="D88" s="32" t="s">
        <v>709</v>
      </c>
      <c r="E88" s="32" t="s">
        <v>5356</v>
      </c>
      <c r="F88" s="32" t="s">
        <v>4710</v>
      </c>
      <c r="G88" s="32" t="s">
        <v>5357</v>
      </c>
      <c r="H88" s="32" t="s">
        <v>5358</v>
      </c>
      <c r="I88" s="32" t="s">
        <v>4812</v>
      </c>
      <c r="J88" s="32" t="s">
        <v>5346</v>
      </c>
      <c r="K88" s="32" t="s">
        <v>4602</v>
      </c>
      <c r="L88" s="32" t="s">
        <v>5359</v>
      </c>
      <c r="M88" s="32" t="s">
        <v>5319</v>
      </c>
      <c r="N88" s="32" t="s">
        <v>5360</v>
      </c>
      <c r="O88" s="32" t="s">
        <v>5361</v>
      </c>
      <c r="P88" s="32" t="s">
        <v>5362</v>
      </c>
      <c r="Q88" s="32" t="s">
        <v>2158</v>
      </c>
      <c r="R88" s="102" t="s">
        <v>4385</v>
      </c>
      <c r="S88" s="102" t="s">
        <v>4385</v>
      </c>
      <c r="T88" s="32" t="s">
        <v>5363</v>
      </c>
    </row>
    <row r="89" spans="1:20" ht="29.1">
      <c r="A89" s="32" t="s">
        <v>5364</v>
      </c>
      <c r="B89" s="32" t="s">
        <v>5311</v>
      </c>
      <c r="C89" s="32" t="s">
        <v>5365</v>
      </c>
      <c r="D89" s="32" t="s">
        <v>5366</v>
      </c>
      <c r="E89" s="32" t="s">
        <v>5367</v>
      </c>
      <c r="F89" s="32" t="s">
        <v>4694</v>
      </c>
      <c r="G89" s="32" t="s">
        <v>5368</v>
      </c>
      <c r="H89" s="32" t="s">
        <v>5369</v>
      </c>
      <c r="I89" s="32" t="s">
        <v>4812</v>
      </c>
      <c r="J89" s="32" t="s">
        <v>5356</v>
      </c>
      <c r="K89" s="32" t="s">
        <v>2158</v>
      </c>
      <c r="L89" s="32" t="s">
        <v>5370</v>
      </c>
      <c r="M89" s="32" t="s">
        <v>5319</v>
      </c>
      <c r="N89" s="32" t="s">
        <v>5371</v>
      </c>
      <c r="O89" s="32" t="s">
        <v>5372</v>
      </c>
      <c r="P89" s="32" t="s">
        <v>4840</v>
      </c>
      <c r="Q89" s="32" t="s">
        <v>2158</v>
      </c>
      <c r="R89" s="102" t="s">
        <v>4385</v>
      </c>
      <c r="S89" s="102" t="s">
        <v>4385</v>
      </c>
      <c r="T89" s="32" t="s">
        <v>5285</v>
      </c>
    </row>
    <row r="90" spans="1:20" ht="43.5">
      <c r="A90" s="32" t="s">
        <v>5373</v>
      </c>
      <c r="B90" s="32" t="s">
        <v>5311</v>
      </c>
      <c r="C90" s="32" t="s">
        <v>4832</v>
      </c>
      <c r="D90" s="32" t="s">
        <v>5122</v>
      </c>
      <c r="E90" s="32" t="s">
        <v>5123</v>
      </c>
      <c r="F90" s="32" t="s">
        <v>4694</v>
      </c>
      <c r="G90" s="32" t="s">
        <v>5374</v>
      </c>
      <c r="H90" s="32" t="s">
        <v>5375</v>
      </c>
      <c r="I90" s="32" t="s">
        <v>4812</v>
      </c>
      <c r="J90" s="32" t="s">
        <v>5113</v>
      </c>
      <c r="K90" s="32" t="s">
        <v>2158</v>
      </c>
      <c r="L90" s="32" t="s">
        <v>5376</v>
      </c>
      <c r="M90" s="32" t="s">
        <v>5319</v>
      </c>
      <c r="N90" s="32" t="s">
        <v>5127</v>
      </c>
      <c r="O90" s="32" t="s">
        <v>5128</v>
      </c>
      <c r="P90" s="32" t="s">
        <v>4840</v>
      </c>
      <c r="Q90" s="32" t="s">
        <v>2158</v>
      </c>
      <c r="R90" s="102" t="s">
        <v>4385</v>
      </c>
      <c r="S90" s="102" t="s">
        <v>4385</v>
      </c>
    </row>
    <row r="91" spans="1:20" ht="43.5">
      <c r="A91" s="32" t="s">
        <v>5377</v>
      </c>
      <c r="B91" s="32" t="s">
        <v>5311</v>
      </c>
      <c r="C91" s="32" t="s">
        <v>14</v>
      </c>
      <c r="D91" s="32" t="s">
        <v>5130</v>
      </c>
      <c r="E91" s="32" t="s">
        <v>5131</v>
      </c>
      <c r="F91" s="32" t="s">
        <v>4694</v>
      </c>
      <c r="G91" s="32" t="s">
        <v>5378</v>
      </c>
      <c r="H91" s="32" t="s">
        <v>5379</v>
      </c>
      <c r="I91" s="32" t="s">
        <v>4812</v>
      </c>
      <c r="J91" s="32" t="s">
        <v>5123</v>
      </c>
      <c r="K91" s="32" t="s">
        <v>2158</v>
      </c>
      <c r="L91" s="32" t="s">
        <v>5380</v>
      </c>
      <c r="M91" s="32" t="s">
        <v>5319</v>
      </c>
      <c r="N91" s="32" t="s">
        <v>5381</v>
      </c>
      <c r="O91" s="32" t="s">
        <v>5382</v>
      </c>
      <c r="P91" s="32" t="s">
        <v>4456</v>
      </c>
      <c r="Q91" s="32" t="s">
        <v>2158</v>
      </c>
      <c r="R91" s="102" t="s">
        <v>4385</v>
      </c>
      <c r="S91" s="102" t="s">
        <v>4385</v>
      </c>
    </row>
    <row r="92" spans="1:20" ht="43.5">
      <c r="A92" s="32" t="s">
        <v>5383</v>
      </c>
      <c r="B92" s="32" t="s">
        <v>5311</v>
      </c>
      <c r="C92" s="32" t="s">
        <v>4843</v>
      </c>
      <c r="D92" s="32" t="s">
        <v>2030</v>
      </c>
      <c r="E92" s="32" t="s">
        <v>5297</v>
      </c>
      <c r="F92" s="32" t="s">
        <v>4845</v>
      </c>
      <c r="G92" s="32" t="s">
        <v>5384</v>
      </c>
      <c r="H92" s="32" t="s">
        <v>5385</v>
      </c>
      <c r="I92" s="32" t="s">
        <v>4812</v>
      </c>
      <c r="J92" s="32" t="s">
        <v>5131</v>
      </c>
      <c r="K92" s="32" t="s">
        <v>2158</v>
      </c>
      <c r="L92" s="32" t="s">
        <v>5386</v>
      </c>
      <c r="M92" s="32" t="s">
        <v>5319</v>
      </c>
      <c r="N92" s="32" t="s">
        <v>5182</v>
      </c>
      <c r="O92" s="32" t="s">
        <v>5300</v>
      </c>
      <c r="P92" s="32" t="s">
        <v>4840</v>
      </c>
      <c r="Q92" s="32" t="s">
        <v>2158</v>
      </c>
      <c r="R92" s="102" t="s">
        <v>4385</v>
      </c>
      <c r="S92" s="102" t="s">
        <v>4385</v>
      </c>
    </row>
    <row r="93" spans="1:20" ht="43.5">
      <c r="A93" s="32" t="s">
        <v>5387</v>
      </c>
      <c r="B93" s="32" t="s">
        <v>5388</v>
      </c>
      <c r="C93" s="32" t="s">
        <v>5389</v>
      </c>
      <c r="D93" s="32" t="s">
        <v>5390</v>
      </c>
      <c r="E93" s="32" t="s">
        <v>5356</v>
      </c>
      <c r="F93" s="32" t="s">
        <v>4694</v>
      </c>
      <c r="G93" s="32" t="s">
        <v>5391</v>
      </c>
      <c r="H93" s="32" t="s">
        <v>5392</v>
      </c>
      <c r="I93" s="32" t="s">
        <v>4812</v>
      </c>
      <c r="J93" s="32" t="s">
        <v>5393</v>
      </c>
      <c r="K93" s="32" t="s">
        <v>5394</v>
      </c>
      <c r="L93" s="32" t="s">
        <v>5395</v>
      </c>
      <c r="M93" s="32" t="s">
        <v>5396</v>
      </c>
      <c r="N93" s="32" t="s">
        <v>5397</v>
      </c>
      <c r="O93" s="32" t="s">
        <v>5398</v>
      </c>
      <c r="P93" s="32" t="s">
        <v>4456</v>
      </c>
      <c r="Q93" s="32" t="s">
        <v>2158</v>
      </c>
      <c r="R93" s="102" t="s">
        <v>4385</v>
      </c>
      <c r="S93" s="102" t="s">
        <v>4385</v>
      </c>
    </row>
    <row r="94" spans="1:20" ht="43.5">
      <c r="A94" s="32" t="s">
        <v>5399</v>
      </c>
      <c r="B94" s="32" t="s">
        <v>5388</v>
      </c>
      <c r="C94" s="32" t="s">
        <v>5400</v>
      </c>
      <c r="D94" s="32" t="s">
        <v>5401</v>
      </c>
      <c r="E94" s="32" t="s">
        <v>5402</v>
      </c>
      <c r="F94" s="32" t="s">
        <v>4475</v>
      </c>
      <c r="G94" s="32" t="s">
        <v>5403</v>
      </c>
      <c r="H94" s="32" t="s">
        <v>5404</v>
      </c>
      <c r="I94" s="32" t="s">
        <v>4812</v>
      </c>
      <c r="J94" s="32" t="s">
        <v>5356</v>
      </c>
      <c r="K94" s="32" t="s">
        <v>2158</v>
      </c>
      <c r="L94" s="32" t="s">
        <v>5405</v>
      </c>
      <c r="M94" s="32" t="s">
        <v>5406</v>
      </c>
      <c r="N94" s="32" t="s">
        <v>5407</v>
      </c>
      <c r="O94" s="32" t="s">
        <v>5408</v>
      </c>
      <c r="P94" s="32" t="s">
        <v>4840</v>
      </c>
      <c r="Q94" s="32" t="s">
        <v>2158</v>
      </c>
      <c r="R94" s="102" t="s">
        <v>4385</v>
      </c>
      <c r="S94" s="102" t="s">
        <v>4385</v>
      </c>
      <c r="T94" s="32" t="s">
        <v>5409</v>
      </c>
    </row>
    <row r="95" spans="1:20" ht="29.1">
      <c r="A95" s="32" t="s">
        <v>5410</v>
      </c>
      <c r="B95" s="32" t="s">
        <v>5411</v>
      </c>
      <c r="C95" s="32" t="s">
        <v>4793</v>
      </c>
      <c r="D95" s="32" t="s">
        <v>4794</v>
      </c>
      <c r="E95" s="32" t="s">
        <v>4795</v>
      </c>
      <c r="F95" s="32" t="s">
        <v>4403</v>
      </c>
      <c r="G95" s="32" t="s">
        <v>5412</v>
      </c>
      <c r="H95" s="32" t="s">
        <v>5413</v>
      </c>
      <c r="I95" s="32" t="s">
        <v>4378</v>
      </c>
      <c r="J95" s="32" t="s">
        <v>4798</v>
      </c>
      <c r="K95" s="32" t="s">
        <v>4799</v>
      </c>
      <c r="L95" s="32" t="s">
        <v>5414</v>
      </c>
      <c r="M95" s="32" t="s">
        <v>5415</v>
      </c>
      <c r="N95" s="32" t="s">
        <v>5416</v>
      </c>
      <c r="O95" s="32" t="s">
        <v>5417</v>
      </c>
      <c r="P95" s="32" t="s">
        <v>4456</v>
      </c>
      <c r="Q95" s="32" t="s">
        <v>5418</v>
      </c>
      <c r="R95" s="102" t="s">
        <v>4385</v>
      </c>
      <c r="S95" s="102" t="s">
        <v>4385</v>
      </c>
      <c r="T95" s="32" t="s">
        <v>5419</v>
      </c>
    </row>
    <row r="96" spans="1:20" ht="57.95">
      <c r="A96" s="32" t="s">
        <v>5420</v>
      </c>
      <c r="B96" s="32" t="s">
        <v>5411</v>
      </c>
      <c r="C96" s="32" t="s">
        <v>5421</v>
      </c>
      <c r="D96" s="32" t="s">
        <v>4808</v>
      </c>
      <c r="E96" s="32" t="s">
        <v>4809</v>
      </c>
      <c r="F96" s="32" t="s">
        <v>4694</v>
      </c>
      <c r="G96" s="32" t="s">
        <v>5422</v>
      </c>
      <c r="H96" s="32" t="s">
        <v>5423</v>
      </c>
      <c r="I96" s="32" t="s">
        <v>4812</v>
      </c>
      <c r="J96" s="32" t="s">
        <v>4795</v>
      </c>
      <c r="K96" s="32" t="s">
        <v>5200</v>
      </c>
      <c r="L96" s="32" t="s">
        <v>5424</v>
      </c>
      <c r="M96" s="32" t="s">
        <v>5415</v>
      </c>
      <c r="N96" s="32" t="s">
        <v>5425</v>
      </c>
      <c r="O96" s="32" t="s">
        <v>5426</v>
      </c>
      <c r="P96" s="32" t="s">
        <v>4456</v>
      </c>
      <c r="Q96" s="32" t="s">
        <v>2158</v>
      </c>
      <c r="R96" s="102" t="s">
        <v>4385</v>
      </c>
      <c r="S96" s="102" t="s">
        <v>4385</v>
      </c>
    </row>
    <row r="97" spans="1:22" ht="43.5">
      <c r="A97" s="32" t="s">
        <v>5427</v>
      </c>
      <c r="B97" s="32" t="s">
        <v>5411</v>
      </c>
      <c r="C97" s="32" t="s">
        <v>5428</v>
      </c>
      <c r="D97" s="32" t="s">
        <v>4821</v>
      </c>
      <c r="E97" s="32" t="s">
        <v>5429</v>
      </c>
      <c r="F97" s="32" t="s">
        <v>4475</v>
      </c>
      <c r="G97" s="32" t="s">
        <v>5430</v>
      </c>
      <c r="H97" s="32" t="s">
        <v>5431</v>
      </c>
      <c r="I97" s="32" t="s">
        <v>4812</v>
      </c>
      <c r="J97" s="32" t="s">
        <v>4809</v>
      </c>
      <c r="K97" s="32" t="s">
        <v>2158</v>
      </c>
      <c r="L97" s="32" t="s">
        <v>5432</v>
      </c>
      <c r="M97" s="32" t="s">
        <v>5433</v>
      </c>
      <c r="N97" s="32" t="s">
        <v>5434</v>
      </c>
      <c r="O97" s="32" t="s">
        <v>5435</v>
      </c>
      <c r="P97" s="32" t="s">
        <v>4456</v>
      </c>
      <c r="Q97" s="32" t="s">
        <v>2158</v>
      </c>
      <c r="R97" s="102" t="s">
        <v>4385</v>
      </c>
      <c r="S97" s="102" t="s">
        <v>4385</v>
      </c>
    </row>
    <row r="98" spans="1:22" ht="29.1">
      <c r="A98" s="32" t="s">
        <v>5436</v>
      </c>
      <c r="B98" s="32" t="s">
        <v>5411</v>
      </c>
      <c r="C98" s="32" t="s">
        <v>4832</v>
      </c>
      <c r="D98" s="32" t="s">
        <v>5437</v>
      </c>
      <c r="E98" s="32" t="s">
        <v>5438</v>
      </c>
      <c r="F98" s="32" t="s">
        <v>4694</v>
      </c>
      <c r="G98" s="32" t="s">
        <v>5439</v>
      </c>
      <c r="H98" s="32" t="s">
        <v>5440</v>
      </c>
      <c r="I98" s="32" t="s">
        <v>4812</v>
      </c>
      <c r="J98" s="32" t="s">
        <v>5429</v>
      </c>
      <c r="K98" s="32" t="s">
        <v>2158</v>
      </c>
      <c r="L98" s="32" t="s">
        <v>5441</v>
      </c>
      <c r="M98" s="32" t="s">
        <v>5433</v>
      </c>
      <c r="N98" s="32" t="s">
        <v>5442</v>
      </c>
      <c r="O98" s="32" t="s">
        <v>5443</v>
      </c>
      <c r="P98" s="32" t="s">
        <v>4840</v>
      </c>
      <c r="Q98" s="32" t="s">
        <v>2158</v>
      </c>
      <c r="R98" s="102" t="s">
        <v>4385</v>
      </c>
      <c r="S98" s="102" t="s">
        <v>4385</v>
      </c>
    </row>
    <row r="99" spans="1:22" ht="29.1">
      <c r="A99" s="32" t="s">
        <v>5444</v>
      </c>
      <c r="B99" s="32" t="s">
        <v>5411</v>
      </c>
      <c r="C99" s="32" t="s">
        <v>5205</v>
      </c>
      <c r="D99" s="32" t="s">
        <v>5445</v>
      </c>
      <c r="E99" s="32" t="s">
        <v>5393</v>
      </c>
      <c r="F99" s="32" t="s">
        <v>4845</v>
      </c>
      <c r="G99" s="32" t="s">
        <v>5446</v>
      </c>
      <c r="H99" s="32" t="s">
        <v>5447</v>
      </c>
      <c r="I99" s="32" t="s">
        <v>4812</v>
      </c>
      <c r="J99" s="32" t="s">
        <v>5438</v>
      </c>
      <c r="K99" s="32" t="s">
        <v>2158</v>
      </c>
      <c r="L99" s="32" t="s">
        <v>5448</v>
      </c>
      <c r="M99" s="32" t="s">
        <v>5433</v>
      </c>
      <c r="N99" s="32" t="s">
        <v>5449</v>
      </c>
      <c r="O99" s="32" t="s">
        <v>5450</v>
      </c>
      <c r="P99" s="32" t="s">
        <v>4851</v>
      </c>
      <c r="Q99" s="32" t="s">
        <v>2158</v>
      </c>
      <c r="R99" s="102" t="s">
        <v>4385</v>
      </c>
      <c r="S99" s="102" t="s">
        <v>4385</v>
      </c>
    </row>
    <row r="100" spans="1:22" ht="57.95">
      <c r="A100" s="32" t="s">
        <v>5451</v>
      </c>
      <c r="B100" s="32" t="s">
        <v>5411</v>
      </c>
      <c r="C100" s="32" t="s">
        <v>5452</v>
      </c>
      <c r="D100" s="32" t="s">
        <v>5453</v>
      </c>
      <c r="E100" s="32" t="s">
        <v>5454</v>
      </c>
      <c r="F100" s="32" t="s">
        <v>4710</v>
      </c>
      <c r="G100" s="32" t="s">
        <v>5455</v>
      </c>
      <c r="H100" s="32" t="s">
        <v>5456</v>
      </c>
      <c r="I100" s="32" t="s">
        <v>4378</v>
      </c>
      <c r="J100" s="32" t="s">
        <v>5457</v>
      </c>
      <c r="K100" s="32" t="s">
        <v>5458</v>
      </c>
      <c r="L100" s="32" t="s">
        <v>5459</v>
      </c>
      <c r="M100" s="32" t="s">
        <v>5433</v>
      </c>
      <c r="N100" s="32" t="s">
        <v>5460</v>
      </c>
      <c r="O100" s="32" t="s">
        <v>5461</v>
      </c>
      <c r="P100" s="32" t="s">
        <v>5462</v>
      </c>
      <c r="Q100" s="32" t="s">
        <v>4748</v>
      </c>
      <c r="R100" s="102" t="s">
        <v>4385</v>
      </c>
      <c r="S100" s="102" t="s">
        <v>4385</v>
      </c>
      <c r="T100" s="32" t="s">
        <v>5463</v>
      </c>
    </row>
    <row r="101" spans="1:22" ht="101.45">
      <c r="A101" s="32" t="s">
        <v>5464</v>
      </c>
      <c r="B101" s="32" t="s">
        <v>5411</v>
      </c>
      <c r="C101" s="32" t="s">
        <v>5465</v>
      </c>
      <c r="D101" s="32" t="s">
        <v>5466</v>
      </c>
      <c r="E101" s="32" t="s">
        <v>5467</v>
      </c>
      <c r="F101" s="32" t="s">
        <v>4694</v>
      </c>
      <c r="G101" s="32" t="s">
        <v>5468</v>
      </c>
      <c r="H101" s="32" t="s">
        <v>5469</v>
      </c>
      <c r="I101" s="32" t="s">
        <v>4697</v>
      </c>
      <c r="J101" s="32" t="s">
        <v>5470</v>
      </c>
      <c r="K101" s="32" t="s">
        <v>5471</v>
      </c>
      <c r="L101" s="32" t="s">
        <v>5472</v>
      </c>
      <c r="M101" s="32" t="s">
        <v>5433</v>
      </c>
      <c r="N101" s="32" t="s">
        <v>5473</v>
      </c>
      <c r="O101" s="32" t="s">
        <v>5474</v>
      </c>
      <c r="P101" s="32" t="s">
        <v>5475</v>
      </c>
      <c r="Q101" s="32" t="s">
        <v>5476</v>
      </c>
      <c r="R101" s="102" t="s">
        <v>4385</v>
      </c>
      <c r="S101" s="102" t="s">
        <v>4385</v>
      </c>
      <c r="T101" s="32" t="s">
        <v>5477</v>
      </c>
    </row>
    <row r="102" spans="1:22" ht="57.95">
      <c r="A102" s="32" t="s">
        <v>5478</v>
      </c>
      <c r="B102" s="32" t="s">
        <v>5411</v>
      </c>
      <c r="C102" s="32" t="s">
        <v>5479</v>
      </c>
      <c r="D102" s="32" t="s">
        <v>5480</v>
      </c>
      <c r="E102" s="32" t="s">
        <v>5481</v>
      </c>
      <c r="F102" s="32" t="s">
        <v>4710</v>
      </c>
      <c r="G102" s="32" t="s">
        <v>5482</v>
      </c>
      <c r="H102" s="32" t="s">
        <v>5483</v>
      </c>
      <c r="I102" s="32" t="s">
        <v>4697</v>
      </c>
      <c r="J102" s="32" t="s">
        <v>5484</v>
      </c>
      <c r="K102" s="32" t="s">
        <v>5485</v>
      </c>
      <c r="L102" s="32" t="s">
        <v>5486</v>
      </c>
      <c r="M102" s="32" t="s">
        <v>5433</v>
      </c>
      <c r="N102" s="32" t="s">
        <v>5487</v>
      </c>
      <c r="O102" s="32" t="s">
        <v>5488</v>
      </c>
      <c r="P102" s="32" t="s">
        <v>5489</v>
      </c>
      <c r="Q102" s="32" t="s">
        <v>5490</v>
      </c>
      <c r="R102" s="102" t="s">
        <v>4385</v>
      </c>
      <c r="S102" s="102" t="s">
        <v>4385</v>
      </c>
      <c r="T102" s="32" t="s">
        <v>5491</v>
      </c>
    </row>
    <row r="103" spans="1:22" ht="43.5">
      <c r="A103" s="32" t="s">
        <v>5492</v>
      </c>
      <c r="B103" s="32" t="s">
        <v>5411</v>
      </c>
      <c r="C103" s="32" t="s">
        <v>5493</v>
      </c>
      <c r="D103" s="32" t="s">
        <v>4856</v>
      </c>
      <c r="E103" s="32" t="s">
        <v>5494</v>
      </c>
      <c r="F103" s="32" t="s">
        <v>4694</v>
      </c>
      <c r="G103" s="32" t="s">
        <v>5495</v>
      </c>
      <c r="H103" s="32" t="s">
        <v>5496</v>
      </c>
      <c r="I103" s="32" t="s">
        <v>4812</v>
      </c>
      <c r="J103" s="32" t="s">
        <v>5497</v>
      </c>
      <c r="K103" s="32" t="s">
        <v>2158</v>
      </c>
      <c r="L103" s="32" t="s">
        <v>5498</v>
      </c>
      <c r="M103" s="32" t="s">
        <v>5433</v>
      </c>
      <c r="N103" s="32" t="s">
        <v>5499</v>
      </c>
      <c r="O103" s="32" t="s">
        <v>5500</v>
      </c>
      <c r="P103" s="32" t="s">
        <v>4747</v>
      </c>
      <c r="Q103" s="32" t="s">
        <v>2158</v>
      </c>
      <c r="R103" s="102" t="s">
        <v>4385</v>
      </c>
      <c r="S103" s="102" t="s">
        <v>4385</v>
      </c>
      <c r="T103" s="32" t="s">
        <v>5501</v>
      </c>
    </row>
    <row r="104" spans="1:22" ht="57.95">
      <c r="A104" s="32" t="s">
        <v>5502</v>
      </c>
      <c r="B104" s="32" t="s">
        <v>5411</v>
      </c>
      <c r="C104" s="32" t="s">
        <v>5503</v>
      </c>
      <c r="D104" s="32" t="s">
        <v>14</v>
      </c>
      <c r="E104" s="32" t="s">
        <v>5504</v>
      </c>
      <c r="F104" s="32" t="s">
        <v>4710</v>
      </c>
      <c r="G104" s="32" t="s">
        <v>5505</v>
      </c>
      <c r="H104" s="32" t="s">
        <v>5506</v>
      </c>
      <c r="I104" s="32" t="s">
        <v>4697</v>
      </c>
      <c r="J104" s="32" t="s">
        <v>5507</v>
      </c>
      <c r="K104" s="32" t="s">
        <v>5508</v>
      </c>
      <c r="L104" s="32" t="s">
        <v>5509</v>
      </c>
      <c r="M104" s="32" t="s">
        <v>5433</v>
      </c>
      <c r="N104" s="32" t="s">
        <v>5510</v>
      </c>
      <c r="O104" s="32" t="s">
        <v>5511</v>
      </c>
      <c r="P104" s="32" t="s">
        <v>5475</v>
      </c>
      <c r="Q104" s="32" t="s">
        <v>5512</v>
      </c>
      <c r="R104" s="102" t="s">
        <v>4385</v>
      </c>
      <c r="S104" s="102" t="s">
        <v>4385</v>
      </c>
      <c r="T104" s="32" t="s">
        <v>5513</v>
      </c>
    </row>
    <row r="105" spans="1:22" ht="57.95">
      <c r="A105" s="32" t="s">
        <v>5514</v>
      </c>
      <c r="B105" s="32" t="s">
        <v>5411</v>
      </c>
      <c r="C105" s="32" t="s">
        <v>5515</v>
      </c>
      <c r="D105" s="32" t="s">
        <v>5516</v>
      </c>
      <c r="E105" s="32" t="s">
        <v>5517</v>
      </c>
      <c r="F105" s="32" t="s">
        <v>4475</v>
      </c>
      <c r="G105" s="32" t="s">
        <v>5518</v>
      </c>
      <c r="H105" s="32" t="s">
        <v>5519</v>
      </c>
      <c r="I105" s="32" t="s">
        <v>4812</v>
      </c>
      <c r="J105" s="32" t="s">
        <v>5520</v>
      </c>
      <c r="K105" s="32" t="s">
        <v>2158</v>
      </c>
      <c r="L105" s="32" t="s">
        <v>5521</v>
      </c>
      <c r="M105" s="32" t="s">
        <v>5433</v>
      </c>
      <c r="N105" s="32" t="s">
        <v>5522</v>
      </c>
      <c r="O105" s="32" t="s">
        <v>5523</v>
      </c>
      <c r="P105" s="32" t="s">
        <v>4456</v>
      </c>
      <c r="Q105" s="32" t="s">
        <v>2158</v>
      </c>
      <c r="R105" s="102" t="s">
        <v>4385</v>
      </c>
      <c r="S105" s="102" t="s">
        <v>4385</v>
      </c>
    </row>
    <row r="106" spans="1:22" ht="72.599999999999994">
      <c r="A106" s="32" t="s">
        <v>5524</v>
      </c>
      <c r="B106" s="32" t="s">
        <v>5411</v>
      </c>
      <c r="C106" s="32" t="s">
        <v>5095</v>
      </c>
      <c r="D106" s="32" t="s">
        <v>37</v>
      </c>
      <c r="E106" s="32" t="s">
        <v>5113</v>
      </c>
      <c r="F106" s="32" t="s">
        <v>4694</v>
      </c>
      <c r="G106" s="32" t="s">
        <v>5525</v>
      </c>
      <c r="H106" s="32" t="s">
        <v>5526</v>
      </c>
      <c r="I106" s="32" t="s">
        <v>4812</v>
      </c>
      <c r="J106" s="32" t="s">
        <v>5096</v>
      </c>
      <c r="K106" s="32" t="s">
        <v>5527</v>
      </c>
      <c r="L106" s="32" t="s">
        <v>5528</v>
      </c>
      <c r="M106" s="32" t="s">
        <v>5433</v>
      </c>
      <c r="N106" s="32" t="s">
        <v>5529</v>
      </c>
      <c r="O106" s="32" t="s">
        <v>5530</v>
      </c>
      <c r="P106" s="32" t="s">
        <v>4456</v>
      </c>
      <c r="Q106" s="32" t="s">
        <v>5531</v>
      </c>
      <c r="R106" s="102" t="s">
        <v>4385</v>
      </c>
      <c r="S106" s="102" t="s">
        <v>4385</v>
      </c>
      <c r="T106" s="32" t="s">
        <v>5532</v>
      </c>
      <c r="V106" s="32" t="s">
        <v>5533</v>
      </c>
    </row>
    <row r="107" spans="1:22" ht="72.599999999999994">
      <c r="A107" s="32" t="s">
        <v>5534</v>
      </c>
      <c r="B107" s="32" t="s">
        <v>5411</v>
      </c>
      <c r="C107" s="32" t="s">
        <v>5535</v>
      </c>
      <c r="D107" s="32" t="s">
        <v>5536</v>
      </c>
      <c r="E107" s="32" t="s">
        <v>5537</v>
      </c>
      <c r="F107" s="32" t="s">
        <v>4694</v>
      </c>
      <c r="G107" s="32" t="s">
        <v>5538</v>
      </c>
      <c r="H107" s="32" t="s">
        <v>5539</v>
      </c>
      <c r="I107" s="32" t="s">
        <v>4812</v>
      </c>
      <c r="J107" s="32" t="s">
        <v>5113</v>
      </c>
      <c r="K107" s="32" t="s">
        <v>2158</v>
      </c>
      <c r="L107" s="32" t="s">
        <v>5540</v>
      </c>
      <c r="M107" s="32" t="s">
        <v>5433</v>
      </c>
      <c r="N107" s="32" t="s">
        <v>5541</v>
      </c>
      <c r="O107" s="32" t="s">
        <v>5542</v>
      </c>
      <c r="P107" s="32" t="s">
        <v>4456</v>
      </c>
      <c r="Q107" s="32" t="s">
        <v>2158</v>
      </c>
      <c r="R107" s="102" t="s">
        <v>4385</v>
      </c>
      <c r="S107" s="102" t="s">
        <v>4385</v>
      </c>
      <c r="T107" s="32" t="s">
        <v>5543</v>
      </c>
    </row>
    <row r="108" spans="1:22" ht="57.95">
      <c r="A108" s="32" t="s">
        <v>5544</v>
      </c>
      <c r="B108" s="32" t="s">
        <v>5411</v>
      </c>
      <c r="C108" s="32" t="s">
        <v>139</v>
      </c>
      <c r="D108" s="32" t="s">
        <v>5084</v>
      </c>
      <c r="E108" s="32" t="s">
        <v>5085</v>
      </c>
      <c r="F108" s="32" t="s">
        <v>4694</v>
      </c>
      <c r="G108" s="32" t="s">
        <v>5545</v>
      </c>
      <c r="H108" s="32" t="s">
        <v>5546</v>
      </c>
      <c r="I108" s="32" t="s">
        <v>4812</v>
      </c>
      <c r="J108" s="32" t="s">
        <v>5547</v>
      </c>
      <c r="K108" s="32" t="s">
        <v>2158</v>
      </c>
      <c r="L108" s="32" t="s">
        <v>5548</v>
      </c>
      <c r="M108" s="32" t="s">
        <v>5433</v>
      </c>
      <c r="N108" s="32" t="s">
        <v>5090</v>
      </c>
      <c r="O108" s="32" t="s">
        <v>5549</v>
      </c>
      <c r="P108" s="32" t="s">
        <v>5092</v>
      </c>
      <c r="Q108" s="32" t="s">
        <v>2158</v>
      </c>
      <c r="R108" s="102" t="s">
        <v>4385</v>
      </c>
      <c r="S108" s="102" t="s">
        <v>4385</v>
      </c>
    </row>
    <row r="109" spans="1:22" ht="29.1">
      <c r="A109" s="32" t="s">
        <v>5550</v>
      </c>
      <c r="B109" s="32" t="s">
        <v>5411</v>
      </c>
      <c r="C109" s="32" t="s">
        <v>4832</v>
      </c>
      <c r="D109" s="32" t="s">
        <v>5551</v>
      </c>
      <c r="E109" s="32" t="s">
        <v>5552</v>
      </c>
      <c r="F109" s="32" t="s">
        <v>4694</v>
      </c>
      <c r="G109" s="32" t="s">
        <v>5553</v>
      </c>
      <c r="H109" s="32" t="s">
        <v>5375</v>
      </c>
      <c r="I109" s="32" t="s">
        <v>4812</v>
      </c>
      <c r="J109" s="32" t="s">
        <v>5085</v>
      </c>
      <c r="K109" s="32" t="s">
        <v>2158</v>
      </c>
      <c r="L109" s="32" t="s">
        <v>5554</v>
      </c>
      <c r="M109" s="32" t="s">
        <v>5433</v>
      </c>
      <c r="N109" s="32" t="s">
        <v>5555</v>
      </c>
      <c r="O109" s="32" t="s">
        <v>5556</v>
      </c>
      <c r="P109" s="32" t="s">
        <v>4840</v>
      </c>
      <c r="Q109" s="32" t="s">
        <v>2158</v>
      </c>
      <c r="R109" s="102" t="s">
        <v>4385</v>
      </c>
      <c r="S109" s="102" t="s">
        <v>4385</v>
      </c>
    </row>
    <row r="110" spans="1:22" ht="29.1">
      <c r="A110" s="32" t="s">
        <v>5557</v>
      </c>
      <c r="B110" s="32" t="s">
        <v>5411</v>
      </c>
      <c r="C110" s="32" t="s">
        <v>4832</v>
      </c>
      <c r="D110" s="32" t="s">
        <v>5558</v>
      </c>
      <c r="E110" s="32" t="s">
        <v>5559</v>
      </c>
      <c r="F110" s="32" t="s">
        <v>4694</v>
      </c>
      <c r="G110" s="32" t="s">
        <v>5560</v>
      </c>
      <c r="H110" s="32" t="s">
        <v>5561</v>
      </c>
      <c r="I110" s="32" t="s">
        <v>4812</v>
      </c>
      <c r="J110" s="32" t="s">
        <v>5552</v>
      </c>
      <c r="K110" s="32" t="s">
        <v>2158</v>
      </c>
      <c r="L110" s="32" t="s">
        <v>5562</v>
      </c>
      <c r="M110" s="32" t="s">
        <v>5433</v>
      </c>
      <c r="N110" s="32" t="s">
        <v>5563</v>
      </c>
      <c r="O110" s="32" t="s">
        <v>5564</v>
      </c>
      <c r="P110" s="32" t="s">
        <v>4840</v>
      </c>
      <c r="Q110" s="32" t="s">
        <v>2158</v>
      </c>
      <c r="R110" s="102" t="s">
        <v>4385</v>
      </c>
      <c r="S110" s="102" t="s">
        <v>4385</v>
      </c>
    </row>
    <row r="111" spans="1:22" ht="57.95">
      <c r="A111" s="32" t="s">
        <v>5565</v>
      </c>
      <c r="B111" s="32" t="s">
        <v>5411</v>
      </c>
      <c r="C111" s="32" t="s">
        <v>5566</v>
      </c>
      <c r="D111" s="32" t="s">
        <v>5567</v>
      </c>
      <c r="E111" s="32" t="s">
        <v>5568</v>
      </c>
      <c r="F111" s="32" t="s">
        <v>4694</v>
      </c>
      <c r="G111" s="32" t="s">
        <v>5569</v>
      </c>
      <c r="H111" s="32" t="s">
        <v>5570</v>
      </c>
      <c r="I111" s="32" t="s">
        <v>4812</v>
      </c>
      <c r="J111" s="32" t="s">
        <v>5559</v>
      </c>
      <c r="K111" s="32" t="s">
        <v>2158</v>
      </c>
      <c r="L111" s="32" t="s">
        <v>5571</v>
      </c>
      <c r="M111" s="32" t="s">
        <v>5433</v>
      </c>
      <c r="N111" s="32" t="s">
        <v>5572</v>
      </c>
      <c r="O111" s="32" t="s">
        <v>5573</v>
      </c>
      <c r="P111" s="32" t="s">
        <v>4456</v>
      </c>
      <c r="Q111" s="32" t="s">
        <v>2158</v>
      </c>
      <c r="R111" s="102" t="s">
        <v>4385</v>
      </c>
      <c r="S111" s="102" t="s">
        <v>4385</v>
      </c>
      <c r="T111" s="32" t="s">
        <v>5285</v>
      </c>
    </row>
    <row r="112" spans="1:22" ht="29.1">
      <c r="A112" s="32" t="s">
        <v>5574</v>
      </c>
      <c r="B112" s="32" t="s">
        <v>5411</v>
      </c>
      <c r="C112" s="32" t="s">
        <v>5112</v>
      </c>
      <c r="D112" s="32" t="s">
        <v>222</v>
      </c>
      <c r="E112" s="32" t="s">
        <v>5575</v>
      </c>
      <c r="F112" s="32" t="s">
        <v>4694</v>
      </c>
      <c r="G112" s="32" t="s">
        <v>5576</v>
      </c>
      <c r="H112" s="32" t="s">
        <v>5577</v>
      </c>
      <c r="I112" s="32" t="s">
        <v>4812</v>
      </c>
      <c r="J112" s="32" t="s">
        <v>5578</v>
      </c>
      <c r="K112" s="32" t="s">
        <v>2158</v>
      </c>
      <c r="L112" s="32" t="s">
        <v>5579</v>
      </c>
      <c r="M112" s="32" t="s">
        <v>5433</v>
      </c>
      <c r="N112" s="32" t="s">
        <v>5580</v>
      </c>
      <c r="O112" s="32" t="s">
        <v>5581</v>
      </c>
      <c r="P112" s="32" t="s">
        <v>4456</v>
      </c>
      <c r="Q112" s="32" t="s">
        <v>2158</v>
      </c>
      <c r="R112" s="102" t="s">
        <v>4385</v>
      </c>
      <c r="S112" s="102" t="s">
        <v>4385</v>
      </c>
    </row>
    <row r="113" spans="1:21" ht="57.95">
      <c r="A113" s="32" t="s">
        <v>5582</v>
      </c>
      <c r="B113" s="32" t="s">
        <v>5411</v>
      </c>
      <c r="C113" s="32" t="s">
        <v>5583</v>
      </c>
      <c r="D113" s="32" t="s">
        <v>5143</v>
      </c>
      <c r="E113" s="32" t="s">
        <v>5144</v>
      </c>
      <c r="F113" s="32" t="s">
        <v>4694</v>
      </c>
      <c r="G113" s="32" t="s">
        <v>5584</v>
      </c>
      <c r="H113" s="32" t="s">
        <v>5585</v>
      </c>
      <c r="I113" s="32" t="s">
        <v>4812</v>
      </c>
      <c r="J113" s="32" t="s">
        <v>5575</v>
      </c>
      <c r="K113" s="32" t="s">
        <v>2158</v>
      </c>
      <c r="L113" s="32" t="s">
        <v>5586</v>
      </c>
      <c r="M113" s="32" t="s">
        <v>5433</v>
      </c>
      <c r="N113" s="32" t="s">
        <v>5587</v>
      </c>
      <c r="O113" s="32" t="s">
        <v>5588</v>
      </c>
      <c r="P113" s="32" t="s">
        <v>4456</v>
      </c>
      <c r="Q113" s="32" t="s">
        <v>2158</v>
      </c>
      <c r="R113" s="102" t="s">
        <v>4385</v>
      </c>
      <c r="S113" s="102" t="s">
        <v>4385</v>
      </c>
    </row>
    <row r="114" spans="1:21" ht="57.95">
      <c r="A114" s="32" t="s">
        <v>5589</v>
      </c>
      <c r="B114" s="32" t="s">
        <v>5411</v>
      </c>
      <c r="C114" s="32" t="s">
        <v>636</v>
      </c>
      <c r="D114" s="32" t="s">
        <v>5590</v>
      </c>
      <c r="E114" s="32" t="s">
        <v>5591</v>
      </c>
      <c r="F114" s="32" t="s">
        <v>4694</v>
      </c>
      <c r="G114" s="32" t="s">
        <v>5592</v>
      </c>
      <c r="H114" s="32" t="s">
        <v>5593</v>
      </c>
      <c r="I114" s="32" t="s">
        <v>4812</v>
      </c>
      <c r="J114" s="32" t="s">
        <v>5158</v>
      </c>
      <c r="K114" s="32" t="s">
        <v>2158</v>
      </c>
      <c r="L114" s="32" t="s">
        <v>5594</v>
      </c>
      <c r="M114" s="32" t="s">
        <v>5433</v>
      </c>
      <c r="N114" s="32" t="s">
        <v>5595</v>
      </c>
      <c r="O114" s="32" t="s">
        <v>5596</v>
      </c>
      <c r="P114" s="32" t="s">
        <v>4456</v>
      </c>
      <c r="Q114" s="32" t="s">
        <v>2158</v>
      </c>
      <c r="R114" s="102" t="s">
        <v>4385</v>
      </c>
      <c r="S114" s="102" t="s">
        <v>4385</v>
      </c>
    </row>
    <row r="115" spans="1:21" ht="57.95">
      <c r="A115" s="32" t="s">
        <v>5597</v>
      </c>
      <c r="B115" s="32" t="s">
        <v>5411</v>
      </c>
      <c r="C115" s="32" t="s">
        <v>5598</v>
      </c>
      <c r="D115" s="32" t="s">
        <v>5153</v>
      </c>
      <c r="E115" s="32" t="s">
        <v>5599</v>
      </c>
      <c r="F115" s="32" t="s">
        <v>4694</v>
      </c>
      <c r="G115" s="32" t="s">
        <v>5600</v>
      </c>
      <c r="H115" s="32" t="s">
        <v>5601</v>
      </c>
      <c r="I115" s="32" t="s">
        <v>4812</v>
      </c>
      <c r="J115" s="32" t="s">
        <v>5591</v>
      </c>
      <c r="K115" s="32" t="s">
        <v>2158</v>
      </c>
      <c r="L115" s="32" t="s">
        <v>5602</v>
      </c>
      <c r="M115" s="32" t="s">
        <v>5433</v>
      </c>
      <c r="N115" s="32" t="s">
        <v>5603</v>
      </c>
      <c r="O115" s="32" t="s">
        <v>5161</v>
      </c>
      <c r="P115" s="32" t="s">
        <v>5162</v>
      </c>
      <c r="Q115" s="32" t="s">
        <v>5255</v>
      </c>
      <c r="R115" s="102" t="s">
        <v>4385</v>
      </c>
      <c r="S115" s="102" t="s">
        <v>4385</v>
      </c>
      <c r="T115" s="32" t="s">
        <v>2195</v>
      </c>
    </row>
    <row r="116" spans="1:21" ht="57.95">
      <c r="A116" s="32" t="s">
        <v>5604</v>
      </c>
      <c r="B116" s="32" t="s">
        <v>5411</v>
      </c>
      <c r="C116" s="32" t="s">
        <v>41</v>
      </c>
      <c r="D116" s="32" t="s">
        <v>5605</v>
      </c>
      <c r="E116" s="32" t="s">
        <v>5606</v>
      </c>
      <c r="F116" s="32" t="s">
        <v>4694</v>
      </c>
      <c r="G116" s="32" t="s">
        <v>5607</v>
      </c>
      <c r="H116" s="32" t="s">
        <v>5608</v>
      </c>
      <c r="I116" s="32" t="s">
        <v>5609</v>
      </c>
      <c r="J116" s="32" t="s">
        <v>4812</v>
      </c>
      <c r="K116" s="32" t="s">
        <v>5610</v>
      </c>
      <c r="L116" s="32" t="s">
        <v>2158</v>
      </c>
      <c r="M116" s="32" t="s">
        <v>5611</v>
      </c>
      <c r="N116" s="32" t="s">
        <v>5433</v>
      </c>
      <c r="O116" s="32" t="s">
        <v>5612</v>
      </c>
      <c r="P116" s="32" t="s">
        <v>5613</v>
      </c>
      <c r="Q116" s="32" t="s">
        <v>4456</v>
      </c>
      <c r="R116" s="102" t="s">
        <v>4385</v>
      </c>
      <c r="S116" s="102" t="s">
        <v>4385</v>
      </c>
      <c r="T116" s="32" t="s">
        <v>2195</v>
      </c>
      <c r="U116" s="32" t="s">
        <v>5614</v>
      </c>
    </row>
    <row r="117" spans="1:21" ht="43.5">
      <c r="A117" s="32" t="s">
        <v>5615</v>
      </c>
      <c r="B117" s="32" t="s">
        <v>5411</v>
      </c>
      <c r="C117" s="32" t="s">
        <v>5616</v>
      </c>
      <c r="D117" s="32" t="s">
        <v>5617</v>
      </c>
      <c r="E117" s="32" t="s">
        <v>5618</v>
      </c>
      <c r="F117" s="32" t="s">
        <v>4870</v>
      </c>
      <c r="G117" s="32" t="s">
        <v>5619</v>
      </c>
      <c r="H117" s="32" t="s">
        <v>5620</v>
      </c>
      <c r="I117" s="32" t="s">
        <v>4812</v>
      </c>
      <c r="J117" s="32" t="s">
        <v>5606</v>
      </c>
      <c r="K117" s="32" t="s">
        <v>2158</v>
      </c>
      <c r="L117" s="32" t="s">
        <v>5621</v>
      </c>
      <c r="M117" s="32" t="s">
        <v>5622</v>
      </c>
      <c r="N117" s="32" t="s">
        <v>5623</v>
      </c>
      <c r="O117" s="32" t="s">
        <v>5624</v>
      </c>
      <c r="P117" s="32" t="s">
        <v>5625</v>
      </c>
      <c r="Q117" s="32" t="s">
        <v>5626</v>
      </c>
      <c r="R117" s="102" t="s">
        <v>4385</v>
      </c>
      <c r="S117" s="102" t="s">
        <v>4385</v>
      </c>
      <c r="T117" s="32" t="s">
        <v>5627</v>
      </c>
    </row>
    <row r="118" spans="1:21" ht="29.1">
      <c r="A118" s="32" t="s">
        <v>5628</v>
      </c>
      <c r="B118" s="32" t="s">
        <v>5411</v>
      </c>
      <c r="C118" s="32" t="s">
        <v>5629</v>
      </c>
      <c r="D118" s="32" t="s">
        <v>5165</v>
      </c>
      <c r="E118" s="32" t="s">
        <v>5630</v>
      </c>
      <c r="F118" s="32" t="s">
        <v>4403</v>
      </c>
      <c r="G118" s="32" t="s">
        <v>5631</v>
      </c>
      <c r="H118" s="32" t="s">
        <v>5632</v>
      </c>
      <c r="I118" s="32" t="s">
        <v>4378</v>
      </c>
      <c r="J118" s="32" t="s">
        <v>5633</v>
      </c>
      <c r="K118" s="32" t="s">
        <v>2158</v>
      </c>
      <c r="L118" s="32" t="s">
        <v>5634</v>
      </c>
      <c r="M118" s="32" t="s">
        <v>5635</v>
      </c>
      <c r="N118" s="32" t="s">
        <v>5636</v>
      </c>
      <c r="O118" s="32" t="s">
        <v>5309</v>
      </c>
      <c r="P118" s="32" t="s">
        <v>4456</v>
      </c>
      <c r="Q118" s="32" t="s">
        <v>2158</v>
      </c>
      <c r="R118" s="102" t="s">
        <v>4385</v>
      </c>
      <c r="S118" s="102" t="s">
        <v>4385</v>
      </c>
    </row>
    <row r="119" spans="1:21" ht="29.1">
      <c r="A119" s="32" t="s">
        <v>5637</v>
      </c>
      <c r="B119" s="32" t="s">
        <v>5411</v>
      </c>
      <c r="C119" s="32" t="s">
        <v>4843</v>
      </c>
      <c r="D119" s="32" t="s">
        <v>2030</v>
      </c>
      <c r="E119" s="32" t="s">
        <v>5638</v>
      </c>
      <c r="F119" s="32" t="s">
        <v>4845</v>
      </c>
      <c r="G119" s="32" t="s">
        <v>5298</v>
      </c>
      <c r="H119" s="32" t="s">
        <v>5180</v>
      </c>
      <c r="I119" s="32" t="s">
        <v>4812</v>
      </c>
      <c r="J119" s="32" t="s">
        <v>5630</v>
      </c>
      <c r="K119" s="32" t="s">
        <v>2158</v>
      </c>
      <c r="L119" s="32" t="s">
        <v>5639</v>
      </c>
      <c r="M119" s="32" t="s">
        <v>5635</v>
      </c>
      <c r="N119" s="32" t="s">
        <v>5182</v>
      </c>
      <c r="O119" s="32" t="s">
        <v>5300</v>
      </c>
      <c r="P119" s="32" t="s">
        <v>4840</v>
      </c>
      <c r="Q119" s="32" t="s">
        <v>2158</v>
      </c>
      <c r="R119" s="102" t="s">
        <v>4385</v>
      </c>
      <c r="S119" s="102" t="s">
        <v>4385</v>
      </c>
    </row>
    <row r="120" spans="1:21" ht="29.1">
      <c r="A120" s="32" t="s">
        <v>5640</v>
      </c>
      <c r="B120" s="32" t="s">
        <v>5641</v>
      </c>
      <c r="C120" s="32" t="s">
        <v>5642</v>
      </c>
      <c r="D120" s="32" t="s">
        <v>5643</v>
      </c>
      <c r="E120" s="32" t="s">
        <v>5644</v>
      </c>
      <c r="F120" s="32" t="s">
        <v>4870</v>
      </c>
      <c r="G120" s="32" t="s">
        <v>5645</v>
      </c>
      <c r="H120" s="32" t="s">
        <v>5646</v>
      </c>
      <c r="I120" s="32" t="s">
        <v>4812</v>
      </c>
      <c r="J120" s="32" t="s">
        <v>4809</v>
      </c>
      <c r="K120" s="32" t="s">
        <v>2158</v>
      </c>
      <c r="L120" s="32" t="s">
        <v>5647</v>
      </c>
      <c r="M120" s="32" t="s">
        <v>5648</v>
      </c>
      <c r="N120" s="32" t="s">
        <v>5649</v>
      </c>
      <c r="O120" s="32" t="s">
        <v>5650</v>
      </c>
      <c r="P120" s="32" t="s">
        <v>5651</v>
      </c>
      <c r="Q120" s="32" t="s">
        <v>2158</v>
      </c>
      <c r="R120" s="102" t="s">
        <v>4385</v>
      </c>
      <c r="S120" s="102" t="s">
        <v>4385</v>
      </c>
    </row>
    <row r="121" spans="1:21" ht="57.95">
      <c r="A121" s="32" t="s">
        <v>5652</v>
      </c>
      <c r="B121" s="32" t="s">
        <v>5641</v>
      </c>
      <c r="C121" s="32" t="s">
        <v>5653</v>
      </c>
      <c r="D121" s="32" t="s">
        <v>5654</v>
      </c>
      <c r="E121" s="32" t="s">
        <v>5655</v>
      </c>
      <c r="F121" s="32" t="s">
        <v>4475</v>
      </c>
      <c r="G121" s="32" t="s">
        <v>5656</v>
      </c>
      <c r="H121" s="32" t="s">
        <v>5657</v>
      </c>
      <c r="I121" s="32" t="s">
        <v>4812</v>
      </c>
      <c r="J121" s="32" t="s">
        <v>5393</v>
      </c>
      <c r="K121" s="32" t="s">
        <v>2158</v>
      </c>
      <c r="L121" s="32" t="s">
        <v>5658</v>
      </c>
      <c r="M121" s="32" t="s">
        <v>5648</v>
      </c>
      <c r="N121" s="32" t="s">
        <v>5659</v>
      </c>
      <c r="O121" s="32" t="s">
        <v>5660</v>
      </c>
      <c r="P121" s="32" t="s">
        <v>4456</v>
      </c>
      <c r="Q121" s="32" t="s">
        <v>2158</v>
      </c>
      <c r="R121" s="102" t="s">
        <v>4385</v>
      </c>
      <c r="S121" s="102" t="s">
        <v>4385</v>
      </c>
    </row>
    <row r="122" spans="1:21" ht="101.45">
      <c r="A122" s="32" t="s">
        <v>5661</v>
      </c>
      <c r="B122" s="32" t="s">
        <v>5641</v>
      </c>
      <c r="C122" s="32" t="s">
        <v>239</v>
      </c>
      <c r="D122" s="32" t="s">
        <v>5662</v>
      </c>
      <c r="E122" s="32" t="s">
        <v>5663</v>
      </c>
      <c r="F122" s="32" t="s">
        <v>4694</v>
      </c>
      <c r="G122" s="32" t="s">
        <v>5664</v>
      </c>
      <c r="H122" s="32" t="s">
        <v>5665</v>
      </c>
      <c r="I122" s="32" t="s">
        <v>4812</v>
      </c>
      <c r="J122" s="32" t="s">
        <v>5666</v>
      </c>
      <c r="K122" s="32" t="s">
        <v>5067</v>
      </c>
      <c r="L122" s="32" t="s">
        <v>5667</v>
      </c>
      <c r="M122" s="32" t="s">
        <v>5648</v>
      </c>
      <c r="N122" s="32" t="s">
        <v>5668</v>
      </c>
      <c r="O122" s="32" t="s">
        <v>5669</v>
      </c>
      <c r="P122" s="32" t="s">
        <v>5003</v>
      </c>
      <c r="Q122" s="32" t="s">
        <v>5670</v>
      </c>
      <c r="R122" s="102" t="s">
        <v>4385</v>
      </c>
      <c r="S122" s="102" t="s">
        <v>4385</v>
      </c>
    </row>
    <row r="123" spans="1:21" ht="43.5">
      <c r="A123" s="32" t="s">
        <v>5671</v>
      </c>
      <c r="B123" s="32" t="s">
        <v>5641</v>
      </c>
      <c r="C123" s="32" t="s">
        <v>5672</v>
      </c>
      <c r="D123" s="32" t="s">
        <v>5673</v>
      </c>
      <c r="E123" s="32" t="s">
        <v>5674</v>
      </c>
      <c r="F123" s="32" t="s">
        <v>4694</v>
      </c>
      <c r="G123" s="32" t="s">
        <v>5675</v>
      </c>
      <c r="H123" s="32" t="s">
        <v>5676</v>
      </c>
      <c r="I123" s="32" t="s">
        <v>4812</v>
      </c>
      <c r="J123" s="32" t="s">
        <v>5663</v>
      </c>
      <c r="K123" s="32" t="s">
        <v>2158</v>
      </c>
      <c r="L123" s="32" t="s">
        <v>5677</v>
      </c>
      <c r="M123" s="32" t="s">
        <v>5648</v>
      </c>
      <c r="N123" s="32" t="s">
        <v>5678</v>
      </c>
      <c r="O123" s="32" t="s">
        <v>5679</v>
      </c>
      <c r="P123" s="32" t="s">
        <v>5680</v>
      </c>
      <c r="Q123" s="32" t="s">
        <v>4761</v>
      </c>
      <c r="R123" s="102" t="s">
        <v>4385</v>
      </c>
      <c r="S123" s="102" t="s">
        <v>4385</v>
      </c>
      <c r="T123" s="32" t="s">
        <v>5681</v>
      </c>
    </row>
    <row r="124" spans="1:21" ht="72.599999999999994">
      <c r="A124" s="32" t="s">
        <v>5682</v>
      </c>
      <c r="B124" s="32" t="s">
        <v>5641</v>
      </c>
      <c r="C124" s="32" t="s">
        <v>5683</v>
      </c>
      <c r="D124" s="32" t="s">
        <v>5684</v>
      </c>
      <c r="E124" s="32" t="s">
        <v>5685</v>
      </c>
      <c r="F124" s="32" t="s">
        <v>4710</v>
      </c>
      <c r="G124" s="32" t="s">
        <v>5686</v>
      </c>
      <c r="H124" s="32" t="s">
        <v>5687</v>
      </c>
      <c r="I124" s="32" t="s">
        <v>4378</v>
      </c>
      <c r="J124" s="32" t="s">
        <v>5688</v>
      </c>
      <c r="K124" s="32" t="s">
        <v>5689</v>
      </c>
      <c r="L124" s="32" t="s">
        <v>5690</v>
      </c>
      <c r="M124" s="32" t="s">
        <v>5648</v>
      </c>
      <c r="N124" s="32" t="s">
        <v>5691</v>
      </c>
      <c r="O124" s="32" t="s">
        <v>5692</v>
      </c>
      <c r="P124" s="32" t="s">
        <v>5693</v>
      </c>
      <c r="Q124" s="32" t="s">
        <v>4761</v>
      </c>
      <c r="R124" s="102" t="s">
        <v>4385</v>
      </c>
      <c r="S124" s="102" t="s">
        <v>4385</v>
      </c>
      <c r="T124" s="32" t="s">
        <v>5694</v>
      </c>
    </row>
    <row r="125" spans="1:21" ht="57.95">
      <c r="A125" s="32" t="s">
        <v>5695</v>
      </c>
      <c r="B125" s="32" t="s">
        <v>5641</v>
      </c>
      <c r="C125" s="32" t="s">
        <v>5696</v>
      </c>
      <c r="D125" s="32" t="s">
        <v>5697</v>
      </c>
      <c r="E125" s="32" t="s">
        <v>5698</v>
      </c>
      <c r="F125" s="32" t="s">
        <v>4710</v>
      </c>
      <c r="G125" s="32" t="s">
        <v>5699</v>
      </c>
      <c r="H125" s="32" t="s">
        <v>5700</v>
      </c>
      <c r="I125" s="32" t="s">
        <v>4697</v>
      </c>
      <c r="J125" s="32" t="s">
        <v>5701</v>
      </c>
      <c r="K125" s="32" t="s">
        <v>5702</v>
      </c>
      <c r="L125" s="32" t="s">
        <v>5703</v>
      </c>
      <c r="M125" s="32" t="s">
        <v>5648</v>
      </c>
      <c r="N125" s="32" t="s">
        <v>5704</v>
      </c>
      <c r="O125" s="32" t="s">
        <v>5705</v>
      </c>
      <c r="P125" s="32" t="s">
        <v>4456</v>
      </c>
      <c r="Q125" s="32" t="s">
        <v>5706</v>
      </c>
      <c r="R125" s="102" t="s">
        <v>4385</v>
      </c>
      <c r="S125" s="102" t="s">
        <v>4385</v>
      </c>
    </row>
    <row r="126" spans="1:21" ht="72.599999999999994">
      <c r="A126" s="32" t="s">
        <v>5707</v>
      </c>
      <c r="B126" s="32" t="s">
        <v>5641</v>
      </c>
      <c r="C126" s="32" t="s">
        <v>5708</v>
      </c>
      <c r="D126" s="32" t="s">
        <v>5480</v>
      </c>
      <c r="E126" s="32" t="s">
        <v>5709</v>
      </c>
      <c r="F126" s="32" t="s">
        <v>4710</v>
      </c>
      <c r="G126" s="32" t="s">
        <v>5710</v>
      </c>
      <c r="H126" s="32" t="s">
        <v>5711</v>
      </c>
      <c r="I126" s="32" t="s">
        <v>4697</v>
      </c>
      <c r="J126" s="32" t="s">
        <v>5712</v>
      </c>
      <c r="K126" s="32" t="s">
        <v>5485</v>
      </c>
      <c r="L126" s="32" t="s">
        <v>5713</v>
      </c>
      <c r="M126" s="32" t="s">
        <v>5648</v>
      </c>
      <c r="N126" s="32" t="s">
        <v>5714</v>
      </c>
      <c r="O126" s="32" t="s">
        <v>5715</v>
      </c>
      <c r="P126" s="32" t="s">
        <v>4456</v>
      </c>
      <c r="Q126" s="32" t="s">
        <v>5716</v>
      </c>
      <c r="R126" s="102" t="s">
        <v>4385</v>
      </c>
      <c r="S126" s="102" t="s">
        <v>4385</v>
      </c>
      <c r="T126" s="32" t="s">
        <v>5717</v>
      </c>
    </row>
    <row r="127" spans="1:21" ht="29.1">
      <c r="A127" s="32" t="s">
        <v>5718</v>
      </c>
      <c r="B127" s="32" t="s">
        <v>5641</v>
      </c>
      <c r="C127" s="32" t="s">
        <v>332</v>
      </c>
      <c r="D127" s="32" t="s">
        <v>37</v>
      </c>
      <c r="E127" s="32" t="s">
        <v>5113</v>
      </c>
      <c r="F127" s="32" t="s">
        <v>4694</v>
      </c>
      <c r="G127" s="32" t="s">
        <v>5719</v>
      </c>
      <c r="H127" s="32" t="s">
        <v>5720</v>
      </c>
      <c r="I127" s="32" t="s">
        <v>4812</v>
      </c>
      <c r="J127" s="32" t="s">
        <v>5721</v>
      </c>
      <c r="K127" s="32" t="s">
        <v>2158</v>
      </c>
      <c r="L127" s="32" t="s">
        <v>5722</v>
      </c>
      <c r="M127" s="32" t="s">
        <v>5648</v>
      </c>
      <c r="N127" s="32" t="s">
        <v>5723</v>
      </c>
      <c r="O127" s="32" t="s">
        <v>5724</v>
      </c>
      <c r="P127" s="32" t="s">
        <v>4456</v>
      </c>
      <c r="Q127" s="32" t="s">
        <v>5725</v>
      </c>
      <c r="R127" s="102" t="s">
        <v>4385</v>
      </c>
      <c r="S127" s="102" t="s">
        <v>4385</v>
      </c>
    </row>
    <row r="128" spans="1:21" ht="43.5">
      <c r="A128" s="32" t="s">
        <v>5726</v>
      </c>
      <c r="B128" s="32" t="s">
        <v>5641</v>
      </c>
      <c r="C128" s="32" t="s">
        <v>5493</v>
      </c>
      <c r="D128" s="32" t="s">
        <v>4856</v>
      </c>
      <c r="E128" s="32" t="s">
        <v>4857</v>
      </c>
      <c r="F128" s="32" t="s">
        <v>4694</v>
      </c>
      <c r="G128" s="32" t="s">
        <v>5727</v>
      </c>
      <c r="H128" s="32" t="s">
        <v>5728</v>
      </c>
      <c r="I128" s="32" t="s">
        <v>4812</v>
      </c>
      <c r="J128" s="32" t="s">
        <v>5113</v>
      </c>
      <c r="K128" s="32" t="s">
        <v>2158</v>
      </c>
      <c r="L128" s="32" t="s">
        <v>5729</v>
      </c>
      <c r="M128" s="32" t="s">
        <v>5648</v>
      </c>
      <c r="N128" s="32" t="s">
        <v>5730</v>
      </c>
      <c r="O128" s="32" t="s">
        <v>5731</v>
      </c>
      <c r="P128" s="32" t="s">
        <v>4747</v>
      </c>
      <c r="Q128" s="32" t="s">
        <v>2158</v>
      </c>
      <c r="R128" s="102" t="s">
        <v>4385</v>
      </c>
      <c r="S128" s="102" t="s">
        <v>4385</v>
      </c>
    </row>
    <row r="129" spans="1:22" ht="57.95">
      <c r="A129" s="32" t="s">
        <v>5732</v>
      </c>
      <c r="B129" s="32" t="s">
        <v>5641</v>
      </c>
      <c r="C129" s="32" t="s">
        <v>5697</v>
      </c>
      <c r="D129" s="32" t="s">
        <v>217</v>
      </c>
      <c r="E129" s="32" t="s">
        <v>4996</v>
      </c>
      <c r="F129" s="32" t="s">
        <v>4694</v>
      </c>
      <c r="G129" s="32" t="s">
        <v>5733</v>
      </c>
      <c r="H129" s="32" t="s">
        <v>5734</v>
      </c>
      <c r="I129" s="32" t="s">
        <v>4812</v>
      </c>
      <c r="J129" s="32" t="s">
        <v>4857</v>
      </c>
      <c r="K129" s="32" t="s">
        <v>2158</v>
      </c>
      <c r="L129" s="32" t="s">
        <v>5735</v>
      </c>
      <c r="M129" s="32" t="s">
        <v>5648</v>
      </c>
      <c r="N129" s="32" t="s">
        <v>5736</v>
      </c>
      <c r="O129" s="32" t="s">
        <v>5737</v>
      </c>
      <c r="P129" s="32" t="s">
        <v>4456</v>
      </c>
      <c r="Q129" s="32" t="s">
        <v>4761</v>
      </c>
      <c r="R129" s="102" t="s">
        <v>4385</v>
      </c>
      <c r="S129" s="102" t="s">
        <v>4385</v>
      </c>
    </row>
    <row r="130" spans="1:22" ht="130.5">
      <c r="A130" s="32" t="s">
        <v>5738</v>
      </c>
      <c r="B130" s="32" t="s">
        <v>5641</v>
      </c>
      <c r="C130" s="32" t="s">
        <v>334</v>
      </c>
      <c r="D130" s="32" t="s">
        <v>5739</v>
      </c>
      <c r="E130" s="32" t="s">
        <v>5740</v>
      </c>
      <c r="F130" s="32" t="s">
        <v>4694</v>
      </c>
      <c r="G130" s="32" t="s">
        <v>5741</v>
      </c>
      <c r="H130" s="32" t="s">
        <v>5742</v>
      </c>
      <c r="I130" s="32" t="s">
        <v>4812</v>
      </c>
      <c r="J130" s="32" t="s">
        <v>4996</v>
      </c>
      <c r="K130" s="32" t="s">
        <v>2158</v>
      </c>
      <c r="L130" s="32" t="s">
        <v>5743</v>
      </c>
      <c r="M130" s="32" t="s">
        <v>5648</v>
      </c>
      <c r="N130" s="32" t="s">
        <v>5744</v>
      </c>
      <c r="O130" s="32" t="s">
        <v>5745</v>
      </c>
      <c r="P130" s="32" t="s">
        <v>5746</v>
      </c>
      <c r="Q130" s="32" t="s">
        <v>5747</v>
      </c>
      <c r="R130" s="102" t="s">
        <v>4385</v>
      </c>
      <c r="S130" s="102" t="s">
        <v>4385</v>
      </c>
    </row>
    <row r="131" spans="1:22" ht="43.5">
      <c r="A131" s="32" t="s">
        <v>5748</v>
      </c>
      <c r="B131" s="32" t="s">
        <v>5641</v>
      </c>
      <c r="C131" s="32" t="s">
        <v>4856</v>
      </c>
      <c r="D131" s="32" t="s">
        <v>5749</v>
      </c>
      <c r="E131" s="32" t="s">
        <v>5750</v>
      </c>
      <c r="F131" s="32" t="s">
        <v>4870</v>
      </c>
      <c r="G131" s="32" t="s">
        <v>5751</v>
      </c>
      <c r="H131" s="32" t="s">
        <v>5752</v>
      </c>
      <c r="I131" s="32" t="s">
        <v>4812</v>
      </c>
      <c r="J131" s="32" t="s">
        <v>5740</v>
      </c>
      <c r="K131" s="32" t="s">
        <v>2158</v>
      </c>
      <c r="L131" s="32" t="s">
        <v>5753</v>
      </c>
      <c r="M131" s="32" t="s">
        <v>5754</v>
      </c>
      <c r="N131" s="32" t="s">
        <v>5755</v>
      </c>
      <c r="O131" s="32" t="s">
        <v>5756</v>
      </c>
      <c r="P131" s="32" t="s">
        <v>5625</v>
      </c>
      <c r="Q131" s="32" t="s">
        <v>5626</v>
      </c>
      <c r="R131" s="102" t="s">
        <v>4385</v>
      </c>
      <c r="S131" s="102" t="s">
        <v>4385</v>
      </c>
      <c r="T131" s="32" t="s">
        <v>5757</v>
      </c>
    </row>
    <row r="132" spans="1:22" ht="43.5">
      <c r="A132" s="32" t="s">
        <v>5758</v>
      </c>
      <c r="B132" s="32" t="s">
        <v>5641</v>
      </c>
      <c r="C132" s="32" t="s">
        <v>5759</v>
      </c>
      <c r="D132" s="32" t="s">
        <v>5165</v>
      </c>
      <c r="E132" s="32" t="s">
        <v>5760</v>
      </c>
      <c r="F132" s="32" t="s">
        <v>4403</v>
      </c>
      <c r="G132" s="32" t="s">
        <v>5761</v>
      </c>
      <c r="H132" s="32" t="s">
        <v>5762</v>
      </c>
      <c r="I132" s="32" t="s">
        <v>4378</v>
      </c>
      <c r="J132" s="32" t="s">
        <v>5763</v>
      </c>
      <c r="K132" s="32" t="s">
        <v>2158</v>
      </c>
      <c r="L132" s="32" t="s">
        <v>5764</v>
      </c>
      <c r="M132" s="32" t="s">
        <v>5765</v>
      </c>
      <c r="N132" s="32" t="s">
        <v>5766</v>
      </c>
      <c r="O132" s="32" t="s">
        <v>5767</v>
      </c>
      <c r="P132" s="32" t="s">
        <v>4456</v>
      </c>
      <c r="Q132" s="32" t="s">
        <v>2158</v>
      </c>
      <c r="R132" s="102" t="s">
        <v>4385</v>
      </c>
      <c r="S132" s="102" t="s">
        <v>4385</v>
      </c>
    </row>
    <row r="133" spans="1:22">
      <c r="A133" s="32" t="s">
        <v>5768</v>
      </c>
      <c r="B133" s="32" t="s">
        <v>5641</v>
      </c>
      <c r="C133" s="32" t="s">
        <v>4843</v>
      </c>
      <c r="D133" s="32" t="s">
        <v>2030</v>
      </c>
      <c r="E133" s="32" t="s">
        <v>5297</v>
      </c>
      <c r="F133" s="32" t="s">
        <v>4845</v>
      </c>
      <c r="G133" s="32" t="s">
        <v>5298</v>
      </c>
      <c r="H133" s="32" t="s">
        <v>5180</v>
      </c>
      <c r="I133" s="32" t="s">
        <v>4812</v>
      </c>
      <c r="J133" s="32" t="s">
        <v>5760</v>
      </c>
      <c r="K133" s="32" t="s">
        <v>2158</v>
      </c>
      <c r="L133" s="32" t="s">
        <v>5769</v>
      </c>
      <c r="M133" s="32" t="s">
        <v>5765</v>
      </c>
      <c r="N133" s="32" t="s">
        <v>5182</v>
      </c>
      <c r="O133" s="32" t="s">
        <v>5300</v>
      </c>
      <c r="P133" s="32" t="s">
        <v>5184</v>
      </c>
      <c r="Q133" s="32" t="s">
        <v>2158</v>
      </c>
      <c r="R133" s="102" t="s">
        <v>4385</v>
      </c>
      <c r="S133" s="102" t="s">
        <v>4385</v>
      </c>
    </row>
    <row r="134" spans="1:22" ht="29.1">
      <c r="A134" s="32" t="s">
        <v>5770</v>
      </c>
      <c r="B134" s="32" t="s">
        <v>5771</v>
      </c>
      <c r="C134" s="32" t="s">
        <v>334</v>
      </c>
      <c r="D134" s="32" t="s">
        <v>5739</v>
      </c>
      <c r="E134" s="32" t="s">
        <v>5740</v>
      </c>
      <c r="F134" s="32" t="s">
        <v>4694</v>
      </c>
      <c r="G134" s="32" t="s">
        <v>5772</v>
      </c>
      <c r="H134" s="32" t="s">
        <v>5773</v>
      </c>
      <c r="I134" s="32" t="s">
        <v>4812</v>
      </c>
      <c r="J134" s="32" t="s">
        <v>5774</v>
      </c>
      <c r="K134" s="32" t="s">
        <v>2158</v>
      </c>
      <c r="L134" s="32" t="s">
        <v>5775</v>
      </c>
      <c r="M134" s="32" t="s">
        <v>5776</v>
      </c>
      <c r="N134" s="32" t="s">
        <v>5777</v>
      </c>
      <c r="O134" s="32" t="s">
        <v>5778</v>
      </c>
      <c r="P134" s="32" t="s">
        <v>5746</v>
      </c>
      <c r="Q134" s="32" t="s">
        <v>2158</v>
      </c>
      <c r="R134" s="102" t="s">
        <v>4385</v>
      </c>
      <c r="S134" s="102" t="s">
        <v>4385</v>
      </c>
    </row>
    <row r="135" spans="1:22" ht="57.95">
      <c r="A135" s="32" t="s">
        <v>5779</v>
      </c>
      <c r="B135" s="32" t="s">
        <v>5771</v>
      </c>
      <c r="C135" s="32" t="s">
        <v>239</v>
      </c>
      <c r="D135" s="32" t="s">
        <v>5662</v>
      </c>
      <c r="E135" s="32" t="s">
        <v>5663</v>
      </c>
      <c r="F135" s="32" t="s">
        <v>4694</v>
      </c>
      <c r="G135" s="32" t="s">
        <v>5780</v>
      </c>
      <c r="H135" s="32" t="s">
        <v>5781</v>
      </c>
      <c r="I135" s="32" t="s">
        <v>4812</v>
      </c>
      <c r="J135" s="32" t="s">
        <v>5740</v>
      </c>
      <c r="K135" s="32" t="s">
        <v>5067</v>
      </c>
      <c r="L135" s="32" t="s">
        <v>5782</v>
      </c>
      <c r="M135" s="32" t="s">
        <v>5776</v>
      </c>
      <c r="N135" s="32" t="s">
        <v>5783</v>
      </c>
      <c r="O135" s="32" t="s">
        <v>5784</v>
      </c>
      <c r="P135" s="32" t="s">
        <v>5003</v>
      </c>
      <c r="Q135" s="32" t="s">
        <v>2158</v>
      </c>
      <c r="R135" s="102" t="s">
        <v>4385</v>
      </c>
      <c r="S135" s="102" t="s">
        <v>4385</v>
      </c>
      <c r="T135" s="32" t="s">
        <v>5785</v>
      </c>
    </row>
    <row r="136" spans="1:22" ht="72.599999999999994">
      <c r="A136" s="32" t="s">
        <v>5786</v>
      </c>
      <c r="B136" s="32" t="s">
        <v>5771</v>
      </c>
      <c r="C136" s="32" t="s">
        <v>5787</v>
      </c>
      <c r="D136" s="32" t="s">
        <v>5480</v>
      </c>
      <c r="E136" s="32" t="s">
        <v>5788</v>
      </c>
      <c r="F136" s="32" t="s">
        <v>4710</v>
      </c>
      <c r="G136" s="32" t="s">
        <v>5789</v>
      </c>
      <c r="H136" s="32" t="s">
        <v>5790</v>
      </c>
      <c r="I136" s="32" t="s">
        <v>4697</v>
      </c>
      <c r="J136" s="32" t="s">
        <v>5791</v>
      </c>
      <c r="K136" s="32" t="s">
        <v>5485</v>
      </c>
      <c r="L136" s="32" t="s">
        <v>5792</v>
      </c>
      <c r="M136" s="32" t="s">
        <v>5776</v>
      </c>
      <c r="N136" s="32" t="s">
        <v>5793</v>
      </c>
      <c r="O136" s="32" t="s">
        <v>5794</v>
      </c>
      <c r="P136" s="32" t="s">
        <v>4456</v>
      </c>
      <c r="Q136" s="32" t="s">
        <v>2158</v>
      </c>
      <c r="R136" s="102" t="s">
        <v>4385</v>
      </c>
      <c r="S136" s="102" t="s">
        <v>4385</v>
      </c>
      <c r="T136" s="32" t="s">
        <v>5795</v>
      </c>
    </row>
    <row r="137" spans="1:22" ht="29.1">
      <c r="A137" s="32" t="s">
        <v>5796</v>
      </c>
      <c r="B137" s="32" t="s">
        <v>5771</v>
      </c>
      <c r="C137" s="32" t="s">
        <v>4843</v>
      </c>
      <c r="D137" s="32" t="s">
        <v>2030</v>
      </c>
      <c r="E137" s="32" t="s">
        <v>5297</v>
      </c>
      <c r="F137" s="32" t="s">
        <v>4845</v>
      </c>
      <c r="G137" s="32" t="s">
        <v>5298</v>
      </c>
      <c r="H137" s="32" t="s">
        <v>5180</v>
      </c>
      <c r="I137" s="32" t="s">
        <v>4812</v>
      </c>
      <c r="J137" s="32" t="s">
        <v>5797</v>
      </c>
      <c r="K137" s="32" t="s">
        <v>2158</v>
      </c>
      <c r="L137" s="32" t="s">
        <v>5798</v>
      </c>
      <c r="M137" s="32" t="s">
        <v>5799</v>
      </c>
      <c r="N137" s="32" t="s">
        <v>5182</v>
      </c>
      <c r="O137" s="32" t="s">
        <v>5300</v>
      </c>
      <c r="P137" s="32" t="s">
        <v>5184</v>
      </c>
      <c r="Q137" s="32" t="s">
        <v>2158</v>
      </c>
      <c r="R137" s="102" t="s">
        <v>4385</v>
      </c>
      <c r="S137" s="102" t="s">
        <v>4385</v>
      </c>
    </row>
    <row r="138" spans="1:22" ht="101.45">
      <c r="A138" s="32" t="s">
        <v>5800</v>
      </c>
      <c r="B138" s="32" t="s">
        <v>5801</v>
      </c>
      <c r="C138" s="32" t="s">
        <v>5802</v>
      </c>
      <c r="D138" s="32" t="s">
        <v>5803</v>
      </c>
      <c r="E138" s="32" t="s">
        <v>5804</v>
      </c>
      <c r="F138" s="32" t="s">
        <v>4678</v>
      </c>
      <c r="G138" s="32" t="s">
        <v>5805</v>
      </c>
      <c r="H138" s="32" t="s">
        <v>5806</v>
      </c>
      <c r="I138" s="32" t="s">
        <v>4378</v>
      </c>
      <c r="J138" s="32" t="s">
        <v>5807</v>
      </c>
      <c r="K138" s="32" t="s">
        <v>2158</v>
      </c>
      <c r="L138" s="32" t="s">
        <v>5808</v>
      </c>
      <c r="M138" s="32" t="s">
        <v>5809</v>
      </c>
      <c r="N138" s="32" t="s">
        <v>5810</v>
      </c>
      <c r="O138" s="32" t="s">
        <v>5811</v>
      </c>
      <c r="P138" s="32" t="s">
        <v>5812</v>
      </c>
      <c r="Q138" s="32" t="s">
        <v>2158</v>
      </c>
      <c r="R138" s="102" t="s">
        <v>4385</v>
      </c>
      <c r="S138" s="102" t="s">
        <v>4385</v>
      </c>
      <c r="T138" s="32" t="s">
        <v>5813</v>
      </c>
      <c r="V138" s="32" t="s">
        <v>5814</v>
      </c>
    </row>
    <row r="139" spans="1:22" ht="101.45">
      <c r="A139" s="32" t="s">
        <v>5815</v>
      </c>
      <c r="B139" s="32" t="s">
        <v>5816</v>
      </c>
      <c r="C139" s="32" t="s">
        <v>5817</v>
      </c>
      <c r="D139" s="32" t="s">
        <v>5818</v>
      </c>
      <c r="E139" s="32" t="s">
        <v>5819</v>
      </c>
      <c r="F139" s="32" t="s">
        <v>4678</v>
      </c>
      <c r="G139" s="32" t="s">
        <v>5820</v>
      </c>
      <c r="H139" s="32" t="s">
        <v>5821</v>
      </c>
      <c r="I139" s="32" t="s">
        <v>4378</v>
      </c>
      <c r="J139" s="32" t="s">
        <v>5822</v>
      </c>
      <c r="K139" s="32" t="s">
        <v>5823</v>
      </c>
      <c r="L139" s="32" t="s">
        <v>5824</v>
      </c>
      <c r="M139" s="32" t="s">
        <v>5825</v>
      </c>
      <c r="N139" s="32" t="s">
        <v>5826</v>
      </c>
      <c r="O139" s="32" t="s">
        <v>5827</v>
      </c>
      <c r="P139" s="32" t="s">
        <v>5828</v>
      </c>
      <c r="Q139" s="32" t="s">
        <v>5829</v>
      </c>
      <c r="R139" s="102" t="s">
        <v>4385</v>
      </c>
      <c r="S139" s="102" t="s">
        <v>4385</v>
      </c>
      <c r="T139" s="32" t="s">
        <v>5830</v>
      </c>
      <c r="V139" s="32" t="s">
        <v>5831</v>
      </c>
    </row>
    <row r="140" spans="1:22" ht="87">
      <c r="A140" s="32" t="s">
        <v>5832</v>
      </c>
      <c r="B140" s="32" t="s">
        <v>5833</v>
      </c>
      <c r="C140" s="32" t="s">
        <v>5834</v>
      </c>
      <c r="D140" s="32" t="s">
        <v>5835</v>
      </c>
      <c r="E140" s="32" t="s">
        <v>5836</v>
      </c>
      <c r="F140" s="32" t="s">
        <v>4678</v>
      </c>
      <c r="G140" s="32" t="s">
        <v>5837</v>
      </c>
      <c r="H140" s="32" t="s">
        <v>5838</v>
      </c>
      <c r="I140" s="32" t="s">
        <v>4378</v>
      </c>
      <c r="J140" s="32" t="s">
        <v>5839</v>
      </c>
      <c r="K140" s="32" t="s">
        <v>2158</v>
      </c>
      <c r="L140" s="32" t="s">
        <v>5840</v>
      </c>
      <c r="M140" s="32" t="s">
        <v>5841</v>
      </c>
      <c r="N140" s="32" t="s">
        <v>5842</v>
      </c>
      <c r="O140" s="32" t="s">
        <v>5843</v>
      </c>
      <c r="P140" s="32" t="s">
        <v>5844</v>
      </c>
      <c r="Q140" s="32" t="s">
        <v>2158</v>
      </c>
      <c r="R140" s="102" t="s">
        <v>4385</v>
      </c>
      <c r="S140" s="102" t="s">
        <v>4385</v>
      </c>
      <c r="T140" s="32" t="s">
        <v>5845</v>
      </c>
    </row>
    <row r="141" spans="1:22" ht="87">
      <c r="A141" s="32" t="s">
        <v>5846</v>
      </c>
      <c r="B141" s="32" t="s">
        <v>5847</v>
      </c>
      <c r="C141" s="32" t="s">
        <v>5848</v>
      </c>
      <c r="D141" s="32" t="s">
        <v>5849</v>
      </c>
      <c r="E141" s="32" t="s">
        <v>5850</v>
      </c>
      <c r="F141" s="32" t="s">
        <v>4870</v>
      </c>
      <c r="G141" s="32" t="s">
        <v>5851</v>
      </c>
      <c r="H141" s="32" t="s">
        <v>5852</v>
      </c>
      <c r="I141" s="32" t="s">
        <v>4378</v>
      </c>
      <c r="J141" s="32" t="s">
        <v>5853</v>
      </c>
      <c r="K141" s="32" t="s">
        <v>2158</v>
      </c>
      <c r="L141" s="32" t="s">
        <v>5854</v>
      </c>
      <c r="M141" s="32" t="s">
        <v>5855</v>
      </c>
      <c r="N141" s="32" t="s">
        <v>5856</v>
      </c>
      <c r="O141" s="32" t="s">
        <v>5857</v>
      </c>
      <c r="P141" s="32" t="s">
        <v>5858</v>
      </c>
      <c r="Q141" s="32" t="s">
        <v>2158</v>
      </c>
      <c r="R141" s="102" t="s">
        <v>4385</v>
      </c>
      <c r="S141" s="102" t="s">
        <v>4385</v>
      </c>
      <c r="T141" s="32" t="s">
        <v>5859</v>
      </c>
    </row>
    <row r="142" spans="1:22" ht="43.5">
      <c r="A142" s="32" t="s">
        <v>5860</v>
      </c>
      <c r="B142" s="32" t="s">
        <v>5847</v>
      </c>
      <c r="C142" s="32" t="s">
        <v>5861</v>
      </c>
      <c r="D142" s="32" t="s">
        <v>5862</v>
      </c>
      <c r="E142" s="32" t="s">
        <v>5863</v>
      </c>
      <c r="F142" s="32" t="s">
        <v>4694</v>
      </c>
      <c r="G142" s="32" t="s">
        <v>5864</v>
      </c>
      <c r="H142" s="32" t="s">
        <v>5865</v>
      </c>
      <c r="I142" s="32" t="s">
        <v>4697</v>
      </c>
      <c r="J142" s="32" t="s">
        <v>5866</v>
      </c>
      <c r="K142" s="32" t="s">
        <v>2158</v>
      </c>
      <c r="L142" s="32" t="s">
        <v>5867</v>
      </c>
      <c r="M142" s="32" t="s">
        <v>5868</v>
      </c>
      <c r="N142" s="32" t="s">
        <v>5869</v>
      </c>
      <c r="O142" s="32" t="s">
        <v>5870</v>
      </c>
      <c r="P142" s="32" t="s">
        <v>5871</v>
      </c>
      <c r="Q142" s="32" t="s">
        <v>5872</v>
      </c>
      <c r="R142" s="102" t="s">
        <v>4385</v>
      </c>
      <c r="S142" s="102" t="s">
        <v>4385</v>
      </c>
      <c r="T142" s="32" t="s">
        <v>5873</v>
      </c>
    </row>
    <row r="143" spans="1:22" ht="43.5">
      <c r="A143" s="32" t="s">
        <v>5874</v>
      </c>
      <c r="B143" s="32" t="s">
        <v>5847</v>
      </c>
      <c r="C143" s="32" t="s">
        <v>5875</v>
      </c>
      <c r="D143" s="32" t="s">
        <v>5876</v>
      </c>
      <c r="E143" s="32" t="s">
        <v>5877</v>
      </c>
      <c r="F143" s="32" t="s">
        <v>4694</v>
      </c>
      <c r="G143" s="32" t="s">
        <v>5878</v>
      </c>
      <c r="H143" s="32" t="s">
        <v>5879</v>
      </c>
      <c r="I143" s="32" t="s">
        <v>4812</v>
      </c>
      <c r="J143" s="32" t="s">
        <v>5880</v>
      </c>
      <c r="K143" s="32" t="s">
        <v>2158</v>
      </c>
      <c r="L143" s="32" t="s">
        <v>5881</v>
      </c>
      <c r="M143" s="32" t="s">
        <v>5882</v>
      </c>
      <c r="N143" s="32" t="s">
        <v>5883</v>
      </c>
      <c r="O143" s="32" t="s">
        <v>5884</v>
      </c>
      <c r="P143" s="32" t="s">
        <v>5724</v>
      </c>
      <c r="Q143" s="32" t="s">
        <v>5885</v>
      </c>
      <c r="R143" s="102" t="s">
        <v>4385</v>
      </c>
      <c r="S143" s="102" t="s">
        <v>4385</v>
      </c>
      <c r="T143" s="32" t="s">
        <v>5886</v>
      </c>
    </row>
    <row r="144" spans="1:22" ht="43.5">
      <c r="A144" s="32" t="s">
        <v>5887</v>
      </c>
      <c r="B144" s="32" t="s">
        <v>5847</v>
      </c>
      <c r="C144" s="32" t="s">
        <v>5888</v>
      </c>
      <c r="D144" s="32" t="s">
        <v>5889</v>
      </c>
      <c r="E144" s="32" t="s">
        <v>5890</v>
      </c>
      <c r="F144" s="32" t="s">
        <v>4870</v>
      </c>
      <c r="G144" s="32" t="s">
        <v>5891</v>
      </c>
      <c r="H144" s="32" t="s">
        <v>5892</v>
      </c>
      <c r="I144" s="32" t="s">
        <v>4812</v>
      </c>
      <c r="J144" s="32" t="s">
        <v>5877</v>
      </c>
      <c r="K144" s="32" t="s">
        <v>2158</v>
      </c>
      <c r="L144" s="32" t="s">
        <v>5893</v>
      </c>
      <c r="M144" s="32" t="s">
        <v>5894</v>
      </c>
      <c r="N144" s="32" t="s">
        <v>5895</v>
      </c>
      <c r="O144" s="32" t="s">
        <v>5896</v>
      </c>
      <c r="P144" s="32" t="s">
        <v>5897</v>
      </c>
      <c r="Q144" s="32" t="s">
        <v>5898</v>
      </c>
      <c r="R144" s="102" t="s">
        <v>4385</v>
      </c>
      <c r="S144" s="102" t="s">
        <v>4385</v>
      </c>
      <c r="T144" s="32" t="s">
        <v>5899</v>
      </c>
    </row>
    <row r="145" spans="1:20" ht="87">
      <c r="A145" s="32" t="s">
        <v>5900</v>
      </c>
      <c r="B145" s="32" t="s">
        <v>5847</v>
      </c>
      <c r="C145" s="32" t="s">
        <v>5901</v>
      </c>
      <c r="D145" s="32" t="s">
        <v>5902</v>
      </c>
      <c r="E145" s="32" t="s">
        <v>5903</v>
      </c>
      <c r="F145" s="32" t="s">
        <v>4710</v>
      </c>
      <c r="G145" s="32" t="s">
        <v>5904</v>
      </c>
      <c r="H145" s="32" t="s">
        <v>5905</v>
      </c>
      <c r="I145" s="32" t="s">
        <v>4378</v>
      </c>
      <c r="J145" s="32" t="s">
        <v>5906</v>
      </c>
      <c r="K145" s="32" t="s">
        <v>5907</v>
      </c>
      <c r="L145" s="32" t="s">
        <v>5908</v>
      </c>
      <c r="M145" s="32" t="s">
        <v>5909</v>
      </c>
      <c r="N145" s="32" t="s">
        <v>5910</v>
      </c>
      <c r="O145" s="32" t="s">
        <v>5911</v>
      </c>
      <c r="P145" s="32" t="s">
        <v>5912</v>
      </c>
      <c r="Q145" s="32" t="s">
        <v>5913</v>
      </c>
      <c r="R145" s="102" t="s">
        <v>4385</v>
      </c>
      <c r="S145" s="102" t="s">
        <v>4385</v>
      </c>
      <c r="T145" s="32" t="s">
        <v>5914</v>
      </c>
    </row>
    <row r="146" spans="1:20" ht="29.1">
      <c r="A146" s="32" t="s">
        <v>5915</v>
      </c>
      <c r="B146" s="32" t="s">
        <v>5847</v>
      </c>
      <c r="C146" s="32" t="s">
        <v>5916</v>
      </c>
      <c r="D146" s="32" t="s">
        <v>5917</v>
      </c>
      <c r="E146" s="32" t="s">
        <v>5918</v>
      </c>
      <c r="F146" s="32" t="s">
        <v>4870</v>
      </c>
      <c r="G146" s="32" t="s">
        <v>5919</v>
      </c>
      <c r="H146" s="32" t="s">
        <v>5920</v>
      </c>
      <c r="I146" s="32" t="s">
        <v>4812</v>
      </c>
      <c r="J146" s="32" t="s">
        <v>5921</v>
      </c>
      <c r="K146" s="32" t="s">
        <v>2158</v>
      </c>
      <c r="L146" s="32" t="s">
        <v>5922</v>
      </c>
      <c r="M146" s="32" t="s">
        <v>5909</v>
      </c>
      <c r="N146" s="32" t="s">
        <v>5923</v>
      </c>
      <c r="O146" s="32" t="s">
        <v>5924</v>
      </c>
      <c r="P146" s="32" t="s">
        <v>5925</v>
      </c>
      <c r="Q146" s="32" t="s">
        <v>2158</v>
      </c>
      <c r="R146" s="102" t="s">
        <v>4385</v>
      </c>
      <c r="S146" s="102" t="s">
        <v>4385</v>
      </c>
      <c r="T146" s="32" t="s">
        <v>5926</v>
      </c>
    </row>
    <row r="147" spans="1:20" ht="72.599999999999994">
      <c r="A147" s="32" t="s">
        <v>5927</v>
      </c>
      <c r="B147" s="32" t="s">
        <v>5847</v>
      </c>
      <c r="C147" s="32" t="s">
        <v>5928</v>
      </c>
      <c r="D147" s="32" t="s">
        <v>5929</v>
      </c>
      <c r="E147" s="32" t="s">
        <v>5930</v>
      </c>
      <c r="F147" s="32" t="s">
        <v>4710</v>
      </c>
      <c r="G147" s="32" t="s">
        <v>5931</v>
      </c>
      <c r="H147" s="32" t="s">
        <v>5932</v>
      </c>
      <c r="I147" s="32" t="s">
        <v>4697</v>
      </c>
      <c r="J147" s="32" t="s">
        <v>5933</v>
      </c>
      <c r="K147" s="32" t="s">
        <v>5934</v>
      </c>
      <c r="L147" s="32" t="s">
        <v>5935</v>
      </c>
      <c r="M147" s="32" t="s">
        <v>5909</v>
      </c>
      <c r="N147" s="32" t="s">
        <v>5936</v>
      </c>
      <c r="O147" s="32" t="s">
        <v>5937</v>
      </c>
      <c r="P147" s="32" t="s">
        <v>4456</v>
      </c>
      <c r="Q147" s="32" t="s">
        <v>5938</v>
      </c>
      <c r="R147" s="102" t="s">
        <v>4385</v>
      </c>
      <c r="S147" s="102" t="s">
        <v>4385</v>
      </c>
      <c r="T147" s="32" t="s">
        <v>5939</v>
      </c>
    </row>
    <row r="148" spans="1:20" ht="101.45">
      <c r="A148" s="32" t="s">
        <v>5940</v>
      </c>
      <c r="B148" s="32" t="s">
        <v>5847</v>
      </c>
      <c r="C148" s="32" t="s">
        <v>5941</v>
      </c>
      <c r="D148" s="32" t="s">
        <v>5942</v>
      </c>
      <c r="E148" s="32" t="s">
        <v>5943</v>
      </c>
      <c r="F148" s="32" t="s">
        <v>4403</v>
      </c>
      <c r="G148" s="32" t="s">
        <v>5944</v>
      </c>
      <c r="H148" s="32" t="s">
        <v>5945</v>
      </c>
      <c r="I148" s="32" t="s">
        <v>4812</v>
      </c>
      <c r="J148" s="32" t="s">
        <v>5946</v>
      </c>
      <c r="K148" s="32" t="s">
        <v>2158</v>
      </c>
      <c r="L148" s="32" t="s">
        <v>5947</v>
      </c>
      <c r="M148" s="32" t="s">
        <v>5948</v>
      </c>
      <c r="N148" s="32" t="s">
        <v>5949</v>
      </c>
      <c r="O148" s="32" t="s">
        <v>5950</v>
      </c>
      <c r="P148" s="32" t="s">
        <v>5951</v>
      </c>
      <c r="Q148" s="32" t="s">
        <v>2158</v>
      </c>
      <c r="R148" s="102" t="s">
        <v>4385</v>
      </c>
      <c r="S148" s="102" t="s">
        <v>4385</v>
      </c>
      <c r="T148" s="32" t="s">
        <v>5952</v>
      </c>
    </row>
    <row r="149" spans="1:20" ht="43.5">
      <c r="A149" s="32" t="s">
        <v>5953</v>
      </c>
      <c r="B149" s="32" t="s">
        <v>5954</v>
      </c>
      <c r="C149" s="32" t="s">
        <v>5955</v>
      </c>
      <c r="D149" s="32" t="s">
        <v>5956</v>
      </c>
      <c r="E149" s="32" t="s">
        <v>5957</v>
      </c>
      <c r="F149" s="32" t="s">
        <v>4781</v>
      </c>
      <c r="G149" s="32" t="s">
        <v>5958</v>
      </c>
      <c r="H149" s="32" t="s">
        <v>5959</v>
      </c>
      <c r="I149" s="32" t="s">
        <v>4378</v>
      </c>
      <c r="J149" s="32" t="s">
        <v>5960</v>
      </c>
      <c r="K149" s="32" t="s">
        <v>5961</v>
      </c>
      <c r="L149" s="32" t="s">
        <v>5962</v>
      </c>
      <c r="M149" s="32" t="s">
        <v>5171</v>
      </c>
      <c r="N149" s="32" t="s">
        <v>5963</v>
      </c>
      <c r="O149" s="32" t="s">
        <v>4788</v>
      </c>
      <c r="P149" s="32" t="s">
        <v>4426</v>
      </c>
      <c r="Q149" s="32" t="s">
        <v>2158</v>
      </c>
      <c r="R149" s="102" t="s">
        <v>4385</v>
      </c>
      <c r="S149" s="102" t="s">
        <v>4385</v>
      </c>
    </row>
    <row r="150" spans="1:20" ht="43.5">
      <c r="A150" s="32" t="s">
        <v>5964</v>
      </c>
      <c r="B150" s="32" t="s">
        <v>5954</v>
      </c>
      <c r="C150" s="32" t="s">
        <v>5965</v>
      </c>
      <c r="D150" s="32" t="s">
        <v>5956</v>
      </c>
      <c r="E150" s="32" t="s">
        <v>5966</v>
      </c>
      <c r="F150" s="32" t="s">
        <v>4781</v>
      </c>
      <c r="G150" s="32" t="s">
        <v>5967</v>
      </c>
      <c r="H150" s="32" t="s">
        <v>5968</v>
      </c>
      <c r="I150" s="32" t="s">
        <v>4378</v>
      </c>
      <c r="J150" s="32" t="s">
        <v>5969</v>
      </c>
      <c r="K150" s="32" t="s">
        <v>5961</v>
      </c>
      <c r="L150" s="32" t="s">
        <v>5970</v>
      </c>
      <c r="M150" s="32" t="s">
        <v>5635</v>
      </c>
      <c r="N150" s="32" t="s">
        <v>5963</v>
      </c>
      <c r="O150" s="32" t="s">
        <v>4788</v>
      </c>
      <c r="P150" s="32" t="s">
        <v>4426</v>
      </c>
      <c r="Q150" s="32" t="s">
        <v>2158</v>
      </c>
      <c r="R150" s="102" t="s">
        <v>4385</v>
      </c>
      <c r="S150" s="102" t="s">
        <v>4385</v>
      </c>
    </row>
    <row r="151" spans="1:20" ht="57.95">
      <c r="A151" s="32" t="s">
        <v>5971</v>
      </c>
      <c r="B151" s="32" t="s">
        <v>5954</v>
      </c>
      <c r="C151" s="32" t="s">
        <v>5972</v>
      </c>
      <c r="D151" s="32" t="s">
        <v>5973</v>
      </c>
      <c r="E151" s="32" t="s">
        <v>5974</v>
      </c>
      <c r="F151" s="32" t="s">
        <v>4781</v>
      </c>
      <c r="G151" s="32" t="s">
        <v>5975</v>
      </c>
      <c r="H151" s="32" t="s">
        <v>5976</v>
      </c>
      <c r="I151" s="32" t="s">
        <v>4378</v>
      </c>
      <c r="J151" s="32" t="s">
        <v>5977</v>
      </c>
      <c r="K151" s="32" t="s">
        <v>5978</v>
      </c>
      <c r="L151" s="32" t="s">
        <v>5979</v>
      </c>
      <c r="M151" s="32" t="s">
        <v>5972</v>
      </c>
      <c r="N151" s="32" t="s">
        <v>5980</v>
      </c>
      <c r="O151" s="32" t="s">
        <v>5981</v>
      </c>
      <c r="P151" s="32" t="s">
        <v>5982</v>
      </c>
      <c r="Q151" s="32" t="s">
        <v>5983</v>
      </c>
      <c r="R151" s="102" t="s">
        <v>4385</v>
      </c>
      <c r="S151" s="102" t="s">
        <v>4385</v>
      </c>
      <c r="T151" s="32" t="s">
        <v>5984</v>
      </c>
    </row>
    <row r="152" spans="1:20" ht="43.5">
      <c r="A152" s="32" t="s">
        <v>5985</v>
      </c>
      <c r="B152" s="32" t="s">
        <v>5954</v>
      </c>
      <c r="C152" s="32" t="s">
        <v>5972</v>
      </c>
      <c r="D152" s="32" t="s">
        <v>5986</v>
      </c>
      <c r="E152" s="32" t="s">
        <v>5987</v>
      </c>
      <c r="F152" s="32" t="s">
        <v>4781</v>
      </c>
      <c r="G152" s="32" t="s">
        <v>5988</v>
      </c>
      <c r="H152" s="32" t="s">
        <v>5989</v>
      </c>
      <c r="I152" s="32" t="s">
        <v>4378</v>
      </c>
      <c r="J152" s="32" t="s">
        <v>5977</v>
      </c>
      <c r="K152" s="32" t="s">
        <v>5990</v>
      </c>
      <c r="L152" s="32" t="s">
        <v>5991</v>
      </c>
      <c r="M152" s="32" t="s">
        <v>5972</v>
      </c>
      <c r="N152" s="32" t="s">
        <v>5992</v>
      </c>
      <c r="O152" s="32" t="s">
        <v>5993</v>
      </c>
      <c r="P152" s="32" t="s">
        <v>5994</v>
      </c>
      <c r="Q152" s="32" t="s">
        <v>5995</v>
      </c>
      <c r="R152" s="102" t="s">
        <v>4385</v>
      </c>
      <c r="S152" s="102" t="s">
        <v>4385</v>
      </c>
      <c r="T152" s="32" t="s">
        <v>5996</v>
      </c>
    </row>
    <row r="153" spans="1:20" ht="57.95">
      <c r="A153" s="32" t="s">
        <v>5997</v>
      </c>
      <c r="B153" s="32" t="s">
        <v>5954</v>
      </c>
      <c r="C153" s="32" t="s">
        <v>5998</v>
      </c>
      <c r="D153" s="32" t="s">
        <v>5999</v>
      </c>
      <c r="E153" s="32" t="s">
        <v>6000</v>
      </c>
      <c r="F153" s="32" t="s">
        <v>4781</v>
      </c>
      <c r="G153" s="32" t="s">
        <v>6001</v>
      </c>
      <c r="H153" s="32" t="s">
        <v>6002</v>
      </c>
      <c r="I153" s="32" t="s">
        <v>4378</v>
      </c>
      <c r="J153" s="32" t="s">
        <v>6003</v>
      </c>
      <c r="K153" s="32" t="s">
        <v>2158</v>
      </c>
      <c r="L153" s="32" t="s">
        <v>6004</v>
      </c>
      <c r="M153" s="32" t="s">
        <v>4771</v>
      </c>
      <c r="N153" s="32" t="s">
        <v>6005</v>
      </c>
      <c r="O153" s="32" t="s">
        <v>6006</v>
      </c>
      <c r="P153" s="32" t="s">
        <v>6007</v>
      </c>
      <c r="Q153" s="32" t="s">
        <v>6008</v>
      </c>
      <c r="R153" s="102" t="s">
        <v>4385</v>
      </c>
      <c r="S153" s="102" t="s">
        <v>4385</v>
      </c>
      <c r="T153" s="32" t="s">
        <v>6009</v>
      </c>
    </row>
  </sheetData>
  <mergeCells count="5">
    <mergeCell ref="B1:D1"/>
    <mergeCell ref="E1:K1"/>
    <mergeCell ref="L1:N1"/>
    <mergeCell ref="O1:Q1"/>
    <mergeCell ref="R1:U1"/>
  </mergeCells>
  <conditionalFormatting sqref="R3:R153">
    <cfRule type="containsText" dxfId="187" priority="11" operator="containsText" text="6">
      <formula>NOT(ISERROR(SEARCH("6",R3)))</formula>
    </cfRule>
    <cfRule type="containsText" dxfId="186" priority="12" operator="containsText" text="7">
      <formula>NOT(ISERROR(SEARCH("7",R3)))</formula>
    </cfRule>
  </conditionalFormatting>
  <conditionalFormatting sqref="R3:R153">
    <cfRule type="containsText" dxfId="185" priority="10" operator="containsText" text="8">
      <formula>NOT(ISERROR(SEARCH("8",R3)))</formula>
    </cfRule>
    <cfRule type="containsText" dxfId="184" priority="13" operator="containsText" text="3">
      <formula>NOT(ISERROR(SEARCH("3",R3)))</formula>
    </cfRule>
    <cfRule type="containsText" dxfId="183" priority="14" operator="containsText" text="2">
      <formula>NOT(ISERROR(SEARCH("2",R3)))</formula>
    </cfRule>
    <cfRule type="containsText" dxfId="182" priority="15" operator="containsText" text="1">
      <formula>NOT(ISERROR(SEARCH("1",R3)))</formula>
    </cfRule>
    <cfRule type="containsText" dxfId="181" priority="16" operator="containsText" text="0">
      <formula>NOT(ISERROR(SEARCH("0",R3)))</formula>
    </cfRule>
    <cfRule type="containsText" dxfId="180" priority="17" operator="containsText" text="4">
      <formula>NOT(ISERROR(SEARCH("4",R3)))</formula>
    </cfRule>
    <cfRule type="containsText" dxfId="179" priority="18" operator="containsText" text="5">
      <formula>NOT(ISERROR(SEARCH("5",R3)))</formula>
    </cfRule>
  </conditionalFormatting>
  <conditionalFormatting sqref="S3:S153">
    <cfRule type="containsText" dxfId="178" priority="2" operator="containsText" text="6">
      <formula>NOT(ISERROR(SEARCH("6",S3)))</formula>
    </cfRule>
    <cfRule type="containsText" dxfId="177" priority="3" operator="containsText" text="7">
      <formula>NOT(ISERROR(SEARCH("7",S3)))</formula>
    </cfRule>
  </conditionalFormatting>
  <conditionalFormatting sqref="S3:S153">
    <cfRule type="containsText" dxfId="176" priority="1" operator="containsText" text="8">
      <formula>NOT(ISERROR(SEARCH("8",S3)))</formula>
    </cfRule>
    <cfRule type="containsText" dxfId="175" priority="4" operator="containsText" text="3">
      <formula>NOT(ISERROR(SEARCH("3",S3)))</formula>
    </cfRule>
    <cfRule type="containsText" dxfId="174" priority="5" operator="containsText" text="2">
      <formula>NOT(ISERROR(SEARCH("2",S3)))</formula>
    </cfRule>
    <cfRule type="containsText" dxfId="173" priority="6" operator="containsText" text="1">
      <formula>NOT(ISERROR(SEARCH("1",S3)))</formula>
    </cfRule>
    <cfRule type="containsText" dxfId="172" priority="7" operator="containsText" text="0">
      <formula>NOT(ISERROR(SEARCH("0",S3)))</formula>
    </cfRule>
    <cfRule type="containsText" dxfId="171" priority="8" operator="containsText" text="4">
      <formula>NOT(ISERROR(SEARCH("4",S3)))</formula>
    </cfRule>
    <cfRule type="containsText" dxfId="170" priority="9" operator="containsText" text="5">
      <formula>NOT(ISERROR(SEARCH("5",S3)))</formula>
    </cfRule>
  </conditionalFormatting>
  <dataValidations disablePrompts="1" count="1">
    <dataValidation type="list" allowBlank="1" showInputMessage="1" showErrorMessage="1" sqref="R3:S153" xr:uid="{4B31DA81-3C74-46AF-8E04-B8AAC3F00BBD}">
      <formula1>$AD$2:$AD$11</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6DCD-9F51-4B20-97C7-5302F085B58A}">
  <sheetPr>
    <tabColor rgb="FFFF0000"/>
  </sheetPr>
  <dimension ref="A1:U113"/>
  <sheetViews>
    <sheetView topLeftCell="K1" zoomScale="90" zoomScaleNormal="90" workbookViewId="0">
      <pane ySplit="1" topLeftCell="A2" activePane="bottomLeft" state="frozen"/>
      <selection pane="bottomLeft" activeCell="P2" sqref="P2"/>
      <selection activeCell="L13" sqref="L13"/>
    </sheetView>
  </sheetViews>
  <sheetFormatPr defaultRowHeight="14.45"/>
  <cols>
    <col min="1" max="2" width="11.42578125" customWidth="1"/>
    <col min="3" max="4" width="17.42578125" customWidth="1"/>
    <col min="5" max="5" width="24.5703125" customWidth="1"/>
    <col min="6" max="6" width="19.85546875" bestFit="1" customWidth="1"/>
    <col min="7" max="7" width="30.42578125" customWidth="1"/>
    <col min="8" max="8" width="18.5703125" customWidth="1"/>
    <col min="9" max="9" width="29.5703125" customWidth="1"/>
    <col min="10" max="10" width="52.42578125" customWidth="1"/>
    <col min="11" max="11" width="32.42578125" customWidth="1"/>
    <col min="12" max="12" width="56.42578125" customWidth="1"/>
    <col min="13" max="13" width="35.5703125" customWidth="1"/>
    <col min="14" max="14" width="34.42578125" customWidth="1"/>
    <col min="15" max="15" width="27.42578125" bestFit="1" customWidth="1"/>
    <col min="16" max="16" width="31.42578125" customWidth="1"/>
    <col min="17" max="17" width="27.42578125" customWidth="1"/>
    <col min="18" max="18" width="54.5703125" customWidth="1"/>
    <col min="19" max="19" width="46.140625" customWidth="1"/>
    <col min="21" max="21" width="28.5703125" customWidth="1"/>
  </cols>
  <sheetData>
    <row r="1" spans="1:21">
      <c r="A1" s="228" t="s">
        <v>579</v>
      </c>
      <c r="B1" s="228" t="s">
        <v>6010</v>
      </c>
      <c r="C1" s="228" t="s">
        <v>6011</v>
      </c>
      <c r="D1" s="228" t="s">
        <v>6012</v>
      </c>
      <c r="E1" s="228" t="s">
        <v>6013</v>
      </c>
      <c r="F1" s="228" t="s">
        <v>6014</v>
      </c>
      <c r="G1" s="228" t="s">
        <v>6015</v>
      </c>
      <c r="H1" s="228" t="s">
        <v>6016</v>
      </c>
      <c r="I1" s="219" t="s">
        <v>6017</v>
      </c>
      <c r="J1" s="228" t="s">
        <v>6018</v>
      </c>
      <c r="K1" s="228" t="s">
        <v>6019</v>
      </c>
      <c r="L1" s="228" t="s">
        <v>6020</v>
      </c>
      <c r="M1" s="228" t="s">
        <v>6021</v>
      </c>
      <c r="N1" s="228" t="s">
        <v>804</v>
      </c>
      <c r="O1" s="228" t="s">
        <v>6022</v>
      </c>
      <c r="P1" s="228" t="s">
        <v>6023</v>
      </c>
      <c r="Q1" s="228" t="s">
        <v>6024</v>
      </c>
      <c r="R1" s="228" t="s">
        <v>6025</v>
      </c>
      <c r="S1" s="228" t="s">
        <v>6026</v>
      </c>
    </row>
    <row r="2" spans="1:21">
      <c r="A2" s="228">
        <v>0</v>
      </c>
      <c r="B2" s="228" t="s">
        <v>6027</v>
      </c>
      <c r="C2" s="228" t="s">
        <v>6028</v>
      </c>
      <c r="D2" s="228" t="s">
        <v>6029</v>
      </c>
      <c r="E2" s="228" t="s">
        <v>6030</v>
      </c>
      <c r="F2" s="228" t="str">
        <f>_xlfn.XLOOKUP(Transformation[[#This Row],[Source Attribute]],Prod_fields[Attribute Name],Prod_fields[ID],"0-Not Found",0,1)</f>
        <v>0-Not Found</v>
      </c>
      <c r="G2" s="228" t="s">
        <v>6030</v>
      </c>
      <c r="H2" s="228" t="str">
        <f>_xlfn.XLOOKUP(Transformation[[#This Row],[Target Attribute]],Target_Dev_fields[Attribute Name],Target_Dev_fields[ID],"0-Not Found",0)</f>
        <v>0-Not Found</v>
      </c>
      <c r="I2" s="228" t="s">
        <v>1139</v>
      </c>
      <c r="J2" s="228" t="s">
        <v>6030</v>
      </c>
      <c r="K2" s="228" t="s">
        <v>6030</v>
      </c>
      <c r="L2" s="228"/>
      <c r="M2" s="228" t="s">
        <v>6031</v>
      </c>
      <c r="N2" s="228" t="s">
        <v>6032</v>
      </c>
      <c r="O2" s="228" t="s">
        <v>4445</v>
      </c>
      <c r="P2" s="228" t="s">
        <v>4414</v>
      </c>
      <c r="Q2" s="228" t="s">
        <v>4470</v>
      </c>
      <c r="R2" s="228"/>
      <c r="S2" s="228"/>
    </row>
    <row r="3" spans="1:21" ht="72.599999999999994">
      <c r="A3" s="228">
        <v>0.1</v>
      </c>
      <c r="B3" s="228" t="s">
        <v>6027</v>
      </c>
      <c r="C3" s="228" t="s">
        <v>6028</v>
      </c>
      <c r="D3" s="228" t="s">
        <v>6033</v>
      </c>
      <c r="E3" s="228" t="s">
        <v>1139</v>
      </c>
      <c r="F3" s="228" t="str">
        <f>_xlfn.XLOOKUP(Transformation[[#This Row],[Source Attribute]],Prod_fields[Attribute Name],Prod_fields[ID],"0-Not Found",0,1)</f>
        <v>0-Not Found</v>
      </c>
      <c r="G3" s="228" t="s">
        <v>1139</v>
      </c>
      <c r="H3" s="228" t="str">
        <f>_xlfn.XLOOKUP(Transformation[[#This Row],[Target Attribute]],Target_Dev_fields[Attribute Name],Target_Dev_fields[ID],"0-Not Found",0)</f>
        <v>0-Not Found</v>
      </c>
      <c r="I3" s="228" t="s">
        <v>20</v>
      </c>
      <c r="J3" s="228" t="s">
        <v>1830</v>
      </c>
      <c r="K3" s="228" t="s">
        <v>6034</v>
      </c>
      <c r="L3" s="228" t="s">
        <v>6035</v>
      </c>
      <c r="M3" s="228" t="s">
        <v>6036</v>
      </c>
      <c r="N3" s="219" t="s">
        <v>6037</v>
      </c>
      <c r="O3" s="228" t="s">
        <v>4385</v>
      </c>
      <c r="P3" s="228" t="s">
        <v>4445</v>
      </c>
      <c r="Q3" s="228" t="s">
        <v>4445</v>
      </c>
      <c r="R3" s="228" t="s">
        <v>6038</v>
      </c>
      <c r="S3" s="228"/>
      <c r="U3" t="s">
        <v>8</v>
      </c>
    </row>
    <row r="4" spans="1:21" ht="72.599999999999994">
      <c r="A4" s="228">
        <v>0.2</v>
      </c>
      <c r="B4" s="228" t="s">
        <v>6027</v>
      </c>
      <c r="C4" s="228" t="s">
        <v>6028</v>
      </c>
      <c r="D4" s="228" t="s">
        <v>6039</v>
      </c>
      <c r="E4" s="228" t="s">
        <v>1139</v>
      </c>
      <c r="F4" s="228" t="str">
        <f>_xlfn.XLOOKUP(Transformation[[#This Row],[Source Attribute]],Prod_fields[Attribute Name],Prod_fields[ID],"0-Not Found",0,1)</f>
        <v>0-Not Found</v>
      </c>
      <c r="G4" s="228" t="s">
        <v>1139</v>
      </c>
      <c r="H4" s="228" t="str">
        <f>_xlfn.XLOOKUP(Transformation[[#This Row],[Target Attribute]],Target_Dev_fields[Attribute Name],Target_Dev_fields[ID],"0-Not Found",0)</f>
        <v>0-Not Found</v>
      </c>
      <c r="I4" s="228" t="s">
        <v>20</v>
      </c>
      <c r="J4" s="228" t="s">
        <v>1830</v>
      </c>
      <c r="K4" s="228" t="s">
        <v>6040</v>
      </c>
      <c r="L4" s="228" t="s">
        <v>6035</v>
      </c>
      <c r="M4" s="228" t="s">
        <v>6041</v>
      </c>
      <c r="N4" s="219" t="s">
        <v>6037</v>
      </c>
      <c r="O4" s="228" t="s">
        <v>4385</v>
      </c>
      <c r="P4" s="228" t="s">
        <v>4445</v>
      </c>
      <c r="Q4" s="228" t="s">
        <v>4385</v>
      </c>
      <c r="R4" s="228" t="s">
        <v>6038</v>
      </c>
      <c r="S4" s="228"/>
      <c r="U4" t="s">
        <v>4371</v>
      </c>
    </row>
    <row r="5" spans="1:21" ht="72.599999999999994">
      <c r="A5" s="228">
        <v>0.2</v>
      </c>
      <c r="B5" s="228" t="s">
        <v>6027</v>
      </c>
      <c r="C5" s="228" t="s">
        <v>6028</v>
      </c>
      <c r="D5" s="228" t="s">
        <v>6042</v>
      </c>
      <c r="E5" s="228" t="s">
        <v>1139</v>
      </c>
      <c r="F5" s="228" t="str">
        <f>_xlfn.XLOOKUP(Transformation[[#This Row],[Source Attribute]],Prod_fields[Attribute Name],Prod_fields[ID],"0-Not Found",0,1)</f>
        <v>0-Not Found</v>
      </c>
      <c r="G5" s="228" t="s">
        <v>1139</v>
      </c>
      <c r="H5" s="228" t="str">
        <f>_xlfn.XLOOKUP(Transformation[[#This Row],[Target Attribute]],Target_Dev_fields[Attribute Name],Target_Dev_fields[ID],"0-Not Found",0)</f>
        <v>0-Not Found</v>
      </c>
      <c r="I5" s="228" t="s">
        <v>20</v>
      </c>
      <c r="J5" s="228" t="s">
        <v>1830</v>
      </c>
      <c r="K5" s="228" t="s">
        <v>6043</v>
      </c>
      <c r="L5" s="228" t="s">
        <v>6035</v>
      </c>
      <c r="M5" s="228" t="s">
        <v>6044</v>
      </c>
      <c r="N5" s="219" t="s">
        <v>6037</v>
      </c>
      <c r="O5" s="228" t="s">
        <v>4385</v>
      </c>
      <c r="P5" s="228" t="s">
        <v>4445</v>
      </c>
      <c r="Q5" s="228" t="s">
        <v>4385</v>
      </c>
      <c r="R5" s="228" t="s">
        <v>6038</v>
      </c>
      <c r="S5" s="228"/>
      <c r="U5" t="s">
        <v>4387</v>
      </c>
    </row>
    <row r="6" spans="1:21">
      <c r="A6" s="228">
        <v>0.3</v>
      </c>
      <c r="B6" s="228" t="s">
        <v>6045</v>
      </c>
      <c r="C6" s="228" t="s">
        <v>6028</v>
      </c>
      <c r="D6" s="228" t="s">
        <v>6042</v>
      </c>
      <c r="E6" s="228" t="s">
        <v>241</v>
      </c>
      <c r="F6" s="228" t="str">
        <f>_xlfn.XLOOKUP(Transformation[[#This Row],[Source Attribute]],Prod_fields[Attribute Name],Prod_fields[ID],"0-Not Found",0,1)</f>
        <v>Wbs28</v>
      </c>
      <c r="G6" s="228" t="s">
        <v>241</v>
      </c>
      <c r="H6" s="228" t="str">
        <f>_xlfn.XLOOKUP(Transformation[[#This Row],[Target Attribute]],Target_Dev_fields[Attribute Name],Target_Dev_fields[ID],"0-Not Found",0)</f>
        <v>Wbs28</v>
      </c>
      <c r="I6" s="228" t="s">
        <v>104</v>
      </c>
      <c r="J6" s="228" t="s">
        <v>6046</v>
      </c>
      <c r="K6" s="229" t="s">
        <v>6047</v>
      </c>
      <c r="L6" s="228" t="s">
        <v>6048</v>
      </c>
      <c r="M6" s="228" t="s">
        <v>6049</v>
      </c>
      <c r="N6" s="228" t="s">
        <v>6048</v>
      </c>
      <c r="O6" s="228" t="s">
        <v>4387</v>
      </c>
      <c r="P6" s="228" t="s">
        <v>4387</v>
      </c>
      <c r="Q6" s="228" t="s">
        <v>4387</v>
      </c>
      <c r="R6" s="228" t="s">
        <v>6050</v>
      </c>
      <c r="S6" s="228"/>
      <c r="U6" t="s">
        <v>4385</v>
      </c>
    </row>
    <row r="7" spans="1:21">
      <c r="A7" s="228">
        <v>0.31</v>
      </c>
      <c r="B7" s="228" t="s">
        <v>6027</v>
      </c>
      <c r="C7" s="228" t="s">
        <v>6028</v>
      </c>
      <c r="D7" s="228" t="s">
        <v>6039</v>
      </c>
      <c r="E7" s="228" t="s">
        <v>101</v>
      </c>
      <c r="F7" s="228" t="s">
        <v>6051</v>
      </c>
      <c r="G7" s="228" t="s">
        <v>101</v>
      </c>
      <c r="H7" s="228" t="s">
        <v>6051</v>
      </c>
      <c r="I7" s="228" t="s">
        <v>104</v>
      </c>
      <c r="J7" s="228" t="s">
        <v>6052</v>
      </c>
      <c r="K7" s="230" t="s">
        <v>1139</v>
      </c>
      <c r="L7" s="228" t="s">
        <v>6053</v>
      </c>
      <c r="M7" s="228" t="s">
        <v>6054</v>
      </c>
      <c r="N7" s="228"/>
      <c r="O7" s="228" t="s">
        <v>4429</v>
      </c>
      <c r="P7" s="228" t="s">
        <v>4429</v>
      </c>
      <c r="Q7" s="228" t="s">
        <v>4429</v>
      </c>
      <c r="R7" s="228" t="s">
        <v>6055</v>
      </c>
      <c r="S7" s="228"/>
      <c r="U7" t="s">
        <v>4414</v>
      </c>
    </row>
    <row r="8" spans="1:21">
      <c r="A8" s="228">
        <v>1</v>
      </c>
      <c r="B8" s="228" t="s">
        <v>6027</v>
      </c>
      <c r="C8" s="228" t="s">
        <v>6028</v>
      </c>
      <c r="D8" s="228" t="s">
        <v>6029</v>
      </c>
      <c r="E8" s="228" t="s">
        <v>1139</v>
      </c>
      <c r="F8" s="228" t="str">
        <f>_xlfn.XLOOKUP(Transformation[[#This Row],[Source Attribute]],Prod_fields[Attribute Name],Prod_fields[ID],"0-Not Found",0,1)</f>
        <v>0-Not Found</v>
      </c>
      <c r="G8" s="228" t="s">
        <v>1139</v>
      </c>
      <c r="H8" s="228" t="str">
        <f>_xlfn.XLOOKUP(Transformation[[#This Row],[Target Attribute]],Target_Dev_fields[Attribute Name],Target_Dev_fields[ID],"0-Not Found",0)</f>
        <v>0-Not Found</v>
      </c>
      <c r="I8" s="228" t="s">
        <v>1139</v>
      </c>
      <c r="J8" s="228" t="s">
        <v>1139</v>
      </c>
      <c r="K8" s="228" t="s">
        <v>1139</v>
      </c>
      <c r="L8" s="228"/>
      <c r="M8" s="228" t="s">
        <v>6056</v>
      </c>
      <c r="N8" s="228" t="s">
        <v>6057</v>
      </c>
      <c r="O8" s="228" t="s">
        <v>4387</v>
      </c>
      <c r="P8" s="228" t="s">
        <v>4387</v>
      </c>
      <c r="Q8" s="228" t="s">
        <v>4445</v>
      </c>
      <c r="R8" s="228" t="s">
        <v>6058</v>
      </c>
      <c r="S8" s="228"/>
      <c r="U8" t="s">
        <v>4429</v>
      </c>
    </row>
    <row r="9" spans="1:21" ht="144.94999999999999">
      <c r="A9" s="228">
        <v>2</v>
      </c>
      <c r="B9" s="228" t="s">
        <v>6027</v>
      </c>
      <c r="C9" s="228" t="s">
        <v>4537</v>
      </c>
      <c r="D9" s="228" t="s">
        <v>6029</v>
      </c>
      <c r="E9" s="228" t="s">
        <v>241</v>
      </c>
      <c r="F9" s="228" t="str">
        <f>_xlfn.XLOOKUP(Transformation[[#This Row],[Source Attribute]],Prod_fields[Attribute Name],Prod_fields[ID],"0-Not Found",0,1)</f>
        <v>Wbs28</v>
      </c>
      <c r="G9" s="228" t="s">
        <v>4856</v>
      </c>
      <c r="H9" s="228" t="str">
        <f>_xlfn.XLOOKUP(Transformation[[#This Row],[Target Attribute]],Target_Dev_fields[Attribute Name],Target_Dev_fields[ID],"0-Not Found",0)</f>
        <v>0-Not Found</v>
      </c>
      <c r="I9" s="228" t="s">
        <v>20</v>
      </c>
      <c r="J9" s="219" t="s">
        <v>6059</v>
      </c>
      <c r="K9" s="228" t="s">
        <v>6060</v>
      </c>
      <c r="L9" s="228" t="s">
        <v>6061</v>
      </c>
      <c r="M9" s="228" t="s">
        <v>6062</v>
      </c>
      <c r="N9" s="228" t="s">
        <v>6063</v>
      </c>
      <c r="O9" s="228" t="s">
        <v>4445</v>
      </c>
      <c r="P9" s="228" t="s">
        <v>4429</v>
      </c>
      <c r="Q9" s="228" t="s">
        <v>4445</v>
      </c>
      <c r="R9" s="228"/>
      <c r="S9" s="219" t="s">
        <v>6064</v>
      </c>
      <c r="U9" t="s">
        <v>4445</v>
      </c>
    </row>
    <row r="10" spans="1:21">
      <c r="A10" s="228">
        <v>2.1</v>
      </c>
      <c r="B10" s="228" t="s">
        <v>6027</v>
      </c>
      <c r="C10" s="228" t="s">
        <v>4537</v>
      </c>
      <c r="D10" s="228" t="s">
        <v>6029</v>
      </c>
      <c r="E10" s="228" t="s">
        <v>1832</v>
      </c>
      <c r="F10" s="228" t="str">
        <f>_xlfn.XLOOKUP(Transformation[[#This Row],[Source Attribute]],Prod_fields[Attribute Name],Prod_fields[ID],"0-Not Found",0,1)</f>
        <v>0-Not Found</v>
      </c>
      <c r="G10" s="228" t="s">
        <v>4856</v>
      </c>
      <c r="H10" s="228" t="str">
        <f>_xlfn.XLOOKUP(Transformation[[#This Row],[Target Attribute]],Target_Dev_fields[Attribute Name],Target_Dev_fields[ID],"0-Not Found",0)</f>
        <v>0-Not Found</v>
      </c>
      <c r="I10" s="228" t="s">
        <v>6065</v>
      </c>
      <c r="J10" s="219" t="s">
        <v>6066</v>
      </c>
      <c r="K10" s="228" t="s">
        <v>6067</v>
      </c>
      <c r="L10" s="228"/>
      <c r="M10" s="228" t="s">
        <v>6068</v>
      </c>
      <c r="N10" s="228" t="s">
        <v>6069</v>
      </c>
      <c r="O10" s="228" t="s">
        <v>4385</v>
      </c>
      <c r="P10" s="228" t="s">
        <v>4429</v>
      </c>
      <c r="Q10" s="228" t="s">
        <v>4445</v>
      </c>
      <c r="R10" s="228"/>
      <c r="S10" s="228" t="s">
        <v>6070</v>
      </c>
      <c r="U10" t="s">
        <v>4457</v>
      </c>
    </row>
    <row r="11" spans="1:21" ht="56.45" customHeight="1">
      <c r="A11" s="228">
        <v>3</v>
      </c>
      <c r="B11" s="228" t="s">
        <v>6027</v>
      </c>
      <c r="C11" s="228" t="s">
        <v>4537</v>
      </c>
      <c r="D11" s="228" t="s">
        <v>6029</v>
      </c>
      <c r="E11" s="228" t="s">
        <v>4856</v>
      </c>
      <c r="F11" s="228" t="str">
        <f>_xlfn.XLOOKUP(Transformation[[#This Row],[Source Attribute]],Prod_fields[Attribute Name],Prod_fields[ID],"0-Not Found",0,1)</f>
        <v>0-Not Found</v>
      </c>
      <c r="G11" s="228" t="s">
        <v>4856</v>
      </c>
      <c r="H11" s="228" t="str">
        <f>_xlfn.XLOOKUP(Transformation[[#This Row],[Target Attribute]],Target_Dev_fields[Attribute Name],Target_Dev_fields[ID],"0-Not Found",0)</f>
        <v>0-Not Found</v>
      </c>
      <c r="I11" s="228" t="s">
        <v>6065</v>
      </c>
      <c r="J11" s="228" t="s">
        <v>6060</v>
      </c>
      <c r="K11" s="228" t="s">
        <v>6071</v>
      </c>
      <c r="L11" s="228" t="s">
        <v>6072</v>
      </c>
      <c r="M11" s="228" t="s">
        <v>4869</v>
      </c>
      <c r="N11" s="228" t="s">
        <v>6073</v>
      </c>
      <c r="O11" s="228" t="s">
        <v>4385</v>
      </c>
      <c r="P11" s="228" t="s">
        <v>4429</v>
      </c>
      <c r="Q11" s="228" t="s">
        <v>4445</v>
      </c>
      <c r="R11" s="228"/>
      <c r="S11" s="228" t="s">
        <v>6074</v>
      </c>
      <c r="U11" t="s">
        <v>4470</v>
      </c>
    </row>
    <row r="12" spans="1:21" ht="43.5" customHeight="1">
      <c r="A12" s="228">
        <v>5</v>
      </c>
      <c r="B12" s="228" t="s">
        <v>6027</v>
      </c>
      <c r="C12" s="228" t="s">
        <v>6075</v>
      </c>
      <c r="D12" s="228" t="s">
        <v>6029</v>
      </c>
      <c r="E12" s="219" t="s">
        <v>6076</v>
      </c>
      <c r="F12" s="219" t="s">
        <v>6077</v>
      </c>
      <c r="G12" s="219" t="s">
        <v>4881</v>
      </c>
      <c r="H12" s="228" t="str">
        <f>_xlfn.XLOOKUP(Transformation[[#This Row],[Target Attribute]],Target_Dev_fields[Attribute Name],Target_Dev_fields[ID],"0-Not Found",0)</f>
        <v>0-Not Found</v>
      </c>
      <c r="I12" s="228" t="s">
        <v>20</v>
      </c>
      <c r="J12" s="228" t="s">
        <v>6078</v>
      </c>
      <c r="K12" s="228" t="s">
        <v>6078</v>
      </c>
      <c r="L12" s="219" t="s">
        <v>6079</v>
      </c>
      <c r="M12" s="228" t="s">
        <v>6080</v>
      </c>
      <c r="N12" s="228"/>
      <c r="O12" s="228" t="s">
        <v>4385</v>
      </c>
      <c r="P12" s="228" t="s">
        <v>4445</v>
      </c>
      <c r="Q12" s="228" t="s">
        <v>4445</v>
      </c>
      <c r="R12" s="228" t="s">
        <v>6038</v>
      </c>
      <c r="S12" s="228"/>
      <c r="U12" t="s">
        <v>4483</v>
      </c>
    </row>
    <row r="13" spans="1:21">
      <c r="A13" s="228">
        <v>5.01</v>
      </c>
      <c r="B13" s="228" t="s">
        <v>6027</v>
      </c>
      <c r="C13" s="228" t="s">
        <v>6075</v>
      </c>
      <c r="D13" s="228" t="s">
        <v>6029</v>
      </c>
      <c r="E13" s="228" t="s">
        <v>626</v>
      </c>
      <c r="F13" s="228" t="str">
        <f>_xlfn.XLOOKUP(Transformation[[#This Row],[Source Attribute]],Prod_fields[Attribute Name],Prod_fields[ID],"0-Not Found",0,1)</f>
        <v>WR36</v>
      </c>
      <c r="G13" s="228" t="s">
        <v>626</v>
      </c>
      <c r="H13" s="228" t="str">
        <f>_xlfn.XLOOKUP(Transformation[[#This Row],[Target Attribute]],Target_Dev_fields[Attribute Name],Target_Dev_fields[ID],"0-Not Found",0)</f>
        <v>WR36</v>
      </c>
      <c r="I13" s="228" t="s">
        <v>104</v>
      </c>
      <c r="J13" s="228" t="s">
        <v>1830</v>
      </c>
      <c r="K13" s="228" t="s">
        <v>1830</v>
      </c>
      <c r="L13" s="228" t="s">
        <v>6081</v>
      </c>
      <c r="M13" s="228" t="s">
        <v>6082</v>
      </c>
      <c r="N13" s="228"/>
      <c r="O13" s="228" t="s">
        <v>4385</v>
      </c>
      <c r="P13" s="228" t="s">
        <v>4445</v>
      </c>
      <c r="Q13" s="228" t="s">
        <v>4445</v>
      </c>
      <c r="R13" s="228"/>
      <c r="S13" s="219" t="s">
        <v>6083</v>
      </c>
      <c r="U13" t="s">
        <v>4495</v>
      </c>
    </row>
    <row r="14" spans="1:21" ht="57.95">
      <c r="A14" s="228">
        <v>5.0999999999999996</v>
      </c>
      <c r="B14" s="228" t="s">
        <v>6027</v>
      </c>
      <c r="C14" s="228" t="s">
        <v>6075</v>
      </c>
      <c r="D14" s="228" t="s">
        <v>6029</v>
      </c>
      <c r="E14" s="219" t="s">
        <v>4904</v>
      </c>
      <c r="F14" s="228" t="str">
        <f>_xlfn.XLOOKUP(Transformation[[#This Row],[Source Attribute]],Prod_fields[Attribute Name],Prod_fields[ID],"0-Not Found",0,1)</f>
        <v>C1281_strat</v>
      </c>
      <c r="G14" s="219" t="s">
        <v>4905</v>
      </c>
      <c r="H14" s="228" t="str">
        <f>_xlfn.XLOOKUP(Transformation[[#This Row],[Target Attribute]],Target_Dev_fields[Attribute Name],Target_Dev_fields[ID],"0-Not Found",0)</f>
        <v>0-Not Found</v>
      </c>
      <c r="I14" s="228" t="s">
        <v>20</v>
      </c>
      <c r="J14" s="228" t="s">
        <v>6078</v>
      </c>
      <c r="K14" s="228" t="s">
        <v>6078</v>
      </c>
      <c r="L14" s="219" t="s">
        <v>6084</v>
      </c>
      <c r="M14" s="228" t="s">
        <v>6085</v>
      </c>
      <c r="N14" s="228"/>
      <c r="O14" s="228" t="s">
        <v>4385</v>
      </c>
      <c r="P14" s="228" t="s">
        <v>4445</v>
      </c>
      <c r="Q14" s="228" t="s">
        <v>4445</v>
      </c>
      <c r="R14" s="219" t="s">
        <v>6086</v>
      </c>
      <c r="S14" s="219" t="s">
        <v>6083</v>
      </c>
    </row>
    <row r="15" spans="1:21" ht="29.1">
      <c r="A15" s="228">
        <v>5.2</v>
      </c>
      <c r="B15" s="228" t="s">
        <v>6027</v>
      </c>
      <c r="C15" s="228" t="s">
        <v>6075</v>
      </c>
      <c r="D15" s="228" t="s">
        <v>6029</v>
      </c>
      <c r="E15" s="219" t="s">
        <v>6087</v>
      </c>
      <c r="F15" s="219" t="str">
        <f>_xlfn.XLOOKUP(Transformation[[#This Row],[Source Attribute]],Prod_fields[Attribute Name],Prod_fields[ID],"0-Not Found",0,1)</f>
        <v>fdx_l1_nrb_hard</v>
      </c>
      <c r="G15" s="219" t="s">
        <v>4917</v>
      </c>
      <c r="H15" s="228" t="str">
        <f>_xlfn.XLOOKUP(Transformation[[#This Row],[Target Attribute]],Target_Dev_fields[Attribute Name],Target_Dev_fields[ID],"0-Not Found",0)</f>
        <v>0-Not Found</v>
      </c>
      <c r="I15" s="228" t="s">
        <v>20</v>
      </c>
      <c r="J15" s="228" t="s">
        <v>6078</v>
      </c>
      <c r="K15" s="228" t="s">
        <v>6078</v>
      </c>
      <c r="L15" s="219" t="s">
        <v>6088</v>
      </c>
      <c r="M15" s="228" t="s">
        <v>6089</v>
      </c>
      <c r="N15" s="228"/>
      <c r="O15" s="228" t="s">
        <v>4385</v>
      </c>
      <c r="P15" s="228" t="s">
        <v>4445</v>
      </c>
      <c r="Q15" s="228" t="s">
        <v>4445</v>
      </c>
      <c r="R15" s="228" t="s">
        <v>6038</v>
      </c>
      <c r="S15" s="219"/>
    </row>
    <row r="16" spans="1:21" ht="29.1">
      <c r="A16" s="228">
        <v>5.3</v>
      </c>
      <c r="B16" s="228" t="s">
        <v>6027</v>
      </c>
      <c r="C16" s="228" t="s">
        <v>6075</v>
      </c>
      <c r="D16" s="228" t="s">
        <v>6029</v>
      </c>
      <c r="E16" s="219" t="s">
        <v>626</v>
      </c>
      <c r="F16" s="219" t="str">
        <f>_xlfn.XLOOKUP(Transformation[[#This Row],[Source Attribute]],Prod_fields[Attribute Name],Prod_fields[ID],"0-Not Found",0,1)</f>
        <v>WR36</v>
      </c>
      <c r="G16" s="219" t="s">
        <v>4927</v>
      </c>
      <c r="H16" s="228" t="str">
        <f>_xlfn.XLOOKUP(Transformation[[#This Row],[Target Attribute]],Target_Dev_fields[Attribute Name],Target_Dev_fields[ID],"0-Not Found",0)</f>
        <v>0-Not Found</v>
      </c>
      <c r="I16" s="228" t="s">
        <v>20</v>
      </c>
      <c r="J16" s="228" t="s">
        <v>6078</v>
      </c>
      <c r="K16" s="228" t="s">
        <v>6078</v>
      </c>
      <c r="L16" s="219" t="s">
        <v>6090</v>
      </c>
      <c r="M16" s="228" t="s">
        <v>6091</v>
      </c>
      <c r="N16" s="228"/>
      <c r="O16" s="228" t="s">
        <v>4385</v>
      </c>
      <c r="P16" s="228" t="s">
        <v>4445</v>
      </c>
      <c r="Q16" s="228" t="s">
        <v>4445</v>
      </c>
      <c r="R16" s="228" t="s">
        <v>6038</v>
      </c>
      <c r="S16" s="219"/>
    </row>
    <row r="17" spans="1:19" ht="101.45">
      <c r="A17" s="228">
        <v>5.4</v>
      </c>
      <c r="B17" s="228" t="s">
        <v>6027</v>
      </c>
      <c r="C17" s="228" t="s">
        <v>6075</v>
      </c>
      <c r="D17" s="228" t="s">
        <v>6029</v>
      </c>
      <c r="E17" s="219" t="s">
        <v>6092</v>
      </c>
      <c r="F17" s="219" t="str">
        <f>_xlfn.XLOOKUP(Transformation[[#This Row],[Source Attribute]],Prod_fields[Attribute Name],Prod_fields[ID],"0-Not Found",0,1)</f>
        <v>0-Not Found</v>
      </c>
      <c r="G17" s="219" t="s">
        <v>6093</v>
      </c>
      <c r="H17" s="228" t="str">
        <f>_xlfn.XLOOKUP(Transformation[[#This Row],[Target Attribute]],Target_Dev_fields[Attribute Name],Target_Dev_fields[ID],"0-Not Found",0)</f>
        <v>0-Not Found</v>
      </c>
      <c r="I17" s="228" t="s">
        <v>20</v>
      </c>
      <c r="J17" s="228" t="s">
        <v>6078</v>
      </c>
      <c r="K17" s="228" t="s">
        <v>6078</v>
      </c>
      <c r="L17" s="219" t="s">
        <v>6094</v>
      </c>
      <c r="M17" s="228" t="s">
        <v>6095</v>
      </c>
      <c r="N17" s="228"/>
      <c r="O17" s="228" t="s">
        <v>4385</v>
      </c>
      <c r="P17" s="228" t="s">
        <v>4445</v>
      </c>
      <c r="Q17" s="228" t="s">
        <v>4445</v>
      </c>
      <c r="R17" s="228" t="s">
        <v>6038</v>
      </c>
      <c r="S17" s="219" t="s">
        <v>6083</v>
      </c>
    </row>
    <row r="18" spans="1:19" ht="72.599999999999994">
      <c r="A18" s="228">
        <v>5.5</v>
      </c>
      <c r="B18" s="228" t="s">
        <v>6027</v>
      </c>
      <c r="C18" s="228" t="s">
        <v>6075</v>
      </c>
      <c r="D18" s="228" t="s">
        <v>6029</v>
      </c>
      <c r="E18" s="219" t="s">
        <v>6096</v>
      </c>
      <c r="F18" s="219" t="str">
        <f>_xlfn.XLOOKUP(Transformation[[#This Row],[Source Attribute]],Prod_fields[Attribute Name],Prod_fields[ID],"0-Not Found",0,1)</f>
        <v>0-Not Found</v>
      </c>
      <c r="G18" s="219" t="s">
        <v>14</v>
      </c>
      <c r="H18" s="228" t="str">
        <f>_xlfn.XLOOKUP(Transformation[[#This Row],[Target Attribute]],Target_Dev_fields[Attribute Name],Target_Dev_fields[ID],"0-Not Found",0)</f>
        <v>Wbs157</v>
      </c>
      <c r="I18" s="228" t="s">
        <v>20</v>
      </c>
      <c r="J18" s="228" t="s">
        <v>6078</v>
      </c>
      <c r="K18" s="228" t="s">
        <v>6078</v>
      </c>
      <c r="L18" s="219" t="s">
        <v>6097</v>
      </c>
      <c r="M18" s="228" t="s">
        <v>6098</v>
      </c>
      <c r="N18" s="228"/>
      <c r="O18" s="228" t="s">
        <v>4385</v>
      </c>
      <c r="P18" s="228" t="s">
        <v>4445</v>
      </c>
      <c r="Q18" s="228" t="s">
        <v>4445</v>
      </c>
      <c r="R18" s="228" t="s">
        <v>6038</v>
      </c>
      <c r="S18" s="228" t="s">
        <v>6083</v>
      </c>
    </row>
    <row r="19" spans="1:19">
      <c r="A19" s="228">
        <v>5.6</v>
      </c>
      <c r="B19" s="228" t="s">
        <v>6027</v>
      </c>
      <c r="C19" s="228" t="s">
        <v>6075</v>
      </c>
      <c r="D19" s="228" t="s">
        <v>6029</v>
      </c>
      <c r="E19" s="219" t="s">
        <v>618</v>
      </c>
      <c r="F19" s="219" t="str">
        <f>_xlfn.XLOOKUP(Transformation[[#This Row],[Source Attribute]],Prod_fields[Attribute Name],Prod_fields[ID],"0-Not Found",0,1)</f>
        <v>WR2</v>
      </c>
      <c r="G19" s="219" t="s">
        <v>217</v>
      </c>
      <c r="H19" s="228" t="str">
        <f>_xlfn.XLOOKUP(Transformation[[#This Row],[Target Attribute]],Target_Dev_fields[Attribute Name],Target_Dev_fields[ID],"0-Not Found",0)</f>
        <v>Wbs22</v>
      </c>
      <c r="I19" s="228" t="s">
        <v>104</v>
      </c>
      <c r="J19" s="228" t="s">
        <v>1830</v>
      </c>
      <c r="K19" s="228" t="s">
        <v>1830</v>
      </c>
      <c r="L19" s="219" t="s">
        <v>6099</v>
      </c>
      <c r="M19" s="228" t="s">
        <v>6100</v>
      </c>
      <c r="N19" s="228"/>
      <c r="O19" s="228" t="s">
        <v>4385</v>
      </c>
      <c r="P19" s="228" t="s">
        <v>4445</v>
      </c>
      <c r="Q19" s="228" t="s">
        <v>4445</v>
      </c>
      <c r="R19" s="228" t="s">
        <v>6101</v>
      </c>
      <c r="S19" s="228"/>
    </row>
    <row r="20" spans="1:19">
      <c r="A20" s="228">
        <v>5.7</v>
      </c>
      <c r="B20" s="228" t="s">
        <v>6045</v>
      </c>
      <c r="C20" s="228" t="s">
        <v>6075</v>
      </c>
      <c r="D20" s="228" t="s">
        <v>6029</v>
      </c>
      <c r="E20" s="219" t="s">
        <v>618</v>
      </c>
      <c r="F20" s="219" t="str">
        <f>_xlfn.XLOOKUP(Transformation[[#This Row],[Source Attribute]],Prod_fields[Attribute Name],Prod_fields[ID],"0-Not Found",0,1)</f>
        <v>WR2</v>
      </c>
      <c r="G20" s="219" t="s">
        <v>217</v>
      </c>
      <c r="H20" s="228" t="str">
        <f>_xlfn.XLOOKUP(Transformation[[#This Row],[Target Attribute]],Target_Dev_fields[Attribute Name],Target_Dev_fields[ID],"0-Not Found",0)</f>
        <v>Wbs22</v>
      </c>
      <c r="I20" s="228" t="s">
        <v>104</v>
      </c>
      <c r="J20" s="228" t="s">
        <v>6102</v>
      </c>
      <c r="K20" s="228" t="s">
        <v>6102</v>
      </c>
      <c r="L20" s="219" t="s">
        <v>6103</v>
      </c>
      <c r="M20" s="228" t="s">
        <v>6104</v>
      </c>
      <c r="N20" s="228"/>
      <c r="O20" s="228" t="s">
        <v>4429</v>
      </c>
      <c r="P20" s="228" t="s">
        <v>4445</v>
      </c>
      <c r="Q20" s="228" t="s">
        <v>4429</v>
      </c>
      <c r="R20" s="228" t="s">
        <v>6101</v>
      </c>
      <c r="S20" s="228"/>
    </row>
    <row r="21" spans="1:19" ht="43.5">
      <c r="A21" s="228">
        <v>6</v>
      </c>
      <c r="B21" s="228"/>
      <c r="C21" s="228" t="s">
        <v>6105</v>
      </c>
      <c r="D21" s="228" t="s">
        <v>6029</v>
      </c>
      <c r="E21" s="219" t="s">
        <v>6106</v>
      </c>
      <c r="F21" s="228" t="str">
        <f>_xlfn.XLOOKUP(Transformation[[#This Row],[Source Attribute]],Prod_fields[Attribute Name],Prod_fields[ID],"0-Not Found",0,1)</f>
        <v>0-Not Found</v>
      </c>
      <c r="G21" s="228" t="s">
        <v>239</v>
      </c>
      <c r="H21" s="228" t="str">
        <f>_xlfn.XLOOKUP(Transformation[[#This Row],[Target Attribute]],Target_Dev_fields[Attribute Name],Target_Dev_fields[ID],"0-Not Found",0)</f>
        <v>Wbs20</v>
      </c>
      <c r="I21" s="228" t="s">
        <v>104</v>
      </c>
      <c r="J21" s="228" t="s">
        <v>1830</v>
      </c>
      <c r="K21" s="228" t="s">
        <v>1830</v>
      </c>
      <c r="L21" s="228" t="s">
        <v>6107</v>
      </c>
      <c r="M21" s="228" t="s">
        <v>6108</v>
      </c>
      <c r="N21" s="228"/>
      <c r="O21" s="228" t="s">
        <v>4371</v>
      </c>
      <c r="P21" s="228" t="s">
        <v>4371</v>
      </c>
      <c r="Q21" s="228" t="s">
        <v>4371</v>
      </c>
      <c r="R21" s="219" t="s">
        <v>6109</v>
      </c>
      <c r="S21" s="228"/>
    </row>
    <row r="22" spans="1:19" ht="43.5">
      <c r="A22" s="228">
        <v>6.1</v>
      </c>
      <c r="B22" s="228"/>
      <c r="C22" s="228" t="s">
        <v>6105</v>
      </c>
      <c r="D22" s="228" t="s">
        <v>6029</v>
      </c>
      <c r="E22" s="219" t="s">
        <v>6106</v>
      </c>
      <c r="F22" s="228" t="str">
        <f>_xlfn.XLOOKUP(Transformation[[#This Row],[Source Attribute]],Prod_fields[Attribute Name],Prod_fields[ID],"0-Not Found",0,1)</f>
        <v>0-Not Found</v>
      </c>
      <c r="G22" s="228" t="s">
        <v>330</v>
      </c>
      <c r="H22" s="228" t="str">
        <f>_xlfn.XLOOKUP(Transformation[[#This Row],[Target Attribute]],Target_Dev_fields[Attribute Name],Target_Dev_fields[ID],"0-Not Found",0)</f>
        <v>fdx_status_rat_req</v>
      </c>
      <c r="I22" s="228" t="s">
        <v>104</v>
      </c>
      <c r="J22" s="228" t="s">
        <v>1830</v>
      </c>
      <c r="K22" s="228" t="s">
        <v>1830</v>
      </c>
      <c r="L22" s="228" t="s">
        <v>6107</v>
      </c>
      <c r="M22" s="228" t="s">
        <v>6110</v>
      </c>
      <c r="N22" s="228"/>
      <c r="O22" s="228" t="s">
        <v>4371</v>
      </c>
      <c r="P22" s="228" t="s">
        <v>4371</v>
      </c>
      <c r="Q22" s="228" t="s">
        <v>4371</v>
      </c>
      <c r="R22" s="219" t="s">
        <v>6109</v>
      </c>
      <c r="S22" s="228"/>
    </row>
    <row r="23" spans="1:19" ht="135" customHeight="1">
      <c r="A23" s="228">
        <v>20</v>
      </c>
      <c r="B23" s="228"/>
      <c r="C23" s="228" t="s">
        <v>6075</v>
      </c>
      <c r="D23" s="228" t="s">
        <v>6029</v>
      </c>
      <c r="E23" s="228" t="s">
        <v>241</v>
      </c>
      <c r="F23" s="228" t="str">
        <f>_xlfn.XLOOKUP(Transformation[[#This Row],[Source Attribute]],Prod_fields[Attribute Name],Prod_fields[ID],"0-Not Found",0,1)</f>
        <v>Wbs28</v>
      </c>
      <c r="G23" s="228" t="s">
        <v>241</v>
      </c>
      <c r="H23" s="228" t="str">
        <f>_xlfn.XLOOKUP(Transformation[[#This Row],[Target Attribute]],Target_Dev_fields[Attribute Name],Target_Dev_fields[ID],"0-Not Found",0)</f>
        <v>Wbs28</v>
      </c>
      <c r="I23" s="228" t="s">
        <v>104</v>
      </c>
      <c r="J23" s="228" t="s">
        <v>1830</v>
      </c>
      <c r="K23" s="228" t="s">
        <v>1830</v>
      </c>
      <c r="L23" s="219" t="s">
        <v>6111</v>
      </c>
      <c r="M23" s="228" t="s">
        <v>6112</v>
      </c>
      <c r="N23" s="228"/>
      <c r="O23" s="228" t="s">
        <v>4483</v>
      </c>
      <c r="P23" s="228" t="s">
        <v>4445</v>
      </c>
      <c r="Q23" s="228" t="s">
        <v>4445</v>
      </c>
      <c r="R23" s="219" t="s">
        <v>6113</v>
      </c>
      <c r="S23" s="219" t="s">
        <v>6114</v>
      </c>
    </row>
    <row r="24" spans="1:19" ht="57.95">
      <c r="A24" s="228">
        <v>21</v>
      </c>
      <c r="B24" s="228" t="s">
        <v>6027</v>
      </c>
      <c r="C24" s="228" t="s">
        <v>6075</v>
      </c>
      <c r="D24" s="228" t="s">
        <v>6029</v>
      </c>
      <c r="E24" s="228" t="s">
        <v>241</v>
      </c>
      <c r="F24" s="228" t="str">
        <f>_xlfn.XLOOKUP(Transformation[[#This Row],[Source Attribute]],Prod_fields[Attribute Name],Prod_fields[ID],"0-Not Found",0,1)</f>
        <v>Wbs28</v>
      </c>
      <c r="G24" s="228" t="s">
        <v>6115</v>
      </c>
      <c r="H24" s="228" t="str">
        <f>_xlfn.XLOOKUP(Transformation[[#This Row],[Target Attribute]],Target_Dev_fields[Attribute Name],Target_Dev_fields[ID],"0-Not Found",0)</f>
        <v>0-Not Found</v>
      </c>
      <c r="I24" s="228" t="s">
        <v>20</v>
      </c>
      <c r="J24" s="228" t="s">
        <v>1830</v>
      </c>
      <c r="K24" s="228" t="s">
        <v>1830</v>
      </c>
      <c r="L24" s="219" t="s">
        <v>6116</v>
      </c>
      <c r="M24" s="228" t="s">
        <v>6117</v>
      </c>
      <c r="N24" s="228"/>
      <c r="O24" s="228" t="s">
        <v>4483</v>
      </c>
      <c r="P24" s="228" t="s">
        <v>4483</v>
      </c>
      <c r="Q24" s="228" t="s">
        <v>4445</v>
      </c>
      <c r="R24" s="219" t="s">
        <v>6118</v>
      </c>
      <c r="S24" s="228" t="s">
        <v>6119</v>
      </c>
    </row>
    <row r="25" spans="1:19">
      <c r="A25" s="231">
        <v>21</v>
      </c>
      <c r="B25" s="231"/>
      <c r="C25" s="231" t="s">
        <v>6075</v>
      </c>
      <c r="D25" s="231" t="s">
        <v>6029</v>
      </c>
      <c r="E25" s="231" t="s">
        <v>241</v>
      </c>
      <c r="F25" s="231" t="str">
        <f>_xlfn.XLOOKUP(Transformation[[#This Row],[Source Attribute]],Prod_fields[Attribute Name],Prod_fields[ID],"0-Not Found",0,1)</f>
        <v>Wbs28</v>
      </c>
      <c r="G25" s="231"/>
      <c r="H25" s="231" t="str">
        <f>_xlfn.XLOOKUP(Transformation[[#This Row],[Target Attribute]],Target_Dev_fields[Attribute Name],Target_Dev_fields[ID],"0-Not Found",0)</f>
        <v>0-Not Found</v>
      </c>
      <c r="I25" s="231"/>
      <c r="J25" s="231"/>
      <c r="K25" s="231"/>
      <c r="L25" s="232" t="s">
        <v>6120</v>
      </c>
      <c r="M25" s="231"/>
      <c r="N25" s="231"/>
      <c r="O25" s="231"/>
      <c r="P25" s="231"/>
      <c r="Q25" s="231"/>
      <c r="R25" s="232"/>
      <c r="S25" s="228"/>
    </row>
    <row r="26" spans="1:19">
      <c r="A26" s="228">
        <v>25.1</v>
      </c>
      <c r="B26" s="228"/>
      <c r="C26" s="228" t="s">
        <v>6075</v>
      </c>
      <c r="D26" s="228" t="s">
        <v>6029</v>
      </c>
      <c r="E26" s="228" t="s">
        <v>375</v>
      </c>
      <c r="F26" s="228" t="str">
        <f>_xlfn.XLOOKUP(Transformation[[#This Row],[Source Attribute]],Prod_fields[Attribute Name],Prod_fields[ID],"0-Not Found",0,1)</f>
        <v>WR43</v>
      </c>
      <c r="G26" s="228" t="s">
        <v>628</v>
      </c>
      <c r="H26" s="228" t="str">
        <f>_xlfn.XLOOKUP(Transformation[[#This Row],[Target Attribute]],Target_Dev_fields[Attribute Name],Target_Dev_fields[ID],"0-Not Found",0)</f>
        <v>Wbs155</v>
      </c>
      <c r="I26" s="228" t="s">
        <v>104</v>
      </c>
      <c r="J26" s="228" t="s">
        <v>1830</v>
      </c>
      <c r="K26" s="228" t="s">
        <v>1830</v>
      </c>
      <c r="L26" s="228" t="s">
        <v>6121</v>
      </c>
      <c r="M26" s="228" t="s">
        <v>6122</v>
      </c>
      <c r="N26" s="228"/>
      <c r="O26" s="228" t="s">
        <v>4385</v>
      </c>
      <c r="P26" s="228" t="s">
        <v>4414</v>
      </c>
      <c r="Q26" s="228" t="s">
        <v>4445</v>
      </c>
      <c r="R26" s="228" t="s">
        <v>6123</v>
      </c>
      <c r="S26" s="228"/>
    </row>
    <row r="27" spans="1:19" ht="57.95">
      <c r="A27" s="228">
        <v>25.2</v>
      </c>
      <c r="B27" s="228"/>
      <c r="C27" s="228" t="s">
        <v>6075</v>
      </c>
      <c r="D27" s="228" t="s">
        <v>6029</v>
      </c>
      <c r="E27" s="228" t="s">
        <v>375</v>
      </c>
      <c r="F27" s="228" t="str">
        <f>_xlfn.XLOOKUP(Transformation[[#This Row],[Source Attribute]],Prod_fields[Attribute Name],Prod_fields[ID],"0-Not Found",0,1)</f>
        <v>WR43</v>
      </c>
      <c r="G27" s="228" t="s">
        <v>375</v>
      </c>
      <c r="H27" s="228" t="str">
        <f>_xlfn.XLOOKUP(Transformation[[#This Row],[Target Attribute]],Target_Dev_fields[Attribute Name],Target_Dev_fields[ID],"0-Not Found",0)</f>
        <v>WR43</v>
      </c>
      <c r="I27" s="228" t="s">
        <v>104</v>
      </c>
      <c r="J27" s="228" t="s">
        <v>1830</v>
      </c>
      <c r="K27" s="228" t="s">
        <v>1830</v>
      </c>
      <c r="L27" s="219" t="s">
        <v>6124</v>
      </c>
      <c r="M27" s="228"/>
      <c r="N27" s="228"/>
      <c r="O27" s="228" t="s">
        <v>4385</v>
      </c>
      <c r="P27" s="228" t="s">
        <v>4445</v>
      </c>
      <c r="Q27" s="228" t="s">
        <v>4445</v>
      </c>
      <c r="R27" s="228"/>
      <c r="S27" s="228"/>
    </row>
    <row r="28" spans="1:19" ht="138.75" customHeight="1">
      <c r="A28" s="228">
        <v>25.3</v>
      </c>
      <c r="B28" s="228"/>
      <c r="C28" s="228" t="s">
        <v>6075</v>
      </c>
      <c r="D28" s="228" t="s">
        <v>6029</v>
      </c>
      <c r="E28" s="228" t="s">
        <v>41</v>
      </c>
      <c r="F28" s="228" t="str">
        <f>_xlfn.XLOOKUP(Transformation[[#This Row],[Source Attribute]],Prod_fields[Attribute Name],Prod_fields[ID],"0-Not Found",0,1)</f>
        <v>Wbs60</v>
      </c>
      <c r="G28" s="228" t="s">
        <v>629</v>
      </c>
      <c r="H28" s="228" t="str">
        <f>_xlfn.XLOOKUP(Transformation[[#This Row],[Target Attribute]],Target_Dev_fields[Attribute Name],Target_Dev_fields[ID],"0-Not Found",0)</f>
        <v>Wbs156</v>
      </c>
      <c r="I28" s="228" t="s">
        <v>104</v>
      </c>
      <c r="J28" s="228" t="s">
        <v>1830</v>
      </c>
      <c r="K28" s="228" t="s">
        <v>1830</v>
      </c>
      <c r="L28" s="219" t="s">
        <v>6125</v>
      </c>
      <c r="M28" s="228" t="s">
        <v>6126</v>
      </c>
      <c r="N28" s="228"/>
      <c r="O28" s="228" t="s">
        <v>4371</v>
      </c>
      <c r="P28" s="228" t="s">
        <v>4371</v>
      </c>
      <c r="Q28" s="228" t="s">
        <v>4371</v>
      </c>
      <c r="R28" s="219" t="s">
        <v>6127</v>
      </c>
      <c r="S28" s="228"/>
    </row>
    <row r="29" spans="1:19" ht="88.5" customHeight="1">
      <c r="A29" s="228">
        <v>25.3</v>
      </c>
      <c r="B29" s="228" t="s">
        <v>6027</v>
      </c>
      <c r="C29" s="228" t="s">
        <v>6075</v>
      </c>
      <c r="D29" s="228" t="s">
        <v>6029</v>
      </c>
      <c r="E29" s="228" t="s">
        <v>256</v>
      </c>
      <c r="F29" s="228" t="str">
        <f>_xlfn.XLOOKUP(Transformation[[#This Row],[Source Attribute]],Prod_fields[Attribute Name],Prod_fields[ID],"0-Not Found",0,1)</f>
        <v>Str109</v>
      </c>
      <c r="G29" s="228" t="s">
        <v>629</v>
      </c>
      <c r="H29" s="228" t="str">
        <f>_xlfn.XLOOKUP(Transformation[[#This Row],[Target Attribute]],Target_Dev_fields[Attribute Name],Target_Dev_fields[ID],"0-Not Found",0)</f>
        <v>Wbs156</v>
      </c>
      <c r="I29" s="228" t="s">
        <v>104</v>
      </c>
      <c r="J29" s="228" t="s">
        <v>20</v>
      </c>
      <c r="K29" s="228" t="s">
        <v>2154</v>
      </c>
      <c r="L29" s="219" t="s">
        <v>6128</v>
      </c>
      <c r="M29" s="228" t="s">
        <v>6126</v>
      </c>
      <c r="N29" s="228" t="s">
        <v>6129</v>
      </c>
      <c r="O29" s="228" t="s">
        <v>4385</v>
      </c>
      <c r="P29" s="228" t="s">
        <v>4429</v>
      </c>
      <c r="Q29" s="228" t="s">
        <v>4445</v>
      </c>
      <c r="R29" s="219" t="s">
        <v>6130</v>
      </c>
      <c r="S29" s="219" t="s">
        <v>6131</v>
      </c>
    </row>
    <row r="30" spans="1:19" ht="81" customHeight="1">
      <c r="A30" s="228">
        <v>25.3</v>
      </c>
      <c r="B30" s="228" t="s">
        <v>6027</v>
      </c>
      <c r="C30" s="228" t="s">
        <v>6075</v>
      </c>
      <c r="D30" s="228" t="s">
        <v>6029</v>
      </c>
      <c r="E30" s="228" t="s">
        <v>6132</v>
      </c>
      <c r="F30" s="228" t="str">
        <f>_xlfn.XLOOKUP(Transformation[[#This Row],[Source Attribute]],Prod_fields[Attribute Name],Prod_fields[ID],"0-Not Found",0,1)</f>
        <v>Str112</v>
      </c>
      <c r="G30" s="228" t="s">
        <v>629</v>
      </c>
      <c r="H30" s="228" t="str">
        <f>_xlfn.XLOOKUP(Transformation[[#This Row],[Target Attribute]],Target_Dev_fields[Attribute Name],Target_Dev_fields[ID],"0-Not Found",0)</f>
        <v>Wbs156</v>
      </c>
      <c r="I30" s="228" t="s">
        <v>104</v>
      </c>
      <c r="J30" s="228" t="s">
        <v>20</v>
      </c>
      <c r="K30" s="228" t="s">
        <v>6133</v>
      </c>
      <c r="L30" s="219" t="s">
        <v>6134</v>
      </c>
      <c r="M30" s="228" t="s">
        <v>6126</v>
      </c>
      <c r="N30" s="228" t="s">
        <v>6129</v>
      </c>
      <c r="O30" s="228" t="s">
        <v>4385</v>
      </c>
      <c r="P30" s="228" t="s">
        <v>4429</v>
      </c>
      <c r="Q30" s="228" t="s">
        <v>4445</v>
      </c>
      <c r="R30" s="219" t="s">
        <v>6130</v>
      </c>
      <c r="S30" s="219" t="s">
        <v>6131</v>
      </c>
    </row>
    <row r="31" spans="1:19" ht="97.5" customHeight="1">
      <c r="A31" s="228">
        <v>25.3</v>
      </c>
      <c r="B31" s="228" t="s">
        <v>6027</v>
      </c>
      <c r="C31" s="228" t="s">
        <v>6075</v>
      </c>
      <c r="D31" s="228" t="s">
        <v>6029</v>
      </c>
      <c r="E31" s="228" t="s">
        <v>6135</v>
      </c>
      <c r="F31" s="228" t="str">
        <f>_xlfn.XLOOKUP(Transformation[[#This Row],[Source Attribute]],Prod_fields[Attribute Name],Prod_fields[ID],"0-Not Found",0,1)</f>
        <v>Str110</v>
      </c>
      <c r="G31" s="228" t="s">
        <v>629</v>
      </c>
      <c r="H31" s="228" t="str">
        <f>_xlfn.XLOOKUP(Transformation[[#This Row],[Target Attribute]],Target_Dev_fields[Attribute Name],Target_Dev_fields[ID],"0-Not Found",0)</f>
        <v>Wbs156</v>
      </c>
      <c r="I31" s="228" t="s">
        <v>104</v>
      </c>
      <c r="J31" s="228" t="s">
        <v>20</v>
      </c>
      <c r="K31" s="228" t="s">
        <v>6133</v>
      </c>
      <c r="L31" s="219" t="s">
        <v>6136</v>
      </c>
      <c r="M31" s="228" t="s">
        <v>6126</v>
      </c>
      <c r="N31" s="228" t="s">
        <v>6129</v>
      </c>
      <c r="O31" s="228" t="s">
        <v>4385</v>
      </c>
      <c r="P31" s="228" t="s">
        <v>4429</v>
      </c>
      <c r="Q31" s="228" t="s">
        <v>4445</v>
      </c>
      <c r="R31" s="219" t="s">
        <v>6130</v>
      </c>
      <c r="S31" s="219" t="s">
        <v>6131</v>
      </c>
    </row>
    <row r="32" spans="1:19">
      <c r="A32" s="228">
        <v>25.3</v>
      </c>
      <c r="B32" s="228" t="s">
        <v>6027</v>
      </c>
      <c r="C32" s="228" t="s">
        <v>6075</v>
      </c>
      <c r="D32" s="228" t="s">
        <v>6029</v>
      </c>
      <c r="E32" s="228" t="s">
        <v>258</v>
      </c>
      <c r="F32" s="228" t="str">
        <f>_xlfn.XLOOKUP(Transformation[[#This Row],[Source Attribute]],Prod_fields[Attribute Name],Prod_fields[ID],"0-Not Found",0,1)</f>
        <v>Str111</v>
      </c>
      <c r="G32" s="228" t="s">
        <v>629</v>
      </c>
      <c r="H32" s="228" t="str">
        <f>_xlfn.XLOOKUP(Transformation[[#This Row],[Target Attribute]],Target_Dev_fields[Attribute Name],Target_Dev_fields[ID],"0-Not Found",0)</f>
        <v>Wbs156</v>
      </c>
      <c r="I32" s="228" t="s">
        <v>104</v>
      </c>
      <c r="J32" s="228" t="s">
        <v>20</v>
      </c>
      <c r="K32" s="228" t="s">
        <v>2337</v>
      </c>
      <c r="L32" s="219" t="s">
        <v>6137</v>
      </c>
      <c r="M32" s="228" t="s">
        <v>6126</v>
      </c>
      <c r="N32" s="228" t="s">
        <v>6129</v>
      </c>
      <c r="O32" s="228" t="s">
        <v>4385</v>
      </c>
      <c r="P32" s="228" t="s">
        <v>4429</v>
      </c>
      <c r="Q32" s="228" t="s">
        <v>4445</v>
      </c>
      <c r="R32" s="219" t="s">
        <v>6130</v>
      </c>
      <c r="S32" s="228" t="s">
        <v>6119</v>
      </c>
    </row>
    <row r="33" spans="1:19" ht="81.75" customHeight="1">
      <c r="A33" s="228">
        <v>25.3</v>
      </c>
      <c r="B33" s="228" t="s">
        <v>6027</v>
      </c>
      <c r="C33" s="228" t="s">
        <v>6075</v>
      </c>
      <c r="D33" s="228" t="s">
        <v>6029</v>
      </c>
      <c r="E33" s="228" t="s">
        <v>262</v>
      </c>
      <c r="F33" s="228" t="str">
        <f>_xlfn.XLOOKUP(Transformation[[#This Row],[Source Attribute]],Prod_fields[Attribute Name],Prod_fields[ID],"0-Not Found",0,1)</f>
        <v>Str113</v>
      </c>
      <c r="G33" s="228" t="s">
        <v>629</v>
      </c>
      <c r="H33" s="228" t="str">
        <f>_xlfn.XLOOKUP(Transformation[[#This Row],[Target Attribute]],Target_Dev_fields[Attribute Name],Target_Dev_fields[ID],"0-Not Found",0)</f>
        <v>Wbs156</v>
      </c>
      <c r="I33" s="228" t="s">
        <v>104</v>
      </c>
      <c r="J33" s="228" t="s">
        <v>20</v>
      </c>
      <c r="K33" s="228" t="s">
        <v>2489</v>
      </c>
      <c r="L33" s="219" t="s">
        <v>6138</v>
      </c>
      <c r="M33" s="228" t="s">
        <v>6126</v>
      </c>
      <c r="N33" s="228" t="s">
        <v>6129</v>
      </c>
      <c r="O33" s="228" t="s">
        <v>4385</v>
      </c>
      <c r="P33" s="228" t="s">
        <v>4429</v>
      </c>
      <c r="Q33" s="228" t="s">
        <v>4445</v>
      </c>
      <c r="R33" s="219" t="s">
        <v>6130</v>
      </c>
      <c r="S33" s="219" t="s">
        <v>6131</v>
      </c>
    </row>
    <row r="34" spans="1:19">
      <c r="A34" s="228">
        <v>25.4</v>
      </c>
      <c r="B34" s="228" t="s">
        <v>6027</v>
      </c>
      <c r="C34" s="228" t="s">
        <v>6075</v>
      </c>
      <c r="D34" s="228" t="s">
        <v>6029</v>
      </c>
      <c r="E34" s="228" t="s">
        <v>5027</v>
      </c>
      <c r="F34" s="228" t="str">
        <f>_xlfn.XLOOKUP(Transformation[[#This Row],[Source Attribute]],Prod_fields[Attribute Name],Prod_fields[ID],"0-Not Found",0,1)</f>
        <v>WR40</v>
      </c>
      <c r="G34" s="228" t="s">
        <v>5027</v>
      </c>
      <c r="H34" s="228" t="str">
        <f>_xlfn.XLOOKUP(Transformation[[#This Row],[Target Attribute]],Target_Dev_fields[Attribute Name],Target_Dev_fields[ID],"0-Not Found",0)</f>
        <v>WR40</v>
      </c>
      <c r="I34" s="228" t="s">
        <v>104</v>
      </c>
      <c r="J34" s="228" t="s">
        <v>6102</v>
      </c>
      <c r="K34" s="228" t="s">
        <v>6102</v>
      </c>
      <c r="L34" s="228" t="s">
        <v>6139</v>
      </c>
      <c r="M34" s="228" t="s">
        <v>6140</v>
      </c>
      <c r="N34" s="228" t="s">
        <v>6141</v>
      </c>
      <c r="O34" s="228" t="s">
        <v>4385</v>
      </c>
      <c r="P34" s="228" t="s">
        <v>4445</v>
      </c>
      <c r="Q34" s="228" t="s">
        <v>4445</v>
      </c>
      <c r="R34" s="219" t="s">
        <v>6130</v>
      </c>
      <c r="S34" s="228"/>
    </row>
    <row r="35" spans="1:19">
      <c r="A35" s="228"/>
      <c r="B35" s="228"/>
      <c r="C35" s="228"/>
      <c r="D35" s="228"/>
      <c r="E35" s="228"/>
      <c r="F35" s="228" t="str">
        <f>_xlfn.XLOOKUP(Transformation[[#This Row],[Source Attribute]],Prod_fields[Attribute Name],Prod_fields[ID],"0-Not Found",0,1)</f>
        <v>0-Not Found</v>
      </c>
      <c r="G35" s="228"/>
      <c r="H35" s="228" t="str">
        <f>_xlfn.XLOOKUP(Transformation[[#This Row],[Target Attribute]],Target_Dev_fields[Attribute Name],Target_Dev_fields[ID],"0-Not Found",0)</f>
        <v>0-Not Found</v>
      </c>
      <c r="I35" s="228"/>
      <c r="J35" s="228"/>
      <c r="K35" s="228"/>
      <c r="L35" s="219"/>
      <c r="M35" s="228"/>
      <c r="N35" s="228"/>
      <c r="O35" s="228"/>
      <c r="P35" s="228"/>
      <c r="Q35" s="228" t="s">
        <v>4445</v>
      </c>
      <c r="R35" s="219"/>
      <c r="S35" s="228"/>
    </row>
    <row r="36" spans="1:19" ht="43.5">
      <c r="A36" s="228">
        <v>0.4</v>
      </c>
      <c r="B36" s="228" t="s">
        <v>1139</v>
      </c>
      <c r="C36" s="228" t="s">
        <v>1139</v>
      </c>
      <c r="D36" s="228" t="s">
        <v>1139</v>
      </c>
      <c r="E36" s="228" t="s">
        <v>6142</v>
      </c>
      <c r="F36" s="228"/>
      <c r="G36" s="228" t="s">
        <v>6142</v>
      </c>
      <c r="H36" s="228"/>
      <c r="I36" s="228" t="s">
        <v>104</v>
      </c>
      <c r="J36" s="228" t="s">
        <v>6143</v>
      </c>
      <c r="K36" s="228" t="s">
        <v>6144</v>
      </c>
      <c r="L36" s="219" t="s">
        <v>6145</v>
      </c>
      <c r="M36" s="228" t="s">
        <v>6146</v>
      </c>
      <c r="N36" s="228" t="s">
        <v>6147</v>
      </c>
      <c r="O36" s="228" t="s">
        <v>4429</v>
      </c>
      <c r="P36" s="228" t="s">
        <v>4429</v>
      </c>
      <c r="Q36" s="228" t="s">
        <v>4445</v>
      </c>
      <c r="R36" s="219" t="s">
        <v>6148</v>
      </c>
      <c r="S36" s="219" t="s">
        <v>6149</v>
      </c>
    </row>
    <row r="37" spans="1:19" ht="43.5">
      <c r="A37" s="228">
        <v>0.5</v>
      </c>
      <c r="B37" s="228" t="s">
        <v>1139</v>
      </c>
      <c r="C37" s="228" t="s">
        <v>1139</v>
      </c>
      <c r="D37" s="228" t="s">
        <v>1139</v>
      </c>
      <c r="E37" s="228" t="s">
        <v>6150</v>
      </c>
      <c r="F37" s="228"/>
      <c r="G37" s="228" t="s">
        <v>1139</v>
      </c>
      <c r="H37" s="228"/>
      <c r="I37" s="228" t="s">
        <v>104</v>
      </c>
      <c r="J37" s="228" t="s">
        <v>6143</v>
      </c>
      <c r="K37" s="228" t="s">
        <v>6151</v>
      </c>
      <c r="L37" s="219" t="s">
        <v>6152</v>
      </c>
      <c r="M37" s="228" t="s">
        <v>6153</v>
      </c>
      <c r="N37" s="228" t="s">
        <v>6154</v>
      </c>
      <c r="O37" s="228" t="s">
        <v>4429</v>
      </c>
      <c r="P37" s="228" t="s">
        <v>4429</v>
      </c>
      <c r="Q37" s="228" t="s">
        <v>4445</v>
      </c>
      <c r="R37" s="219" t="s">
        <v>6148</v>
      </c>
      <c r="S37" s="219" t="s">
        <v>6149</v>
      </c>
    </row>
    <row r="38" spans="1:19" ht="67.5" customHeight="1">
      <c r="A38" s="228">
        <v>0.6</v>
      </c>
      <c r="B38" s="228" t="s">
        <v>1139</v>
      </c>
      <c r="C38" s="228" t="s">
        <v>1139</v>
      </c>
      <c r="D38" s="228" t="s">
        <v>1139</v>
      </c>
      <c r="E38" s="228" t="s">
        <v>471</v>
      </c>
      <c r="F38" s="228"/>
      <c r="G38" s="228" t="s">
        <v>471</v>
      </c>
      <c r="H38" s="228"/>
      <c r="I38" s="228" t="s">
        <v>104</v>
      </c>
      <c r="J38" s="228" t="s">
        <v>6046</v>
      </c>
      <c r="K38" s="228" t="s">
        <v>6155</v>
      </c>
      <c r="L38" s="219" t="s">
        <v>6156</v>
      </c>
      <c r="M38" s="228" t="s">
        <v>6157</v>
      </c>
      <c r="N38" s="228" t="s">
        <v>6158</v>
      </c>
      <c r="O38" s="228" t="s">
        <v>4429</v>
      </c>
      <c r="P38" s="228" t="s">
        <v>4429</v>
      </c>
      <c r="Q38" s="228" t="s">
        <v>4445</v>
      </c>
      <c r="R38" s="219" t="s">
        <v>6148</v>
      </c>
      <c r="S38" s="219" t="s">
        <v>6149</v>
      </c>
    </row>
    <row r="39" spans="1:19" ht="43.5">
      <c r="A39" s="228">
        <v>0.7</v>
      </c>
      <c r="B39" s="228" t="s">
        <v>1139</v>
      </c>
      <c r="C39" s="228" t="s">
        <v>1139</v>
      </c>
      <c r="D39" s="228" t="s">
        <v>1139</v>
      </c>
      <c r="E39" s="228" t="s">
        <v>471</v>
      </c>
      <c r="F39" s="228"/>
      <c r="G39" s="228" t="s">
        <v>471</v>
      </c>
      <c r="H39" s="228"/>
      <c r="I39" s="228" t="s">
        <v>104</v>
      </c>
      <c r="J39" s="228" t="s">
        <v>6159</v>
      </c>
      <c r="K39" s="228" t="s">
        <v>6160</v>
      </c>
      <c r="L39" s="219" t="s">
        <v>6161</v>
      </c>
      <c r="M39" s="228" t="s">
        <v>6162</v>
      </c>
      <c r="N39" s="228" t="s">
        <v>6163</v>
      </c>
      <c r="O39" s="228" t="s">
        <v>4429</v>
      </c>
      <c r="P39" s="228" t="s">
        <v>4429</v>
      </c>
      <c r="Q39" s="228" t="s">
        <v>4445</v>
      </c>
      <c r="R39" s="219" t="s">
        <v>6148</v>
      </c>
      <c r="S39" s="219" t="s">
        <v>6149</v>
      </c>
    </row>
    <row r="40" spans="1:19" ht="43.5">
      <c r="A40" s="228">
        <v>0.8</v>
      </c>
      <c r="B40" s="228" t="s">
        <v>1139</v>
      </c>
      <c r="C40" s="228" t="s">
        <v>1139</v>
      </c>
      <c r="D40" s="228" t="s">
        <v>1139</v>
      </c>
      <c r="E40" s="228" t="s">
        <v>484</v>
      </c>
      <c r="F40" s="228"/>
      <c r="G40" s="228" t="s">
        <v>484</v>
      </c>
      <c r="H40" s="228"/>
      <c r="I40" s="228" t="s">
        <v>104</v>
      </c>
      <c r="J40" s="228" t="s">
        <v>6164</v>
      </c>
      <c r="K40" s="228" t="s">
        <v>2658</v>
      </c>
      <c r="L40" s="219" t="s">
        <v>6165</v>
      </c>
      <c r="M40" s="228" t="s">
        <v>6166</v>
      </c>
      <c r="N40" s="228" t="s">
        <v>6167</v>
      </c>
      <c r="O40" s="228" t="s">
        <v>4429</v>
      </c>
      <c r="P40" s="228" t="s">
        <v>4429</v>
      </c>
      <c r="Q40" s="228" t="s">
        <v>4445</v>
      </c>
      <c r="R40" s="219" t="s">
        <v>6148</v>
      </c>
      <c r="S40" s="219" t="s">
        <v>6149</v>
      </c>
    </row>
    <row r="41" spans="1:19" ht="43.5">
      <c r="A41" s="228">
        <v>0.9</v>
      </c>
      <c r="B41" s="228" t="s">
        <v>1139</v>
      </c>
      <c r="C41" s="228" t="s">
        <v>1139</v>
      </c>
      <c r="D41" s="228" t="s">
        <v>1139</v>
      </c>
      <c r="E41" s="228" t="s">
        <v>484</v>
      </c>
      <c r="F41" s="228"/>
      <c r="G41" s="228" t="s">
        <v>484</v>
      </c>
      <c r="H41" s="228"/>
      <c r="I41" s="228" t="s">
        <v>104</v>
      </c>
      <c r="J41" s="228" t="s">
        <v>6168</v>
      </c>
      <c r="K41" s="228" t="s">
        <v>2658</v>
      </c>
      <c r="L41" s="219" t="s">
        <v>6169</v>
      </c>
      <c r="M41" s="228" t="s">
        <v>6170</v>
      </c>
      <c r="N41" s="228" t="s">
        <v>6171</v>
      </c>
      <c r="O41" s="228" t="s">
        <v>4429</v>
      </c>
      <c r="P41" s="228" t="s">
        <v>4429</v>
      </c>
      <c r="Q41" s="228" t="s">
        <v>4445</v>
      </c>
      <c r="R41" s="219" t="s">
        <v>6148</v>
      </c>
      <c r="S41" s="219" t="s">
        <v>6149</v>
      </c>
    </row>
    <row r="42" spans="1:19" ht="57.95">
      <c r="A42" s="219">
        <v>25.5</v>
      </c>
      <c r="B42" s="219" t="s">
        <v>6027</v>
      </c>
      <c r="C42" s="219" t="s">
        <v>6075</v>
      </c>
      <c r="D42" s="219" t="s">
        <v>6029</v>
      </c>
      <c r="E42" s="219" t="s">
        <v>618</v>
      </c>
      <c r="F42" s="228" t="str">
        <f>_xlfn.XLOOKUP(Transformation[[#This Row],[Source Attribute]],Prod_fields[Attribute Name],Prod_fields[ID],"0-Not Found",0,1)</f>
        <v>WR2</v>
      </c>
      <c r="G42" s="219" t="s">
        <v>6172</v>
      </c>
      <c r="H42" s="228" t="str">
        <f>_xlfn.XLOOKUP(Transformation[[#This Row],[Target Attribute]],Target_Dev_fields[Attribute Name],Target_Dev_fields[ID],"0-Not Found",0)</f>
        <v>0-Not Found</v>
      </c>
      <c r="I42" s="219" t="s">
        <v>20</v>
      </c>
      <c r="J42" s="219" t="s">
        <v>2205</v>
      </c>
      <c r="K42" s="219" t="s">
        <v>6173</v>
      </c>
      <c r="L42" s="219" t="s">
        <v>6174</v>
      </c>
      <c r="M42" s="219" t="s">
        <v>6175</v>
      </c>
      <c r="N42" s="219" t="s">
        <v>6176</v>
      </c>
      <c r="O42" s="228" t="s">
        <v>4429</v>
      </c>
      <c r="P42" s="228" t="s">
        <v>4429</v>
      </c>
      <c r="Q42" s="228" t="s">
        <v>4445</v>
      </c>
      <c r="R42" s="219" t="s">
        <v>6177</v>
      </c>
      <c r="S42" s="219" t="s">
        <v>6178</v>
      </c>
    </row>
    <row r="43" spans="1:19" ht="57.95">
      <c r="A43" s="219">
        <v>25.5</v>
      </c>
      <c r="B43" s="219" t="s">
        <v>6027</v>
      </c>
      <c r="C43" s="219" t="s">
        <v>6075</v>
      </c>
      <c r="D43" s="219" t="s">
        <v>6029</v>
      </c>
      <c r="E43" s="219" t="s">
        <v>5062</v>
      </c>
      <c r="F43" s="228" t="str">
        <f>_xlfn.XLOOKUP(Transformation[[#This Row],[Source Attribute]],Prod_fields[Attribute Name],Prod_fields[ID],"0-Not Found",0,1)</f>
        <v>WR31</v>
      </c>
      <c r="G43" s="219" t="s">
        <v>6172</v>
      </c>
      <c r="H43" s="228" t="str">
        <f>_xlfn.XLOOKUP(Transformation[[#This Row],[Target Attribute]],Target_Dev_fields[Attribute Name],Target_Dev_fields[ID],"0-Not Found",0)</f>
        <v>0-Not Found</v>
      </c>
      <c r="I43" s="219" t="s">
        <v>20</v>
      </c>
      <c r="J43" s="219" t="s">
        <v>6179</v>
      </c>
      <c r="K43" s="219" t="s">
        <v>6180</v>
      </c>
      <c r="L43" s="219" t="s">
        <v>6181</v>
      </c>
      <c r="M43" s="219" t="s">
        <v>6175</v>
      </c>
      <c r="N43" s="219" t="s">
        <v>6176</v>
      </c>
      <c r="O43" s="228" t="s">
        <v>4429</v>
      </c>
      <c r="P43" s="228" t="s">
        <v>4429</v>
      </c>
      <c r="Q43" s="228" t="s">
        <v>4445</v>
      </c>
      <c r="R43" s="219" t="s">
        <v>6177</v>
      </c>
      <c r="S43" s="219" t="s">
        <v>6178</v>
      </c>
    </row>
    <row r="44" spans="1:19" ht="57.95">
      <c r="A44" s="219">
        <v>25.5</v>
      </c>
      <c r="B44" s="219" t="s">
        <v>6027</v>
      </c>
      <c r="C44" s="219" t="s">
        <v>6075</v>
      </c>
      <c r="D44" s="219" t="s">
        <v>6029</v>
      </c>
      <c r="E44" s="219" t="s">
        <v>5062</v>
      </c>
      <c r="F44" s="228" t="str">
        <f>_xlfn.XLOOKUP(Transformation[[#This Row],[Source Attribute]],Prod_fields[Attribute Name],Prod_fields[ID],"0-Not Found",0,1)</f>
        <v>WR31</v>
      </c>
      <c r="G44" s="219" t="s">
        <v>6172</v>
      </c>
      <c r="H44" s="228" t="str">
        <f>_xlfn.XLOOKUP(Transformation[[#This Row],[Target Attribute]],Target_Dev_fields[Attribute Name],Target_Dev_fields[ID],"0-Not Found",0)</f>
        <v>0-Not Found</v>
      </c>
      <c r="I44" s="219" t="s">
        <v>20</v>
      </c>
      <c r="J44" s="219" t="s">
        <v>6182</v>
      </c>
      <c r="K44" s="219" t="s">
        <v>6183</v>
      </c>
      <c r="L44" s="219" t="s">
        <v>6184</v>
      </c>
      <c r="M44" s="219" t="s">
        <v>6175</v>
      </c>
      <c r="N44" s="219" t="s">
        <v>6176</v>
      </c>
      <c r="O44" s="228" t="s">
        <v>4429</v>
      </c>
      <c r="P44" s="228" t="s">
        <v>4429</v>
      </c>
      <c r="Q44" s="228" t="s">
        <v>4445</v>
      </c>
      <c r="R44" s="219" t="s">
        <v>6177</v>
      </c>
      <c r="S44" s="219" t="s">
        <v>6178</v>
      </c>
    </row>
    <row r="45" spans="1:19" ht="57.95">
      <c r="A45" s="219">
        <v>25.5</v>
      </c>
      <c r="B45" s="219" t="s">
        <v>6027</v>
      </c>
      <c r="C45" s="219" t="s">
        <v>6075</v>
      </c>
      <c r="D45" s="219" t="s">
        <v>6029</v>
      </c>
      <c r="E45" s="219" t="s">
        <v>630</v>
      </c>
      <c r="F45" s="228" t="str">
        <f>_xlfn.XLOOKUP(Transformation[[#This Row],[Source Attribute]],Prod_fields[Attribute Name],Prod_fields[ID],"0-Not Found",0,1)</f>
        <v>0-Not Found</v>
      </c>
      <c r="G45" s="219" t="s">
        <v>6172</v>
      </c>
      <c r="H45" s="228" t="str">
        <f>_xlfn.XLOOKUP(Transformation[[#This Row],[Target Attribute]],Target_Dev_fields[Attribute Name],Target_Dev_fields[ID],"0-Not Found",0)</f>
        <v>0-Not Found</v>
      </c>
      <c r="I45" s="219" t="s">
        <v>20</v>
      </c>
      <c r="J45" s="219" t="s">
        <v>6185</v>
      </c>
      <c r="K45" s="219" t="s">
        <v>6186</v>
      </c>
      <c r="L45" s="219" t="s">
        <v>6187</v>
      </c>
      <c r="M45" s="219" t="s">
        <v>6175</v>
      </c>
      <c r="N45" s="219" t="s">
        <v>6176</v>
      </c>
      <c r="O45" s="228" t="s">
        <v>4429</v>
      </c>
      <c r="P45" s="228" t="s">
        <v>4429</v>
      </c>
      <c r="Q45" s="228" t="s">
        <v>4445</v>
      </c>
      <c r="R45" s="219" t="s">
        <v>6177</v>
      </c>
      <c r="S45" s="219" t="s">
        <v>6178</v>
      </c>
    </row>
    <row r="46" spans="1:19" ht="29.1">
      <c r="A46" s="228"/>
      <c r="B46" s="228"/>
      <c r="C46" s="228"/>
      <c r="D46" s="228" t="s">
        <v>6039</v>
      </c>
      <c r="E46" s="228"/>
      <c r="F46" s="228" t="str">
        <f>_xlfn.XLOOKUP(Transformation[[#This Row],[Source Attribute]],Prod_fields[Attribute Name],Prod_fields[ID],"0-Not Found",0,1)</f>
        <v>0-Not Found</v>
      </c>
      <c r="G46" s="228"/>
      <c r="H46" s="228" t="str">
        <f>_xlfn.XLOOKUP(Transformation[[#This Row],[Target Attribute]],Target_Dev_fields[Attribute Name],Target_Dev_fields[ID],"0-Not Found",0)</f>
        <v>0-Not Found</v>
      </c>
      <c r="I46" s="228"/>
      <c r="J46" s="228"/>
      <c r="K46" s="228"/>
      <c r="L46" s="219"/>
      <c r="M46" s="228"/>
      <c r="N46" s="228"/>
      <c r="O46" s="228"/>
      <c r="P46" s="228"/>
      <c r="Q46" s="228"/>
      <c r="R46" s="219" t="s">
        <v>6188</v>
      </c>
      <c r="S46" s="228"/>
    </row>
    <row r="47" spans="1:19" ht="72.599999999999994">
      <c r="A47" s="228"/>
      <c r="B47" s="228"/>
      <c r="C47" s="228"/>
      <c r="D47" s="228"/>
      <c r="E47" s="228"/>
      <c r="F47" s="228" t="str">
        <f>_xlfn.XLOOKUP(Transformation[[#This Row],[Source Attribute]],Prod_fields[Attribute Name],Prod_fields[ID],"0-Not Found",0,1)</f>
        <v>0-Not Found</v>
      </c>
      <c r="G47" s="228"/>
      <c r="H47" s="228" t="str">
        <f>_xlfn.XLOOKUP(Transformation[[#This Row],[Target Attribute]],Target_Dev_fields[Attribute Name],Target_Dev_fields[ID],"0-Not Found",0)</f>
        <v>0-Not Found</v>
      </c>
      <c r="I47" s="228"/>
      <c r="J47" s="228"/>
      <c r="K47" s="228"/>
      <c r="L47" s="219"/>
      <c r="M47" s="228"/>
      <c r="N47" s="228"/>
      <c r="O47" s="228" t="s">
        <v>4445</v>
      </c>
      <c r="P47" s="228" t="s">
        <v>4429</v>
      </c>
      <c r="Q47" s="228" t="s">
        <v>4445</v>
      </c>
      <c r="R47" s="219" t="s">
        <v>6189</v>
      </c>
      <c r="S47" s="228" t="s">
        <v>6190</v>
      </c>
    </row>
    <row r="48" spans="1:19">
      <c r="A48" s="228"/>
      <c r="B48" s="228"/>
      <c r="C48" s="228"/>
      <c r="D48" s="228"/>
      <c r="E48" s="228"/>
      <c r="F48" s="228" t="str">
        <f>_xlfn.XLOOKUP(Transformation[[#This Row],[Source Attribute]],Prod_fields[Attribute Name],Prod_fields[ID],"0-Not Found",0,1)</f>
        <v>0-Not Found</v>
      </c>
      <c r="G48" s="228"/>
      <c r="H48" s="228" t="str">
        <f>_xlfn.XLOOKUP(Transformation[[#This Row],[Target Attribute]],Target_Dev_fields[Attribute Name],Target_Dev_fields[ID],"0-Not Found",0)</f>
        <v>0-Not Found</v>
      </c>
      <c r="I48" s="228"/>
      <c r="J48" s="228"/>
      <c r="K48" s="228"/>
      <c r="L48" s="219"/>
      <c r="M48" s="228"/>
      <c r="N48" s="228"/>
      <c r="O48" s="228"/>
      <c r="P48" s="228"/>
      <c r="Q48" s="228" t="s">
        <v>4445</v>
      </c>
      <c r="R48" s="219"/>
      <c r="S48" s="228"/>
    </row>
    <row r="49" spans="1:19" ht="72.599999999999994">
      <c r="A49" s="228">
        <v>45.1</v>
      </c>
      <c r="B49" s="228"/>
      <c r="C49" s="228"/>
      <c r="D49" s="228"/>
      <c r="E49" s="228"/>
      <c r="F49" s="228" t="str">
        <f>_xlfn.XLOOKUP(Transformation[[#This Row],[Source Attribute]],Prod_fields[Attribute Name],Prod_fields[ID],"0-Not Found",0,1)</f>
        <v>0-Not Found</v>
      </c>
      <c r="G49" s="228"/>
      <c r="H49" s="228" t="str">
        <f>_xlfn.XLOOKUP(Transformation[[#This Row],[Target Attribute]],Target_Dev_fields[Attribute Name],Target_Dev_fields[ID],"0-Not Found",0)</f>
        <v>0-Not Found</v>
      </c>
      <c r="I49" s="228"/>
      <c r="J49" s="228"/>
      <c r="K49" s="228"/>
      <c r="L49" s="219" t="s">
        <v>6191</v>
      </c>
      <c r="M49" s="228"/>
      <c r="N49" s="228"/>
      <c r="O49" s="228"/>
      <c r="P49" s="228"/>
      <c r="Q49" s="228" t="s">
        <v>4414</v>
      </c>
      <c r="R49" s="219" t="s">
        <v>6192</v>
      </c>
      <c r="S49" s="228"/>
    </row>
    <row r="50" spans="1:19" ht="29.1">
      <c r="A50" s="228">
        <v>45</v>
      </c>
      <c r="B50" s="228"/>
      <c r="C50" s="228"/>
      <c r="D50" s="228"/>
      <c r="E50" s="228"/>
      <c r="F50" s="228" t="str">
        <f>_xlfn.XLOOKUP(Transformation[[#This Row],[Source Attribute]],Prod_fields[Attribute Name],Prod_fields[ID],"0-Not Found",0,1)</f>
        <v>0-Not Found</v>
      </c>
      <c r="G50" s="228"/>
      <c r="H50" s="228" t="str">
        <f>_xlfn.XLOOKUP(Transformation[[#This Row],[Target Attribute]],Target_Dev_fields[Attribute Name],Target_Dev_fields[ID],"0-Not Found",0)</f>
        <v>0-Not Found</v>
      </c>
      <c r="I50" s="228"/>
      <c r="J50" s="228"/>
      <c r="K50" s="228"/>
      <c r="L50" s="219"/>
      <c r="M50" s="228"/>
      <c r="N50" s="228"/>
      <c r="O50" s="228"/>
      <c r="P50" s="228"/>
      <c r="Q50" s="228" t="s">
        <v>4445</v>
      </c>
      <c r="R50" s="219" t="s">
        <v>6193</v>
      </c>
      <c r="S50" s="228"/>
    </row>
    <row r="51" spans="1:19" ht="43.5">
      <c r="A51" s="228"/>
      <c r="B51" s="228"/>
      <c r="C51" s="228"/>
      <c r="D51" s="228"/>
      <c r="E51" s="228"/>
      <c r="F51" s="228" t="str">
        <f>_xlfn.XLOOKUP(Transformation[[#This Row],[Source Attribute]],Prod_fields[Attribute Name],Prod_fields[ID],"0-Not Found",0,1)</f>
        <v>0-Not Found</v>
      </c>
      <c r="G51" s="228"/>
      <c r="H51" s="228" t="str">
        <f>_xlfn.XLOOKUP(Transformation[[#This Row],[Target Attribute]],Target_Dev_fields[Attribute Name],Target_Dev_fields[ID],"0-Not Found",0)</f>
        <v>0-Not Found</v>
      </c>
      <c r="I51" s="228"/>
      <c r="J51" s="228"/>
      <c r="K51" s="228"/>
      <c r="L51" s="219"/>
      <c r="M51" s="228"/>
      <c r="N51" s="228"/>
      <c r="O51" s="228"/>
      <c r="P51" s="228"/>
      <c r="Q51" s="228" t="s">
        <v>4429</v>
      </c>
      <c r="R51" s="219" t="s">
        <v>6194</v>
      </c>
      <c r="S51" s="228"/>
    </row>
    <row r="52" spans="1:19" ht="29.1">
      <c r="A52" s="228"/>
      <c r="B52" s="228"/>
      <c r="C52" s="228"/>
      <c r="D52" s="228" t="s">
        <v>6039</v>
      </c>
      <c r="E52" s="228"/>
      <c r="F52" s="228" t="str">
        <f>_xlfn.XLOOKUP(Transformation[[#This Row],[Source Attribute]],Prod_fields[Attribute Name],Prod_fields[ID],"0-Not Found",0,1)</f>
        <v>0-Not Found</v>
      </c>
      <c r="G52" s="228"/>
      <c r="H52" s="228" t="str">
        <f>_xlfn.XLOOKUP(Transformation[[#This Row],[Target Attribute]],Target_Dev_fields[Attribute Name],Target_Dev_fields[ID],"0-Not Found",0)</f>
        <v>0-Not Found</v>
      </c>
      <c r="I52" s="228"/>
      <c r="J52" s="228"/>
      <c r="K52" s="228"/>
      <c r="L52" s="219"/>
      <c r="M52" s="228"/>
      <c r="N52" s="228"/>
      <c r="O52" s="228"/>
      <c r="P52" s="228"/>
      <c r="Q52" s="228"/>
      <c r="R52" s="219" t="s">
        <v>6195</v>
      </c>
      <c r="S52" s="228"/>
    </row>
    <row r="53" spans="1:19" ht="72.599999999999994">
      <c r="A53" s="228">
        <v>25.4</v>
      </c>
      <c r="B53" s="228"/>
      <c r="C53" s="228" t="s">
        <v>6075</v>
      </c>
      <c r="D53" s="228" t="s">
        <v>6029</v>
      </c>
      <c r="E53" s="228" t="s">
        <v>5027</v>
      </c>
      <c r="F53" s="228" t="str">
        <f>_xlfn.XLOOKUP(Transformation[[#This Row],[Source Attribute]],Prod_fields[Attribute Name],Prod_fields[ID],"0-Not Found",0,1)</f>
        <v>WR40</v>
      </c>
      <c r="G53" s="228" t="s">
        <v>630</v>
      </c>
      <c r="H53" s="228" t="str">
        <f>_xlfn.XLOOKUP(Transformation[[#This Row],[Target Attribute]],Target_Dev_fields[Attribute Name],Target_Dev_fields[ID],"0-Not Found",0)</f>
        <v>Wbs169</v>
      </c>
      <c r="I53" s="228" t="s">
        <v>104</v>
      </c>
      <c r="J53" s="228" t="s">
        <v>1830</v>
      </c>
      <c r="K53" s="228" t="s">
        <v>1830</v>
      </c>
      <c r="L53" s="219" t="s">
        <v>6196</v>
      </c>
      <c r="M53" s="228" t="s">
        <v>6197</v>
      </c>
      <c r="N53" s="228"/>
      <c r="O53" s="228" t="s">
        <v>4387</v>
      </c>
      <c r="P53" s="228" t="s">
        <v>4445</v>
      </c>
      <c r="Q53" s="228" t="s">
        <v>4387</v>
      </c>
      <c r="R53" s="228"/>
      <c r="S53" s="228"/>
    </row>
    <row r="54" spans="1:19">
      <c r="A54" s="228">
        <v>30</v>
      </c>
      <c r="B54" s="228"/>
      <c r="C54" s="228" t="s">
        <v>6075</v>
      </c>
      <c r="D54" s="228" t="s">
        <v>6029</v>
      </c>
      <c r="E54" s="228" t="s">
        <v>239</v>
      </c>
      <c r="F54" s="228" t="str">
        <f>_xlfn.XLOOKUP(Transformation[[#This Row],[Source Attribute]],Prod_fields[Attribute Name],Prod_fields[ID],"0-Not Found",0,1)</f>
        <v>Wbs20</v>
      </c>
      <c r="G54" s="228" t="s">
        <v>239</v>
      </c>
      <c r="H54" s="228" t="str">
        <f>_xlfn.XLOOKUP(Transformation[[#This Row],[Target Attribute]],Target_Dev_fields[Attribute Name],Target_Dev_fields[ID],"0-Not Found",0)</f>
        <v>Wbs20</v>
      </c>
      <c r="I54" s="228" t="s">
        <v>104</v>
      </c>
      <c r="J54" s="228" t="s">
        <v>1830</v>
      </c>
      <c r="K54" s="228" t="s">
        <v>1830</v>
      </c>
      <c r="M54" s="228" t="s">
        <v>6198</v>
      </c>
      <c r="N54" s="228"/>
      <c r="O54" s="228" t="s">
        <v>4445</v>
      </c>
      <c r="P54" s="228" t="s">
        <v>4445</v>
      </c>
      <c r="Q54" s="228"/>
      <c r="R54" s="228"/>
      <c r="S54" s="228"/>
    </row>
    <row r="55" spans="1:19">
      <c r="A55" s="228">
        <v>35</v>
      </c>
      <c r="B55" s="228"/>
      <c r="C55" s="228" t="s">
        <v>6075</v>
      </c>
      <c r="D55" s="228" t="s">
        <v>6029</v>
      </c>
      <c r="E55" s="228" t="s">
        <v>5049</v>
      </c>
      <c r="F55" s="228" t="str">
        <f>_xlfn.XLOOKUP(Transformation[[#This Row],[Source Attribute]],Prod_fields[Attribute Name],Prod_fields[ID],"0-Not Found",0,1)</f>
        <v>SpsStatus</v>
      </c>
      <c r="G55" s="228" t="s">
        <v>8</v>
      </c>
      <c r="H55" s="231" t="s">
        <v>186</v>
      </c>
      <c r="I55" s="228" t="s">
        <v>104</v>
      </c>
      <c r="J55" s="228" t="s">
        <v>1830</v>
      </c>
      <c r="K55" s="228" t="s">
        <v>1830</v>
      </c>
      <c r="M55" s="228" t="s">
        <v>6199</v>
      </c>
      <c r="N55" s="228"/>
      <c r="O55" s="228" t="s">
        <v>4387</v>
      </c>
      <c r="P55" s="228" t="s">
        <v>4445</v>
      </c>
      <c r="Q55" s="228" t="s">
        <v>4387</v>
      </c>
      <c r="R55" s="228"/>
      <c r="S55" s="228"/>
    </row>
    <row r="56" spans="1:19">
      <c r="A56" s="228">
        <v>40</v>
      </c>
      <c r="B56" s="228"/>
      <c r="C56" s="228" t="s">
        <v>6075</v>
      </c>
      <c r="D56" s="228" t="s">
        <v>6029</v>
      </c>
      <c r="E56" s="228" t="s">
        <v>5062</v>
      </c>
      <c r="F56" s="228" t="str">
        <f>_xlfn.XLOOKUP(Transformation[[#This Row],[Source Attribute]],Prod_fields[Attribute Name],Prod_fields[ID],"0-Not Found",0,1)</f>
        <v>WR31</v>
      </c>
      <c r="G56" s="228" t="s">
        <v>604</v>
      </c>
      <c r="H56" s="228" t="str">
        <f>_xlfn.XLOOKUP(Transformation[[#This Row],[Target Attribute]],Target_Dev_fields[Attribute Name],Target_Dev_fields[ID],"0-Not Found",0)</f>
        <v>Wbs154</v>
      </c>
      <c r="I56" s="228" t="s">
        <v>104</v>
      </c>
      <c r="J56" s="228" t="s">
        <v>1830</v>
      </c>
      <c r="K56" s="228" t="s">
        <v>1830</v>
      </c>
      <c r="L56" s="228" t="s">
        <v>6200</v>
      </c>
      <c r="M56" s="228" t="s">
        <v>6201</v>
      </c>
      <c r="N56" s="228"/>
      <c r="O56" s="228" t="s">
        <v>4445</v>
      </c>
      <c r="P56" s="228" t="s">
        <v>4445</v>
      </c>
      <c r="Q56" s="228" t="s">
        <v>4445</v>
      </c>
      <c r="R56" s="228"/>
      <c r="S56" s="228"/>
    </row>
    <row r="57" spans="1:19" ht="43.5">
      <c r="A57" s="228">
        <v>45</v>
      </c>
      <c r="B57" s="228"/>
      <c r="C57" s="228" t="s">
        <v>6075</v>
      </c>
      <c r="D57" s="228" t="s">
        <v>6029</v>
      </c>
      <c r="E57" s="228" t="s">
        <v>5072</v>
      </c>
      <c r="F57" s="228" t="str">
        <f>_xlfn.XLOOKUP(Transformation[[#This Row],[Source Attribute]],Prod_fields[Attribute Name],Prod_fields[ID],"0-Not Found",0,1)</f>
        <v>WR53</v>
      </c>
      <c r="G57" s="219" t="s">
        <v>609</v>
      </c>
      <c r="H57" s="228" t="str">
        <f>_xlfn.XLOOKUP(Transformation[[#This Row],[Target Attribute]],Target_Dev_fields[Attribute Name],Target_Dev_fields[ID],"0-Not Found",0)</f>
        <v>Wbs145</v>
      </c>
      <c r="I57" s="228" t="s">
        <v>104</v>
      </c>
      <c r="J57" s="228" t="s">
        <v>1830</v>
      </c>
      <c r="K57" s="228" t="s">
        <v>1830</v>
      </c>
      <c r="L57" s="228" t="s">
        <v>6202</v>
      </c>
      <c r="M57" s="228" t="s">
        <v>6203</v>
      </c>
      <c r="N57" s="228"/>
      <c r="O57" s="228" t="s">
        <v>4385</v>
      </c>
      <c r="P57" s="228" t="s">
        <v>4445</v>
      </c>
      <c r="Q57" s="228" t="s">
        <v>4445</v>
      </c>
      <c r="R57" s="228"/>
      <c r="S57" s="228"/>
    </row>
    <row r="58" spans="1:19">
      <c r="A58" s="228">
        <v>45.1</v>
      </c>
      <c r="B58" s="228"/>
      <c r="C58" s="228" t="s">
        <v>6075</v>
      </c>
      <c r="D58" s="228" t="s">
        <v>6029</v>
      </c>
      <c r="E58" s="228" t="s">
        <v>5072</v>
      </c>
      <c r="F58" s="228" t="str">
        <f>_xlfn.XLOOKUP(Transformation[[#This Row],[Source Attribute]],Prod_fields[Attribute Name],Prod_fields[ID],"0-Not Found",0,1)</f>
        <v>WR53</v>
      </c>
      <c r="G58" s="228" t="s">
        <v>5072</v>
      </c>
      <c r="H58" s="228" t="str">
        <f>_xlfn.XLOOKUP(Transformation[[#This Row],[Target Attribute]],Target_Dev_fields[Attribute Name],Target_Dev_fields[ID],"0-Not Found",0)</f>
        <v>WR53</v>
      </c>
      <c r="I58" s="228" t="s">
        <v>104</v>
      </c>
      <c r="J58" s="228" t="s">
        <v>1830</v>
      </c>
      <c r="K58" s="228" t="s">
        <v>1830</v>
      </c>
      <c r="L58" s="228" t="s">
        <v>6204</v>
      </c>
      <c r="M58" s="228" t="s">
        <v>6205</v>
      </c>
      <c r="N58" s="228"/>
      <c r="O58" s="228" t="s">
        <v>4385</v>
      </c>
      <c r="P58" s="228" t="s">
        <v>4445</v>
      </c>
      <c r="Q58" s="228" t="s">
        <v>4445</v>
      </c>
      <c r="R58" s="228" t="s">
        <v>6206</v>
      </c>
      <c r="S58" s="228" t="s">
        <v>6207</v>
      </c>
    </row>
    <row r="59" spans="1:19">
      <c r="A59" s="228">
        <v>50</v>
      </c>
      <c r="B59" s="228"/>
      <c r="C59" s="228" t="s">
        <v>6075</v>
      </c>
      <c r="D59" s="228" t="s">
        <v>6029</v>
      </c>
      <c r="E59" s="228" t="s">
        <v>6208</v>
      </c>
      <c r="F59" s="228" t="str">
        <f>_xlfn.XLOOKUP(Transformation[[#This Row],[Source Attribute]],Prod_fields[Attribute Name],Prod_fields[ID],"0-Not Found",0,1)</f>
        <v>WR56</v>
      </c>
      <c r="G59" s="228" t="s">
        <v>306</v>
      </c>
      <c r="H59" s="231" t="s">
        <v>6209</v>
      </c>
      <c r="I59" s="228" t="s">
        <v>104</v>
      </c>
      <c r="J59" s="228" t="s">
        <v>1830</v>
      </c>
      <c r="K59" s="228" t="s">
        <v>1830</v>
      </c>
      <c r="L59" s="228" t="s">
        <v>6210</v>
      </c>
      <c r="M59" s="228" t="s">
        <v>6211</v>
      </c>
      <c r="N59" s="228"/>
      <c r="O59" s="228" t="s">
        <v>4445</v>
      </c>
      <c r="P59" s="228" t="s">
        <v>4429</v>
      </c>
      <c r="Q59" s="228" t="s">
        <v>4445</v>
      </c>
      <c r="R59" s="228" t="s">
        <v>6212</v>
      </c>
      <c r="S59" s="228" t="s">
        <v>6119</v>
      </c>
    </row>
    <row r="60" spans="1:19">
      <c r="A60" s="228">
        <v>60</v>
      </c>
      <c r="B60" s="228"/>
      <c r="C60" s="228" t="s">
        <v>6075</v>
      </c>
      <c r="D60" s="228" t="s">
        <v>6029</v>
      </c>
      <c r="E60" s="228" t="s">
        <v>6213</v>
      </c>
      <c r="F60" s="228" t="str">
        <f>_xlfn.XLOOKUP(Transformation[[#This Row],[Source Attribute]],Prod_fields[Attribute Name],Prod_fields[ID],"0-Not Found",0,1)</f>
        <v>Wbs86</v>
      </c>
      <c r="G60" s="228" t="s">
        <v>636</v>
      </c>
      <c r="H60" s="228" t="str">
        <f>_xlfn.XLOOKUP(Transformation[[#This Row],[Target Attribute]],Target_Dev_fields[Attribute Name],Target_Dev_fields[ID],"0-Not Found",0)</f>
        <v>Wbs86</v>
      </c>
      <c r="I60" s="228" t="s">
        <v>104</v>
      </c>
      <c r="J60" s="228" t="s">
        <v>1830</v>
      </c>
      <c r="K60" s="228" t="s">
        <v>1830</v>
      </c>
      <c r="L60" s="228" t="s">
        <v>6214</v>
      </c>
      <c r="M60" s="228" t="s">
        <v>6215</v>
      </c>
      <c r="N60" s="228"/>
      <c r="O60" s="228" t="s">
        <v>4385</v>
      </c>
      <c r="P60" s="228" t="s">
        <v>4445</v>
      </c>
      <c r="Q60" s="228" t="s">
        <v>4385</v>
      </c>
      <c r="R60" s="228" t="s">
        <v>6212</v>
      </c>
      <c r="S60" s="228" t="s">
        <v>6207</v>
      </c>
    </row>
    <row r="61" spans="1:19">
      <c r="A61" s="228">
        <v>99</v>
      </c>
      <c r="B61" s="228"/>
      <c r="C61" s="228" t="s">
        <v>6075</v>
      </c>
      <c r="D61" s="228" t="s">
        <v>6216</v>
      </c>
      <c r="E61" s="228" t="s">
        <v>900</v>
      </c>
      <c r="F61" s="231" t="s">
        <v>1985</v>
      </c>
      <c r="G61" s="228" t="s">
        <v>334</v>
      </c>
      <c r="H61" s="228" t="str">
        <f>_xlfn.XLOOKUP(Transformation[[#This Row],[Target Attribute]],Target_Dev_fields[Attribute Name],Target_Dev_fields[ID],"0-Not Found",0)</f>
        <v>Wbs712</v>
      </c>
      <c r="I61" s="228" t="s">
        <v>104</v>
      </c>
      <c r="J61" s="228" t="s">
        <v>1830</v>
      </c>
      <c r="K61" s="228" t="s">
        <v>1830</v>
      </c>
      <c r="L61" s="228" t="s">
        <v>6217</v>
      </c>
      <c r="M61" s="228"/>
      <c r="N61" s="228"/>
      <c r="O61" s="228" t="s">
        <v>4385</v>
      </c>
      <c r="P61" s="228" t="s">
        <v>4445</v>
      </c>
      <c r="Q61" s="228" t="s">
        <v>4385</v>
      </c>
      <c r="R61" s="228"/>
      <c r="S61" s="228" t="s">
        <v>6218</v>
      </c>
    </row>
    <row r="62" spans="1:19">
      <c r="A62" s="228"/>
      <c r="B62" s="228"/>
      <c r="C62" s="228"/>
      <c r="D62" s="228"/>
      <c r="E62" s="228"/>
      <c r="F62" s="228" t="str">
        <f>_xlfn.XLOOKUP(Transformation[[#This Row],[Source Attribute]],Prod_fields[Attribute Name],Prod_fields[ID],"0-Not Found",0,1)</f>
        <v>0-Not Found</v>
      </c>
      <c r="G62" s="228"/>
      <c r="H62" s="228" t="str">
        <f>_xlfn.XLOOKUP(Transformation[[#This Row],[Target Attribute]],Target_Dev_fields[Attribute Name],Target_Dev_fields[ID],"0-Not Found",0)</f>
        <v>0-Not Found</v>
      </c>
      <c r="I62" s="228"/>
      <c r="J62" s="228"/>
      <c r="K62" s="228"/>
      <c r="L62" s="228" t="s">
        <v>6219</v>
      </c>
      <c r="M62" s="228"/>
      <c r="N62" s="228"/>
      <c r="O62" s="228" t="s">
        <v>4387</v>
      </c>
      <c r="P62" s="228" t="s">
        <v>4387</v>
      </c>
      <c r="Q62" s="228" t="s">
        <v>4387</v>
      </c>
      <c r="R62" s="228"/>
      <c r="S62" s="228"/>
    </row>
    <row r="63" spans="1:19">
      <c r="A63" s="228"/>
      <c r="B63" s="228"/>
      <c r="C63" s="228"/>
      <c r="D63" s="228"/>
      <c r="E63" s="228"/>
      <c r="F63" s="228" t="str">
        <f>_xlfn.XLOOKUP(Transformation[[#This Row],[Source Attribute]],Prod_fields[Attribute Name],Prod_fields[ID],"0-Not Found",0,1)</f>
        <v>0-Not Found</v>
      </c>
      <c r="G63" s="228"/>
      <c r="H63" s="228" t="str">
        <f>_xlfn.XLOOKUP(Transformation[[#This Row],[Target Attribute]],Target_Dev_fields[Attribute Name],Target_Dev_fields[ID],"0-Not Found",0)</f>
        <v>0-Not Found</v>
      </c>
      <c r="I63" s="228"/>
      <c r="J63" s="228"/>
      <c r="K63" s="228"/>
      <c r="L63" s="228" t="s">
        <v>6220</v>
      </c>
      <c r="M63" s="228"/>
      <c r="N63" s="228"/>
      <c r="O63" s="228" t="s">
        <v>4387</v>
      </c>
      <c r="P63" s="228" t="s">
        <v>4387</v>
      </c>
      <c r="Q63" s="228" t="s">
        <v>4387</v>
      </c>
      <c r="R63" s="228"/>
      <c r="S63" s="228"/>
    </row>
    <row r="64" spans="1:19">
      <c r="A64" s="228"/>
      <c r="B64" s="228"/>
      <c r="C64" s="228"/>
      <c r="D64" s="228"/>
      <c r="E64" s="228"/>
      <c r="F64" s="228" t="str">
        <f>_xlfn.XLOOKUP(Transformation[[#This Row],[Source Attribute]],Prod_fields[Attribute Name],Prod_fields[ID],"0-Not Found",0,1)</f>
        <v>0-Not Found</v>
      </c>
      <c r="G64" s="228"/>
      <c r="H64" s="228" t="str">
        <f>_xlfn.XLOOKUP(Transformation[[#This Row],[Target Attribute]],Target_Dev_fields[Attribute Name],Target_Dev_fields[ID],"0-Not Found",0)</f>
        <v>0-Not Found</v>
      </c>
      <c r="I64" s="228"/>
      <c r="J64" s="228"/>
      <c r="K64" s="228"/>
      <c r="L64" s="228" t="s">
        <v>6221</v>
      </c>
      <c r="M64" s="228"/>
      <c r="N64" s="228"/>
      <c r="O64" s="228" t="s">
        <v>4387</v>
      </c>
      <c r="P64" s="228" t="s">
        <v>4387</v>
      </c>
      <c r="Q64" s="228" t="s">
        <v>4387</v>
      </c>
      <c r="R64" s="228"/>
      <c r="S64" s="228"/>
    </row>
    <row r="65" spans="1:19" ht="29.1">
      <c r="A65" s="228"/>
      <c r="B65" s="228"/>
      <c r="C65" s="228"/>
      <c r="D65" s="228"/>
      <c r="E65" s="228"/>
      <c r="F65" s="228" t="str">
        <f>_xlfn.XLOOKUP(Transformation[[#This Row],[Source Attribute]],Prod_fields[Attribute Name],Prod_fields[ID],"0-Not Found",0,1)</f>
        <v>0-Not Found</v>
      </c>
      <c r="G65" s="228"/>
      <c r="H65" s="228" t="str">
        <f>_xlfn.XLOOKUP(Transformation[[#This Row],[Target Attribute]],Target_Dev_fields[Attribute Name],Target_Dev_fields[ID],"0-Not Found",0)</f>
        <v>0-Not Found</v>
      </c>
      <c r="I65" s="228"/>
      <c r="J65" s="228"/>
      <c r="K65" s="228"/>
      <c r="L65" s="219" t="s">
        <v>6222</v>
      </c>
      <c r="M65" s="228"/>
      <c r="N65" s="228"/>
      <c r="O65" s="228" t="s">
        <v>4387</v>
      </c>
      <c r="P65" s="228" t="s">
        <v>4387</v>
      </c>
      <c r="Q65" s="228" t="s">
        <v>4387</v>
      </c>
      <c r="R65" s="228"/>
      <c r="S65" s="228"/>
    </row>
    <row r="66" spans="1:19">
      <c r="A66" s="228"/>
      <c r="B66" s="228"/>
      <c r="C66" s="228"/>
      <c r="D66" s="228"/>
      <c r="E66" s="228"/>
      <c r="F66" s="228" t="str">
        <f>_xlfn.XLOOKUP(Transformation[[#This Row],[Source Attribute]],Prod_fields[Attribute Name],Prod_fields[ID],"0-Not Found",0,1)</f>
        <v>0-Not Found</v>
      </c>
      <c r="G66" s="228"/>
      <c r="H66" s="228" t="str">
        <f>_xlfn.XLOOKUP(Transformation[[#This Row],[Target Attribute]],Target_Dev_fields[Attribute Name],Target_Dev_fields[ID],"0-Not Found",0)</f>
        <v>0-Not Found</v>
      </c>
      <c r="I66" s="228"/>
      <c r="J66" s="228"/>
      <c r="K66" s="228"/>
      <c r="L66" s="219" t="s">
        <v>6223</v>
      </c>
      <c r="M66" s="228"/>
      <c r="N66" s="228"/>
      <c r="O66" s="228" t="s">
        <v>4387</v>
      </c>
      <c r="P66" s="228" t="s">
        <v>4387</v>
      </c>
      <c r="Q66" s="228" t="s">
        <v>4387</v>
      </c>
      <c r="R66" s="228"/>
      <c r="S66" s="228"/>
    </row>
    <row r="67" spans="1:19">
      <c r="A67" s="228"/>
      <c r="B67" s="228"/>
      <c r="C67" s="228"/>
      <c r="D67" s="228"/>
      <c r="E67" s="228"/>
      <c r="F67" s="228" t="str">
        <f>_xlfn.XLOOKUP(Transformation[[#This Row],[Source Attribute]],Prod_fields[Attribute Name],Prod_fields[ID],"0-Not Found",0,1)</f>
        <v>0-Not Found</v>
      </c>
      <c r="G67" s="228"/>
      <c r="H67" s="228" t="str">
        <f>_xlfn.XLOOKUP(Transformation[[#This Row],[Target Attribute]],Target_Dev_fields[Attribute Name],Target_Dev_fields[ID],"0-Not Found",0)</f>
        <v>0-Not Found</v>
      </c>
      <c r="I67" s="228"/>
      <c r="J67" s="228"/>
      <c r="K67" s="228"/>
      <c r="L67" s="228" t="s">
        <v>6224</v>
      </c>
      <c r="M67" s="228"/>
      <c r="N67" s="228"/>
      <c r="O67" s="228" t="s">
        <v>4387</v>
      </c>
      <c r="P67" s="228" t="s">
        <v>4387</v>
      </c>
      <c r="Q67" s="228" t="s">
        <v>4387</v>
      </c>
      <c r="R67" s="228"/>
      <c r="S67" s="228"/>
    </row>
    <row r="68" spans="1:19">
      <c r="A68" s="228"/>
      <c r="B68" s="228"/>
      <c r="C68" s="228"/>
      <c r="D68" s="228"/>
      <c r="E68" s="228"/>
      <c r="F68" s="228" t="str">
        <f>_xlfn.XLOOKUP(Transformation[[#This Row],[Source Attribute]],Prod_fields[Attribute Name],Prod_fields[ID],"0-Not Found",0,1)</f>
        <v>0-Not Found</v>
      </c>
      <c r="G68" s="228"/>
      <c r="H68" s="228" t="str">
        <f>_xlfn.XLOOKUP(Transformation[[#This Row],[Target Attribute]],Target_Dev_fields[Attribute Name],Target_Dev_fields[ID],"0-Not Found",0)</f>
        <v>0-Not Found</v>
      </c>
      <c r="I68" s="228"/>
      <c r="J68" s="228"/>
      <c r="K68" s="228"/>
      <c r="L68" s="228" t="s">
        <v>6225</v>
      </c>
      <c r="M68" s="228"/>
      <c r="N68" s="228"/>
      <c r="O68" s="228" t="s">
        <v>4387</v>
      </c>
      <c r="P68" s="228" t="s">
        <v>4387</v>
      </c>
      <c r="Q68" s="228" t="s">
        <v>4387</v>
      </c>
      <c r="R68" s="228"/>
      <c r="S68" s="228"/>
    </row>
    <row r="69" spans="1:19">
      <c r="A69" s="228"/>
      <c r="B69" s="228"/>
      <c r="C69" s="228"/>
      <c r="D69" s="228"/>
      <c r="E69" s="228"/>
      <c r="F69" s="228" t="str">
        <f>_xlfn.XLOOKUP(Transformation[[#This Row],[Source Attribute]],Prod_fields[Attribute Name],Prod_fields[ID],"0-Not Found",0,1)</f>
        <v>0-Not Found</v>
      </c>
      <c r="G69" s="228"/>
      <c r="H69" s="228" t="str">
        <f>_xlfn.XLOOKUP(Transformation[[#This Row],[Target Attribute]],Target_Dev_fields[Attribute Name],Target_Dev_fields[ID],"0-Not Found",0)</f>
        <v>0-Not Found</v>
      </c>
      <c r="I69" s="228"/>
      <c r="J69" s="228"/>
      <c r="K69" s="228"/>
      <c r="L69" s="228" t="s">
        <v>6226</v>
      </c>
      <c r="M69" s="228"/>
      <c r="N69" s="228"/>
      <c r="O69" s="228" t="s">
        <v>4387</v>
      </c>
      <c r="P69" s="228" t="s">
        <v>4387</v>
      </c>
      <c r="Q69" s="228" t="s">
        <v>4387</v>
      </c>
      <c r="R69" s="228"/>
      <c r="S69" s="228"/>
    </row>
    <row r="70" spans="1:19">
      <c r="A70" s="228"/>
      <c r="B70" s="228"/>
      <c r="C70" s="228"/>
      <c r="D70" s="228"/>
      <c r="E70" s="228"/>
      <c r="F70" s="228" t="str">
        <f>_xlfn.XLOOKUP(Transformation[[#This Row],[Source Attribute]],Prod_fields[Attribute Name],Prod_fields[ID],"0-Not Found",0,1)</f>
        <v>0-Not Found</v>
      </c>
      <c r="G70" s="228"/>
      <c r="H70" s="228" t="str">
        <f>_xlfn.XLOOKUP(Transformation[[#This Row],[Target Attribute]],Target_Dev_fields[Attribute Name],Target_Dev_fields[ID],"0-Not Found",0)</f>
        <v>0-Not Found</v>
      </c>
      <c r="I70" s="228"/>
      <c r="J70" s="228"/>
      <c r="K70" s="228"/>
      <c r="L70" s="228" t="s">
        <v>6227</v>
      </c>
      <c r="M70" s="228"/>
      <c r="N70" s="228"/>
      <c r="O70" s="228" t="s">
        <v>4387</v>
      </c>
      <c r="P70" s="228" t="s">
        <v>4387</v>
      </c>
      <c r="Q70" s="228" t="s">
        <v>4387</v>
      </c>
      <c r="R70" s="228"/>
      <c r="S70" s="228"/>
    </row>
    <row r="71" spans="1:19">
      <c r="A71" s="228"/>
      <c r="B71" s="228"/>
      <c r="C71" s="228"/>
      <c r="D71" s="228"/>
      <c r="E71" s="228"/>
      <c r="F71" s="228" t="str">
        <f>_xlfn.XLOOKUP(Transformation[[#This Row],[Source Attribute]],Prod_fields[Attribute Name],Prod_fields[ID],"0-Not Found",0,1)</f>
        <v>0-Not Found</v>
      </c>
      <c r="G71" s="228"/>
      <c r="H71" s="228" t="str">
        <f>_xlfn.XLOOKUP(Transformation[[#This Row],[Target Attribute]],Target_Dev_fields[Attribute Name],Target_Dev_fields[ID],"0-Not Found",0)</f>
        <v>0-Not Found</v>
      </c>
      <c r="I71" s="228"/>
      <c r="J71" s="228"/>
      <c r="K71" s="228"/>
      <c r="L71" s="228" t="s">
        <v>6228</v>
      </c>
      <c r="M71" s="228"/>
      <c r="N71" s="228"/>
      <c r="O71" s="228" t="s">
        <v>4387</v>
      </c>
      <c r="P71" s="228" t="s">
        <v>4387</v>
      </c>
      <c r="Q71" s="228" t="s">
        <v>4387</v>
      </c>
      <c r="R71" s="228"/>
      <c r="S71" s="228"/>
    </row>
    <row r="72" spans="1:19">
      <c r="A72" s="228"/>
      <c r="B72" s="228"/>
      <c r="C72" s="228"/>
      <c r="D72" s="228"/>
      <c r="E72" s="228"/>
      <c r="F72" s="228" t="str">
        <f>_xlfn.XLOOKUP(Transformation[[#This Row],[Source Attribute]],Prod_fields[Attribute Name],Prod_fields[ID],"0-Not Found",0,1)</f>
        <v>0-Not Found</v>
      </c>
      <c r="G72" s="228"/>
      <c r="H72" s="228" t="str">
        <f>_xlfn.XLOOKUP(Transformation[[#This Row],[Target Attribute]],Target_Dev_fields[Attribute Name],Target_Dev_fields[ID],"0-Not Found",0)</f>
        <v>0-Not Found</v>
      </c>
      <c r="I72" s="228"/>
      <c r="J72" s="228"/>
      <c r="K72" s="228"/>
      <c r="L72" s="228" t="s">
        <v>6229</v>
      </c>
      <c r="M72" s="228"/>
      <c r="N72" s="228"/>
      <c r="O72" s="228" t="s">
        <v>4387</v>
      </c>
      <c r="P72" s="228" t="s">
        <v>4387</v>
      </c>
      <c r="Q72" s="228" t="s">
        <v>4387</v>
      </c>
      <c r="R72" s="228"/>
      <c r="S72" s="228"/>
    </row>
    <row r="73" spans="1:19">
      <c r="A73" s="228"/>
      <c r="B73" s="228"/>
      <c r="C73" s="228"/>
      <c r="D73" s="228"/>
      <c r="E73" s="228"/>
      <c r="F73" s="228" t="str">
        <f>_xlfn.XLOOKUP(Transformation[[#This Row],[Source Attribute]],Prod_fields[Attribute Name],Prod_fields[ID],"0-Not Found",0,1)</f>
        <v>0-Not Found</v>
      </c>
      <c r="G73" s="228"/>
      <c r="H73" s="228" t="str">
        <f>_xlfn.XLOOKUP(Transformation[[#This Row],[Target Attribute]],Target_Dev_fields[Attribute Name],Target_Dev_fields[ID],"0-Not Found",0)</f>
        <v>0-Not Found</v>
      </c>
      <c r="I73" s="228"/>
      <c r="J73" s="228"/>
      <c r="K73" s="228"/>
      <c r="L73" s="228" t="s">
        <v>6230</v>
      </c>
      <c r="M73" s="228"/>
      <c r="N73" s="228"/>
      <c r="O73" s="228" t="s">
        <v>4387</v>
      </c>
      <c r="P73" s="228" t="s">
        <v>4387</v>
      </c>
      <c r="Q73" s="228" t="s">
        <v>4387</v>
      </c>
      <c r="R73" s="228"/>
      <c r="S73" s="228"/>
    </row>
    <row r="74" spans="1:19">
      <c r="A74" s="228"/>
      <c r="B74" s="228"/>
      <c r="C74" s="228"/>
      <c r="D74" s="228"/>
      <c r="E74" s="228"/>
      <c r="F74" s="228" t="str">
        <f>_xlfn.XLOOKUP(Transformation[[#This Row],[Source Attribute]],Prod_fields[Attribute Name],Prod_fields[ID],"0-Not Found",0,1)</f>
        <v>0-Not Found</v>
      </c>
      <c r="G74" s="228"/>
      <c r="H74" s="228" t="str">
        <f>_xlfn.XLOOKUP(Transformation[[#This Row],[Target Attribute]],Target_Dev_fields[Attribute Name],Target_Dev_fields[ID],"0-Not Found",0)</f>
        <v>0-Not Found</v>
      </c>
      <c r="I74" s="228"/>
      <c r="J74" s="228"/>
      <c r="K74" s="228"/>
      <c r="L74" s="228" t="s">
        <v>6231</v>
      </c>
      <c r="M74" s="228"/>
      <c r="N74" s="228"/>
      <c r="O74" s="228" t="s">
        <v>4387</v>
      </c>
      <c r="P74" s="228" t="s">
        <v>4387</v>
      </c>
      <c r="Q74" s="228" t="s">
        <v>4387</v>
      </c>
      <c r="R74" s="228"/>
      <c r="S74" s="228"/>
    </row>
    <row r="75" spans="1:19">
      <c r="A75" s="228"/>
      <c r="B75" s="228"/>
      <c r="C75" s="228"/>
      <c r="D75" s="228"/>
      <c r="E75" s="228"/>
      <c r="F75" s="228" t="str">
        <f>_xlfn.XLOOKUP(Transformation[[#This Row],[Source Attribute]],Prod_fields[Attribute Name],Prod_fields[ID],"0-Not Found",0,1)</f>
        <v>0-Not Found</v>
      </c>
      <c r="G75" s="228"/>
      <c r="H75" s="228" t="str">
        <f>_xlfn.XLOOKUP(Transformation[[#This Row],[Target Attribute]],Target_Dev_fields[Attribute Name],Target_Dev_fields[ID],"0-Not Found",0)</f>
        <v>0-Not Found</v>
      </c>
      <c r="I75" s="228"/>
      <c r="J75" s="228"/>
      <c r="K75" s="228"/>
      <c r="L75" s="228" t="s">
        <v>6232</v>
      </c>
      <c r="M75" s="228"/>
      <c r="N75" s="228"/>
      <c r="O75" s="228" t="s">
        <v>4387</v>
      </c>
      <c r="P75" s="228" t="s">
        <v>4387</v>
      </c>
      <c r="Q75" s="228" t="s">
        <v>4387</v>
      </c>
      <c r="R75" s="228"/>
      <c r="S75" s="228"/>
    </row>
    <row r="76" spans="1:19">
      <c r="A76" s="228"/>
      <c r="B76" s="228"/>
      <c r="C76" s="228"/>
      <c r="D76" s="228"/>
      <c r="E76" s="228"/>
      <c r="F76" s="228" t="str">
        <f>_xlfn.XLOOKUP(Transformation[[#This Row],[Source Attribute]],Prod_fields[Attribute Name],Prod_fields[ID],"0-Not Found",0,1)</f>
        <v>0-Not Found</v>
      </c>
      <c r="G76" s="228"/>
      <c r="H76" s="228" t="str">
        <f>_xlfn.XLOOKUP(Transformation[[#This Row],[Target Attribute]],Target_Dev_fields[Attribute Name],Target_Dev_fields[ID],"0-Not Found",0)</f>
        <v>0-Not Found</v>
      </c>
      <c r="I76" s="228"/>
      <c r="J76" s="228"/>
      <c r="K76" s="228"/>
      <c r="L76" s="228" t="s">
        <v>6233</v>
      </c>
      <c r="M76" s="228"/>
      <c r="N76" s="228"/>
      <c r="O76" s="228" t="s">
        <v>4387</v>
      </c>
      <c r="P76" s="228" t="s">
        <v>4387</v>
      </c>
      <c r="Q76" s="228" t="s">
        <v>4387</v>
      </c>
      <c r="R76" s="228"/>
      <c r="S76" s="228"/>
    </row>
    <row r="77" spans="1:19">
      <c r="A77" s="228"/>
      <c r="B77" s="228"/>
      <c r="C77" s="228"/>
      <c r="D77" s="228"/>
      <c r="E77" s="228"/>
      <c r="F77" s="228" t="str">
        <f>_xlfn.XLOOKUP(Transformation[[#This Row],[Source Attribute]],Prod_fields[Attribute Name],Prod_fields[ID],"0-Not Found",0,1)</f>
        <v>0-Not Found</v>
      </c>
      <c r="G77" s="228"/>
      <c r="H77" s="228" t="str">
        <f>_xlfn.XLOOKUP(Transformation[[#This Row],[Target Attribute]],Target_Dev_fields[Attribute Name],Target_Dev_fields[ID],"0-Not Found",0)</f>
        <v>0-Not Found</v>
      </c>
      <c r="I77" s="228"/>
      <c r="J77" s="228"/>
      <c r="K77" s="228"/>
      <c r="L77" s="228" t="s">
        <v>6234</v>
      </c>
      <c r="M77" s="228"/>
      <c r="N77" s="228"/>
      <c r="O77" s="228" t="s">
        <v>4387</v>
      </c>
      <c r="P77" s="228" t="s">
        <v>4387</v>
      </c>
      <c r="Q77" s="228" t="s">
        <v>4387</v>
      </c>
      <c r="R77" s="228"/>
      <c r="S77" s="228"/>
    </row>
    <row r="78" spans="1:19">
      <c r="A78" s="228"/>
      <c r="B78" s="228"/>
      <c r="C78" s="228"/>
      <c r="D78" s="228"/>
      <c r="E78" s="228"/>
      <c r="F78" s="228" t="str">
        <f>_xlfn.XLOOKUP(Transformation[[#This Row],[Source Attribute]],Prod_fields[Attribute Name],Prod_fields[ID],"0-Not Found",0,1)</f>
        <v>0-Not Found</v>
      </c>
      <c r="G78" s="228"/>
      <c r="H78" s="228" t="str">
        <f>_xlfn.XLOOKUP(Transformation[[#This Row],[Target Attribute]],Target_Dev_fields[Attribute Name],Target_Dev_fields[ID],"0-Not Found",0)</f>
        <v>0-Not Found</v>
      </c>
      <c r="I78" s="228"/>
      <c r="J78" s="228"/>
      <c r="K78" s="228"/>
      <c r="L78" s="228" t="s">
        <v>6235</v>
      </c>
      <c r="M78" s="228"/>
      <c r="N78" s="228"/>
      <c r="O78" s="228" t="s">
        <v>4387</v>
      </c>
      <c r="P78" s="228" t="s">
        <v>4387</v>
      </c>
      <c r="Q78" s="228" t="s">
        <v>4387</v>
      </c>
      <c r="R78" s="228"/>
      <c r="S78" s="228"/>
    </row>
    <row r="79" spans="1:19">
      <c r="A79" s="228">
        <v>150</v>
      </c>
      <c r="B79" s="228" t="s">
        <v>6045</v>
      </c>
      <c r="C79" s="228"/>
      <c r="D79" s="228"/>
      <c r="E79" s="228"/>
      <c r="F79" s="228" t="str">
        <f>_xlfn.XLOOKUP(Transformation[[#This Row],[Source Attribute]],Prod_fields[Attribute Name],Prod_fields[ID],"0-Not Found",0,1)</f>
        <v>0-Not Found</v>
      </c>
      <c r="G79" s="228"/>
      <c r="H79" s="228" t="str">
        <f>_xlfn.XLOOKUP(Transformation[[#This Row],[Target Attribute]],Target_Dev_fields[Attribute Name],Target_Dev_fields[ID],"0-Not Found",0)</f>
        <v>0-Not Found</v>
      </c>
      <c r="I79" s="228"/>
      <c r="J79" s="228"/>
      <c r="K79" s="228"/>
      <c r="L79" s="219" t="s">
        <v>6236</v>
      </c>
      <c r="M79" s="228"/>
      <c r="N79" s="228"/>
      <c r="O79" s="228" t="s">
        <v>4387</v>
      </c>
      <c r="P79" s="228" t="s">
        <v>4387</v>
      </c>
      <c r="Q79" s="228" t="s">
        <v>4387</v>
      </c>
      <c r="R79" s="228"/>
      <c r="S79" s="228"/>
    </row>
    <row r="80" spans="1:19">
      <c r="A80" s="228"/>
      <c r="B80" s="228"/>
      <c r="C80" s="228"/>
      <c r="D80" s="228"/>
      <c r="E80" s="228"/>
      <c r="F80" s="228" t="str">
        <f>_xlfn.XLOOKUP(Transformation[[#This Row],[Source Attribute]],Prod_fields[Attribute Name],Prod_fields[ID],"0-Not Found",0,1)</f>
        <v>0-Not Found</v>
      </c>
      <c r="G80" s="228"/>
      <c r="H80" s="228" t="str">
        <f>_xlfn.XLOOKUP(Transformation[[#This Row],[Target Attribute]],Target_Dev_fields[Attribute Name],Target_Dev_fields[ID],"0-Not Found",0)</f>
        <v>0-Not Found</v>
      </c>
      <c r="I80" s="228"/>
      <c r="J80" s="228"/>
      <c r="K80" s="228"/>
      <c r="L80" s="228" t="s">
        <v>6237</v>
      </c>
      <c r="M80" s="228"/>
      <c r="N80" s="228"/>
      <c r="O80" s="228" t="s">
        <v>4387</v>
      </c>
      <c r="P80" s="228" t="s">
        <v>4387</v>
      </c>
      <c r="Q80" s="228" t="s">
        <v>4387</v>
      </c>
      <c r="R80" s="228"/>
      <c r="S80" s="228"/>
    </row>
    <row r="81" spans="1:19">
      <c r="A81" s="228"/>
      <c r="B81" s="228"/>
      <c r="C81" s="228"/>
      <c r="D81" s="228"/>
      <c r="E81" s="228"/>
      <c r="F81" s="228" t="str">
        <f>_xlfn.XLOOKUP(Transformation[[#This Row],[Source Attribute]],Prod_fields[Attribute Name],Prod_fields[ID],"0-Not Found",0,1)</f>
        <v>0-Not Found</v>
      </c>
      <c r="G81" s="228"/>
      <c r="H81" s="228" t="str">
        <f>_xlfn.XLOOKUP(Transformation[[#This Row],[Target Attribute]],Target_Dev_fields[Attribute Name],Target_Dev_fields[ID],"0-Not Found",0)</f>
        <v>0-Not Found</v>
      </c>
      <c r="I81" s="228"/>
      <c r="J81" s="228"/>
      <c r="K81" s="228"/>
      <c r="L81" s="228" t="s">
        <v>6238</v>
      </c>
      <c r="M81" s="228"/>
      <c r="N81" s="228"/>
      <c r="O81" s="228" t="s">
        <v>4387</v>
      </c>
      <c r="P81" s="228" t="s">
        <v>4387</v>
      </c>
      <c r="Q81" s="228" t="s">
        <v>4387</v>
      </c>
      <c r="R81" s="228"/>
      <c r="S81" s="228"/>
    </row>
    <row r="82" spans="1:19">
      <c r="A82" s="228"/>
      <c r="B82" s="228"/>
      <c r="C82" s="228"/>
      <c r="D82" s="228"/>
      <c r="E82" s="228"/>
      <c r="F82" s="228" t="str">
        <f>_xlfn.XLOOKUP(Transformation[[#This Row],[Source Attribute]],Prod_fields[Attribute Name],Prod_fields[ID],"0-Not Found",0,1)</f>
        <v>0-Not Found</v>
      </c>
      <c r="G82" s="228"/>
      <c r="H82" s="228" t="str">
        <f>_xlfn.XLOOKUP(Transformation[[#This Row],[Target Attribute]],Target_Dev_fields[Attribute Name],Target_Dev_fields[ID],"0-Not Found",0)</f>
        <v>0-Not Found</v>
      </c>
      <c r="I82" s="228"/>
      <c r="J82" s="228"/>
      <c r="K82" s="228"/>
      <c r="L82" s="228" t="s">
        <v>6239</v>
      </c>
      <c r="M82" s="228"/>
      <c r="N82" s="228"/>
      <c r="O82" s="228" t="s">
        <v>4387</v>
      </c>
      <c r="P82" s="228" t="s">
        <v>4387</v>
      </c>
      <c r="Q82" s="228" t="s">
        <v>4387</v>
      </c>
      <c r="R82" s="228"/>
      <c r="S82" s="228"/>
    </row>
    <row r="83" spans="1:19">
      <c r="A83" s="228"/>
      <c r="B83" s="228"/>
      <c r="C83" s="228"/>
      <c r="D83" s="228"/>
      <c r="E83" s="228"/>
      <c r="F83" s="228" t="str">
        <f>_xlfn.XLOOKUP(Transformation[[#This Row],[Source Attribute]],Prod_fields[Attribute Name],Prod_fields[ID],"0-Not Found",0,1)</f>
        <v>0-Not Found</v>
      </c>
      <c r="G83" s="228"/>
      <c r="H83" s="228" t="str">
        <f>_xlfn.XLOOKUP(Transformation[[#This Row],[Target Attribute]],Target_Dev_fields[Attribute Name],Target_Dev_fields[ID],"0-Not Found",0)</f>
        <v>0-Not Found</v>
      </c>
      <c r="I83" s="228"/>
      <c r="J83" s="228"/>
      <c r="K83" s="228"/>
      <c r="L83" s="228" t="s">
        <v>6240</v>
      </c>
      <c r="M83" s="228"/>
      <c r="N83" s="228"/>
      <c r="O83" s="228" t="s">
        <v>4387</v>
      </c>
      <c r="P83" s="228" t="s">
        <v>4387</v>
      </c>
      <c r="Q83" s="228" t="s">
        <v>4387</v>
      </c>
      <c r="R83" s="228"/>
      <c r="S83" s="228"/>
    </row>
    <row r="84" spans="1:19">
      <c r="A84" s="228"/>
      <c r="B84" s="228"/>
      <c r="C84" s="228"/>
      <c r="D84" s="228"/>
      <c r="E84" s="228"/>
      <c r="F84" s="228" t="str">
        <f>_xlfn.XLOOKUP(Transformation[[#This Row],[Source Attribute]],Prod_fields[Attribute Name],Prod_fields[ID],"0-Not Found",0,1)</f>
        <v>0-Not Found</v>
      </c>
      <c r="G84" s="228"/>
      <c r="H84" s="228" t="str">
        <f>_xlfn.XLOOKUP(Transformation[[#This Row],[Target Attribute]],Target_Dev_fields[Attribute Name],Target_Dev_fields[ID],"0-Not Found",0)</f>
        <v>0-Not Found</v>
      </c>
      <c r="I84" s="228"/>
      <c r="J84" s="228"/>
      <c r="K84" s="228"/>
      <c r="L84" s="228" t="s">
        <v>6241</v>
      </c>
      <c r="M84" s="228"/>
      <c r="N84" s="228"/>
      <c r="O84" s="228" t="s">
        <v>4387</v>
      </c>
      <c r="P84" s="228" t="s">
        <v>4387</v>
      </c>
      <c r="Q84" s="228" t="s">
        <v>4387</v>
      </c>
      <c r="R84" s="228"/>
      <c r="S84" s="228"/>
    </row>
    <row r="85" spans="1:19">
      <c r="A85" s="228">
        <v>200</v>
      </c>
      <c r="B85" s="228"/>
      <c r="C85" s="228" t="s">
        <v>6075</v>
      </c>
      <c r="D85" s="228" t="s">
        <v>6242</v>
      </c>
      <c r="E85" s="228" t="s">
        <v>907</v>
      </c>
      <c r="F85" s="228" t="str">
        <f>_xlfn.XLOOKUP(Transformation[[#This Row],[Source Attribute]],Prod_fields[Attribute Name],Prod_fields[ID],"0-Not Found",0,1)</f>
        <v>Rsk30</v>
      </c>
      <c r="G85" s="228" t="s">
        <v>6243</v>
      </c>
      <c r="H85" s="228" t="str">
        <f>_xlfn.XLOOKUP(Transformation[[#This Row],[Target Attribute]],Target_Dev_fields[Attribute Name],Target_Dev_fields[ID],"0-Not Found",0)</f>
        <v>0-Not Found</v>
      </c>
      <c r="I85" s="228" t="s">
        <v>104</v>
      </c>
      <c r="J85" s="228" t="s">
        <v>6078</v>
      </c>
      <c r="K85" s="228" t="s">
        <v>6078</v>
      </c>
      <c r="L85" s="228" t="s">
        <v>6244</v>
      </c>
      <c r="M85" s="228" t="s">
        <v>6245</v>
      </c>
      <c r="N85" s="228"/>
      <c r="O85" s="228" t="s">
        <v>4385</v>
      </c>
      <c r="P85" s="228" t="s">
        <v>4385</v>
      </c>
      <c r="Q85" s="228" t="s">
        <v>4385</v>
      </c>
      <c r="R85" s="228" t="s">
        <v>6246</v>
      </c>
      <c r="S85" s="228"/>
    </row>
    <row r="86" spans="1:19">
      <c r="A86" s="228">
        <v>201</v>
      </c>
      <c r="B86" s="228"/>
      <c r="C86" s="228" t="s">
        <v>6075</v>
      </c>
      <c r="D86" s="228" t="s">
        <v>6242</v>
      </c>
      <c r="E86" s="228" t="s">
        <v>308</v>
      </c>
      <c r="F86" s="228" t="str">
        <f>_xlfn.XLOOKUP(Transformation[[#This Row],[Source Attribute]],Prod_fields[Attribute Name],Prod_fields[ID],"0-Not Found",0,1)</f>
        <v>CRI8</v>
      </c>
      <c r="G86" s="228" t="s">
        <v>6247</v>
      </c>
      <c r="H86" s="228" t="str">
        <f>_xlfn.XLOOKUP(Transformation[[#This Row],[Target Attribute]],Target_Dev_fields[Attribute Name],Target_Dev_fields[ID],"0-Not Found",0)</f>
        <v>0-Not Found</v>
      </c>
      <c r="I86" s="228" t="s">
        <v>104</v>
      </c>
      <c r="J86" s="228" t="s">
        <v>6078</v>
      </c>
      <c r="K86" s="228" t="s">
        <v>6078</v>
      </c>
      <c r="L86" s="228" t="s">
        <v>6248</v>
      </c>
      <c r="M86" s="228" t="s">
        <v>6249</v>
      </c>
      <c r="N86" s="228"/>
      <c r="O86" s="228" t="s">
        <v>4385</v>
      </c>
      <c r="P86" s="228" t="s">
        <v>4385</v>
      </c>
      <c r="Q86" s="228" t="s">
        <v>4385</v>
      </c>
      <c r="R86" s="228" t="s">
        <v>6246</v>
      </c>
      <c r="S86" s="228"/>
    </row>
    <row r="87" spans="1:19">
      <c r="A87" s="228"/>
      <c r="B87" s="228"/>
      <c r="C87" s="228"/>
      <c r="D87" s="228"/>
      <c r="E87" s="228"/>
      <c r="F87" s="228" t="str">
        <f>_xlfn.XLOOKUP(Transformation[[#This Row],[Source Attribute]],Prod_fields[Attribute Name],Prod_fields[ID],"0-Not Found",0,1)</f>
        <v>0-Not Found</v>
      </c>
      <c r="G87" s="228"/>
      <c r="H87" s="228" t="str">
        <f>_xlfn.XLOOKUP(Transformation[[#This Row],[Target Attribute]],Target_Dev_fields[Attribute Name],Target_Dev_fields[ID],"0-Not Found",0)</f>
        <v>0-Not Found</v>
      </c>
      <c r="I87" s="228"/>
      <c r="J87" s="228"/>
      <c r="K87" s="228"/>
      <c r="L87" s="228" t="s">
        <v>6250</v>
      </c>
      <c r="M87" s="228"/>
      <c r="N87" s="228"/>
      <c r="O87" s="228" t="s">
        <v>4387</v>
      </c>
      <c r="P87" s="228" t="s">
        <v>4387</v>
      </c>
      <c r="Q87" s="228" t="s">
        <v>4387</v>
      </c>
      <c r="R87" s="228"/>
      <c r="S87" s="228"/>
    </row>
    <row r="88" spans="1:19">
      <c r="A88" s="228"/>
      <c r="B88" s="228"/>
      <c r="C88" s="228"/>
      <c r="D88" s="228"/>
      <c r="E88" s="228"/>
      <c r="F88" s="228" t="str">
        <f>_xlfn.XLOOKUP(Transformation[[#This Row],[Source Attribute]],Prod_fields[Attribute Name],Prod_fields[ID],"0-Not Found",0,1)</f>
        <v>0-Not Found</v>
      </c>
      <c r="G88" s="228"/>
      <c r="H88" s="228" t="str">
        <f>_xlfn.XLOOKUP(Transformation[[#This Row],[Target Attribute]],Target_Dev_fields[Attribute Name],Target_Dev_fields[ID],"0-Not Found",0)</f>
        <v>0-Not Found</v>
      </c>
      <c r="I88" s="228"/>
      <c r="J88" s="228"/>
      <c r="K88" s="228"/>
      <c r="L88" s="228" t="s">
        <v>6251</v>
      </c>
      <c r="M88" s="228"/>
      <c r="N88" s="228"/>
      <c r="O88" s="228" t="s">
        <v>4387</v>
      </c>
      <c r="P88" s="228" t="s">
        <v>4387</v>
      </c>
      <c r="Q88" s="228" t="s">
        <v>4387</v>
      </c>
      <c r="R88" s="228"/>
      <c r="S88" s="228"/>
    </row>
    <row r="89" spans="1:19">
      <c r="A89" s="228"/>
      <c r="B89" s="228"/>
      <c r="C89" s="228"/>
      <c r="D89" s="228"/>
      <c r="E89" s="228"/>
      <c r="F89" s="228" t="str">
        <f>_xlfn.XLOOKUP(Transformation[[#This Row],[Source Attribute]],Prod_fields[Attribute Name],Prod_fields[ID],"0-Not Found",0,1)</f>
        <v>0-Not Found</v>
      </c>
      <c r="G89" s="228"/>
      <c r="H89" s="228" t="str">
        <f>_xlfn.XLOOKUP(Transformation[[#This Row],[Target Attribute]],Target_Dev_fields[Attribute Name],Target_Dev_fields[ID],"0-Not Found",0)</f>
        <v>0-Not Found</v>
      </c>
      <c r="I89" s="228"/>
      <c r="J89" s="228"/>
      <c r="K89" s="228"/>
      <c r="L89" s="228" t="s">
        <v>6252</v>
      </c>
      <c r="M89" s="228"/>
      <c r="N89" s="228"/>
      <c r="O89" s="228"/>
      <c r="P89" s="228"/>
      <c r="Q89" s="228"/>
      <c r="R89" s="228"/>
      <c r="S89" s="228"/>
    </row>
    <row r="90" spans="1:19">
      <c r="A90" s="228"/>
      <c r="B90" s="228"/>
      <c r="C90" s="228"/>
      <c r="D90" s="228"/>
      <c r="E90" s="228"/>
      <c r="F90" s="228" t="str">
        <f>_xlfn.XLOOKUP(Transformation[[#This Row],[Source Attribute]],Prod_fields[Attribute Name],Prod_fields[ID],"0-Not Found",0,1)</f>
        <v>0-Not Found</v>
      </c>
      <c r="G90" s="228"/>
      <c r="H90" s="228" t="str">
        <f>_xlfn.XLOOKUP(Transformation[[#This Row],[Target Attribute]],Target_Dev_fields[Attribute Name],Target_Dev_fields[ID],"0-Not Found",0)</f>
        <v>0-Not Found</v>
      </c>
      <c r="I90" s="228"/>
      <c r="J90" s="228"/>
      <c r="K90" s="228"/>
      <c r="L90" s="228"/>
      <c r="M90" s="228"/>
      <c r="N90" s="228"/>
      <c r="O90" s="228"/>
      <c r="P90" s="228"/>
      <c r="Q90" s="228"/>
      <c r="R90" s="228"/>
      <c r="S90" s="228"/>
    </row>
    <row r="91" spans="1:19">
      <c r="A91" s="228"/>
      <c r="B91" s="228"/>
      <c r="C91" s="228"/>
      <c r="D91" s="228"/>
      <c r="E91" s="228"/>
      <c r="F91" s="228" t="str">
        <f>_xlfn.XLOOKUP(Transformation[[#This Row],[Source Attribute]],Prod_fields[Attribute Name],Prod_fields[ID],"0-Not Found",0,1)</f>
        <v>0-Not Found</v>
      </c>
      <c r="G91" s="228"/>
      <c r="H91" s="228" t="str">
        <f>_xlfn.XLOOKUP(Transformation[[#This Row],[Target Attribute]],Target_Dev_fields[Attribute Name],Target_Dev_fields[ID],"0-Not Found",0)</f>
        <v>0-Not Found</v>
      </c>
      <c r="I91" s="228"/>
      <c r="J91" s="228"/>
      <c r="K91" s="228"/>
      <c r="L91" s="228"/>
      <c r="M91" s="228"/>
      <c r="N91" s="228"/>
      <c r="O91" s="228"/>
      <c r="P91" s="228"/>
      <c r="Q91" s="228"/>
      <c r="R91" s="228"/>
      <c r="S91" s="228"/>
    </row>
    <row r="92" spans="1:19">
      <c r="A92" s="228"/>
      <c r="B92" s="228"/>
      <c r="C92" s="228"/>
      <c r="D92" s="228"/>
      <c r="E92" s="228"/>
      <c r="F92" s="228" t="str">
        <f>_xlfn.XLOOKUP(Transformation[[#This Row],[Source Attribute]],Prod_fields[Attribute Name],Prod_fields[ID],"0-Not Found",0,1)</f>
        <v>0-Not Found</v>
      </c>
      <c r="G92" s="228"/>
      <c r="H92" s="228" t="str">
        <f>_xlfn.XLOOKUP(Transformation[[#This Row],[Target Attribute]],Target_Dev_fields[Attribute Name],Target_Dev_fields[ID],"0-Not Found",0)</f>
        <v>0-Not Found</v>
      </c>
      <c r="I92" s="228"/>
      <c r="J92" s="228"/>
      <c r="K92" s="228"/>
      <c r="L92" s="228"/>
      <c r="M92" s="228"/>
      <c r="N92" s="228"/>
      <c r="O92" s="228"/>
      <c r="P92" s="228"/>
      <c r="Q92" s="228"/>
      <c r="R92" s="228"/>
      <c r="S92" s="228"/>
    </row>
    <row r="93" spans="1:19">
      <c r="A93" s="228"/>
      <c r="B93" s="228"/>
      <c r="C93" s="228"/>
      <c r="D93" s="228"/>
      <c r="E93" s="228"/>
      <c r="F93" s="228" t="str">
        <f>_xlfn.XLOOKUP(Transformation[[#This Row],[Source Attribute]],Prod_fields[Attribute Name],Prod_fields[ID],"0-Not Found",0,1)</f>
        <v>0-Not Found</v>
      </c>
      <c r="G93" s="228"/>
      <c r="H93" s="228" t="str">
        <f>_xlfn.XLOOKUP(Transformation[[#This Row],[Target Attribute]],Target_Dev_fields[Attribute Name],Target_Dev_fields[ID],"0-Not Found",0)</f>
        <v>0-Not Found</v>
      </c>
      <c r="I93" s="228"/>
      <c r="J93" s="228"/>
      <c r="K93" s="228"/>
      <c r="L93" s="228"/>
      <c r="M93" s="228"/>
      <c r="N93" s="228"/>
      <c r="O93" s="228"/>
      <c r="P93" s="228"/>
      <c r="Q93" s="228"/>
      <c r="R93" s="228"/>
      <c r="S93" s="228"/>
    </row>
    <row r="94" spans="1:19">
      <c r="A94" s="228"/>
      <c r="B94" s="228"/>
      <c r="C94" s="228"/>
      <c r="D94" s="228"/>
      <c r="E94" s="228"/>
      <c r="F94" s="228" t="str">
        <f>_xlfn.XLOOKUP(Transformation[[#This Row],[Source Attribute]],Prod_fields[Attribute Name],Prod_fields[ID],"0-Not Found",0,1)</f>
        <v>0-Not Found</v>
      </c>
      <c r="G94" s="228"/>
      <c r="H94" s="228" t="str">
        <f>_xlfn.XLOOKUP(Transformation[[#This Row],[Target Attribute]],Target_Dev_fields[Attribute Name],Target_Dev_fields[ID],"0-Not Found",0)</f>
        <v>0-Not Found</v>
      </c>
      <c r="I94" s="228"/>
      <c r="J94" s="228"/>
      <c r="K94" s="228"/>
      <c r="L94" s="228"/>
      <c r="M94" s="228"/>
      <c r="N94" s="228"/>
      <c r="O94" s="228"/>
      <c r="P94" s="228"/>
      <c r="Q94" s="228"/>
      <c r="R94" s="228"/>
      <c r="S94" s="228"/>
    </row>
    <row r="95" spans="1:19">
      <c r="A95" s="228"/>
      <c r="B95" s="228"/>
      <c r="C95" s="228"/>
      <c r="D95" s="228"/>
      <c r="E95" s="228"/>
      <c r="F95" s="228" t="str">
        <f>_xlfn.XLOOKUP(Transformation[[#This Row],[Source Attribute]],Prod_fields[Attribute Name],Prod_fields[ID],"0-Not Found",0,1)</f>
        <v>0-Not Found</v>
      </c>
      <c r="G95" s="228"/>
      <c r="H95" s="228" t="str">
        <f>_xlfn.XLOOKUP(Transformation[[#This Row],[Target Attribute]],Target_Dev_fields[Attribute Name],Target_Dev_fields[ID],"0-Not Found",0)</f>
        <v>0-Not Found</v>
      </c>
      <c r="I95" s="228"/>
      <c r="J95" s="228"/>
      <c r="K95" s="228"/>
      <c r="L95" s="228"/>
      <c r="M95" s="228"/>
      <c r="N95" s="228"/>
      <c r="O95" s="228"/>
      <c r="P95" s="228"/>
      <c r="Q95" s="228"/>
      <c r="R95" s="228"/>
      <c r="S95" s="228"/>
    </row>
    <row r="96" spans="1:19">
      <c r="A96" s="228"/>
      <c r="B96" s="228"/>
      <c r="C96" s="228"/>
      <c r="D96" s="228"/>
      <c r="E96" s="228"/>
      <c r="F96" s="228" t="str">
        <f>_xlfn.XLOOKUP(Transformation[[#This Row],[Source Attribute]],Prod_fields[Attribute Name],Prod_fields[ID],"0-Not Found",0,1)</f>
        <v>0-Not Found</v>
      </c>
      <c r="G96" s="228"/>
      <c r="H96" s="228" t="str">
        <f>_xlfn.XLOOKUP(Transformation[[#This Row],[Target Attribute]],Target_Dev_fields[Attribute Name],Target_Dev_fields[ID],"0-Not Found",0)</f>
        <v>0-Not Found</v>
      </c>
      <c r="I96" s="228"/>
      <c r="J96" s="228"/>
      <c r="K96" s="228"/>
      <c r="L96" s="228"/>
      <c r="M96" s="228"/>
      <c r="N96" s="228"/>
      <c r="O96" s="228"/>
      <c r="P96" s="228"/>
      <c r="Q96" s="228"/>
      <c r="R96" s="228"/>
      <c r="S96" s="228"/>
    </row>
    <row r="97" spans="1:19">
      <c r="A97" s="228"/>
      <c r="B97" s="228"/>
      <c r="C97" s="228"/>
      <c r="D97" s="228"/>
      <c r="E97" s="228"/>
      <c r="F97" s="228" t="str">
        <f>_xlfn.XLOOKUP(Transformation[[#This Row],[Source Attribute]],Prod_fields[Attribute Name],Prod_fields[ID],"0-Not Found",0,1)</f>
        <v>0-Not Found</v>
      </c>
      <c r="G97" s="228"/>
      <c r="H97" s="228" t="str">
        <f>_xlfn.XLOOKUP(Transformation[[#This Row],[Target Attribute]],Target_Dev_fields[Attribute Name],Target_Dev_fields[ID],"0-Not Found",0)</f>
        <v>0-Not Found</v>
      </c>
      <c r="I97" s="228"/>
      <c r="J97" s="228"/>
      <c r="K97" s="228"/>
      <c r="L97" s="228"/>
      <c r="M97" s="228"/>
      <c r="N97" s="228"/>
      <c r="O97" s="228"/>
      <c r="P97" s="228"/>
      <c r="Q97" s="228"/>
      <c r="R97" s="228"/>
      <c r="S97" s="228"/>
    </row>
    <row r="98" spans="1:19">
      <c r="F98" t="str">
        <f>_xlfn.XLOOKUP(Transformation[[#This Row],[Source Attribute]],Prod_fields[Attribute Name],Prod_fields[ID],"0-Not Found",0,1)</f>
        <v>0-Not Found</v>
      </c>
      <c r="H98" t="str">
        <f>_xlfn.XLOOKUP(Transformation[[#This Row],[Target Attribute]],Target_Dev_fields[Attribute Name],Target_Dev_fields[ID],"0-Not Found",0)</f>
        <v>0-Not Found</v>
      </c>
    </row>
    <row r="99" spans="1:19">
      <c r="F99" t="str">
        <f>_xlfn.XLOOKUP(Transformation[[#This Row],[Source Attribute]],Prod_fields[Attribute Name],Prod_fields[ID],"0-Not Found",0,1)</f>
        <v>0-Not Found</v>
      </c>
      <c r="H99" t="str">
        <f>_xlfn.XLOOKUP(Transformation[[#This Row],[Target Attribute]],Target_Dev_fields[Attribute Name],Target_Dev_fields[ID],"0-Not Found",0)</f>
        <v>0-Not Found</v>
      </c>
    </row>
    <row r="100" spans="1:19">
      <c r="F100" t="str">
        <f>_xlfn.XLOOKUP(Transformation[[#This Row],[Source Attribute]],Prod_fields[Attribute Name],Prod_fields[ID],"0-Not Found",0,1)</f>
        <v>0-Not Found</v>
      </c>
      <c r="H100" t="str">
        <f>_xlfn.XLOOKUP(Transformation[[#This Row],[Target Attribute]],Target_Dev_fields[Attribute Name],Target_Dev_fields[ID],"0-Not Found",0)</f>
        <v>0-Not Found</v>
      </c>
    </row>
    <row r="101" spans="1:19">
      <c r="F101" t="str">
        <f>_xlfn.XLOOKUP(Transformation[[#This Row],[Source Attribute]],Prod_fields[Attribute Name],Prod_fields[ID],"0-Not Found",0,1)</f>
        <v>0-Not Found</v>
      </c>
      <c r="H101" t="str">
        <f>_xlfn.XLOOKUP(Transformation[[#This Row],[Target Attribute]],Target_Dev_fields[Attribute Name],Target_Dev_fields[ID],"0-Not Found",0)</f>
        <v>0-Not Found</v>
      </c>
    </row>
    <row r="102" spans="1:19">
      <c r="F102" t="str">
        <f>_xlfn.XLOOKUP(Transformation[[#This Row],[Source Attribute]],Prod_fields[Attribute Name],Prod_fields[ID],"0-Not Found",0,1)</f>
        <v>0-Not Found</v>
      </c>
      <c r="H102" t="str">
        <f>_xlfn.XLOOKUP(Transformation[[#This Row],[Target Attribute]],Target_Dev_fields[Attribute Name],Target_Dev_fields[ID],"0-Not Found",0)</f>
        <v>0-Not Found</v>
      </c>
    </row>
    <row r="103" spans="1:19">
      <c r="F103" t="str">
        <f>_xlfn.XLOOKUP(Transformation[[#This Row],[Source Attribute]],Prod_fields[Attribute Name],Prod_fields[ID],"0-Not Found",0,1)</f>
        <v>0-Not Found</v>
      </c>
      <c r="H103" t="str">
        <f>_xlfn.XLOOKUP(Transformation[[#This Row],[Target Attribute]],Target_Dev_fields[Attribute Name],Target_Dev_fields[ID],"0-Not Found",0)</f>
        <v>0-Not Found</v>
      </c>
    </row>
    <row r="104" spans="1:19">
      <c r="F104" t="str">
        <f>_xlfn.XLOOKUP(Transformation[[#This Row],[Source Attribute]],Prod_fields[Attribute Name],Prod_fields[ID],"0-Not Found",0,1)</f>
        <v>0-Not Found</v>
      </c>
      <c r="H104" t="str">
        <f>_xlfn.XLOOKUP(Transformation[[#This Row],[Target Attribute]],Target_Dev_fields[Attribute Name],Target_Dev_fields[ID],"0-Not Found",0)</f>
        <v>0-Not Found</v>
      </c>
    </row>
    <row r="105" spans="1:19">
      <c r="F105" t="str">
        <f>_xlfn.XLOOKUP(Transformation[[#This Row],[Source Attribute]],Prod_fields[Attribute Name],Prod_fields[ID],"0-Not Found",0,1)</f>
        <v>0-Not Found</v>
      </c>
      <c r="H105" t="str">
        <f>_xlfn.XLOOKUP(Transformation[[#This Row],[Target Attribute]],Target_Dev_fields[Attribute Name],Target_Dev_fields[ID],"0-Not Found",0)</f>
        <v>0-Not Found</v>
      </c>
    </row>
    <row r="106" spans="1:19">
      <c r="F106" t="str">
        <f>_xlfn.XLOOKUP(Transformation[[#This Row],[Source Attribute]],Prod_fields[Attribute Name],Prod_fields[ID],"0-Not Found",0,1)</f>
        <v>0-Not Found</v>
      </c>
      <c r="H106" t="str">
        <f>_xlfn.XLOOKUP(Transformation[[#This Row],[Target Attribute]],Target_Dev_fields[Attribute Name],Target_Dev_fields[ID],"0-Not Found",0)</f>
        <v>0-Not Found</v>
      </c>
    </row>
    <row r="107" spans="1:19">
      <c r="F107" t="str">
        <f>_xlfn.XLOOKUP(Transformation[[#This Row],[Source Attribute]],Prod_fields[Attribute Name],Prod_fields[ID],"0-Not Found",0,1)</f>
        <v>0-Not Found</v>
      </c>
      <c r="H107" t="str">
        <f>_xlfn.XLOOKUP(Transformation[[#This Row],[Target Attribute]],Target_Dev_fields[Attribute Name],Target_Dev_fields[ID],"0-Not Found",0)</f>
        <v>0-Not Found</v>
      </c>
    </row>
    <row r="108" spans="1:19">
      <c r="F108" t="str">
        <f>_xlfn.XLOOKUP(Transformation[[#This Row],[Source Attribute]],Prod_fields[Attribute Name],Prod_fields[ID],"0-Not Found",0,1)</f>
        <v>0-Not Found</v>
      </c>
      <c r="H108" t="str">
        <f>_xlfn.XLOOKUP(Transformation[[#This Row],[Target Attribute]],Target_Dev_fields[Attribute Name],Target_Dev_fields[ID],"0-Not Found",0)</f>
        <v>0-Not Found</v>
      </c>
    </row>
    <row r="109" spans="1:19">
      <c r="F109" t="str">
        <f>_xlfn.XLOOKUP(Transformation[[#This Row],[Source Attribute]],Prod_fields[Attribute Name],Prod_fields[ID],"0-Not Found",0,1)</f>
        <v>0-Not Found</v>
      </c>
      <c r="H109" t="str">
        <f>_xlfn.XLOOKUP(Transformation[[#This Row],[Target Attribute]],Target_Dev_fields[Attribute Name],Target_Dev_fields[ID],"0-Not Found",0)</f>
        <v>0-Not Found</v>
      </c>
    </row>
    <row r="110" spans="1:19">
      <c r="F110" t="str">
        <f>_xlfn.XLOOKUP(Transformation[[#This Row],[Source Attribute]],Prod_fields[Attribute Name],Prod_fields[ID],"0-Not Found",0,1)</f>
        <v>0-Not Found</v>
      </c>
      <c r="H110" t="str">
        <f>_xlfn.XLOOKUP(Transformation[[#This Row],[Target Attribute]],Target_Dev_fields[Attribute Name],Target_Dev_fields[ID],"0-Not Found",0)</f>
        <v>0-Not Found</v>
      </c>
    </row>
    <row r="111" spans="1:19">
      <c r="F111" t="str">
        <f>_xlfn.XLOOKUP(Transformation[[#This Row],[Source Attribute]],Prod_fields[Attribute Name],Prod_fields[ID],"0-Not Found",0,1)</f>
        <v>0-Not Found</v>
      </c>
      <c r="H111" t="str">
        <f>_xlfn.XLOOKUP(Transformation[[#This Row],[Target Attribute]],Target_Dev_fields[Attribute Name],Target_Dev_fields[ID],"0-Not Found",0)</f>
        <v>0-Not Found</v>
      </c>
    </row>
    <row r="112" spans="1:19">
      <c r="F112" t="str">
        <f>_xlfn.XLOOKUP(Transformation[[#This Row],[Source Attribute]],Prod_fields[Attribute Name],Prod_fields[ID],"0-Not Found",0,1)</f>
        <v>0-Not Found</v>
      </c>
      <c r="H112" t="str">
        <f>_xlfn.XLOOKUP(Transformation[[#This Row],[Target Attribute]],Target_Dev_fields[Attribute Name],Target_Dev_fields[ID],"0-Not Found",0)</f>
        <v>0-Not Found</v>
      </c>
    </row>
    <row r="113" spans="6:8">
      <c r="F113" t="str">
        <f>_xlfn.XLOOKUP(Transformation[[#This Row],[Source Attribute]],Prod_fields[Attribute Name],Prod_fields[ID],"0-Not Found",0,1)</f>
        <v>0-Not Found</v>
      </c>
      <c r="H113" t="str">
        <f>_xlfn.XLOOKUP(Transformation[[#This Row],[Target Attribute]],Target_Dev_fields[Attribute Name],Target_Dev_fields[ID],"0-Not Found",0)</f>
        <v>0-Not Found</v>
      </c>
    </row>
  </sheetData>
  <phoneticPr fontId="20" type="noConversion"/>
  <conditionalFormatting sqref="O2:Q80">
    <cfRule type="containsText" dxfId="142" priority="2" operator="containsText" text="6">
      <formula>NOT(ISERROR(SEARCH("6",O2)))</formula>
    </cfRule>
    <cfRule type="containsText" dxfId="141" priority="3" operator="containsText" text="7">
      <formula>NOT(ISERROR(SEARCH("7",O2)))</formula>
    </cfRule>
  </conditionalFormatting>
  <conditionalFormatting sqref="O2:Q105">
    <cfRule type="containsText" dxfId="140" priority="1" operator="containsText" text="8">
      <formula>NOT(ISERROR(SEARCH("8",O2)))</formula>
    </cfRule>
    <cfRule type="containsText" dxfId="139" priority="4" operator="containsText" text="3">
      <formula>NOT(ISERROR(SEARCH("3",O2)))</formula>
    </cfRule>
    <cfRule type="containsText" dxfId="138" priority="5" operator="containsText" text="2">
      <formula>NOT(ISERROR(SEARCH("2",O2)))</formula>
    </cfRule>
    <cfRule type="containsText" dxfId="137" priority="6" operator="containsText" text="1">
      <formula>NOT(ISERROR(SEARCH("1",O2)))</formula>
    </cfRule>
    <cfRule type="containsText" dxfId="136" priority="7" operator="containsText" text="0">
      <formula>NOT(ISERROR(SEARCH("0",O2)))</formula>
    </cfRule>
    <cfRule type="containsText" dxfId="135" priority="8" operator="containsText" text="4">
      <formula>NOT(ISERROR(SEARCH("4",O2)))</formula>
    </cfRule>
    <cfRule type="containsText" dxfId="134" priority="9" operator="containsText" text="5">
      <formula>NOT(ISERROR(SEARCH("5",O2)))</formula>
    </cfRule>
  </conditionalFormatting>
  <dataValidations count="1">
    <dataValidation type="list" allowBlank="1" showInputMessage="1" showErrorMessage="1" sqref="O2:Q105" xr:uid="{054076B0-677F-4D42-A1F1-FD9397DE0289}">
      <formula1>$U$4:$U$13</formula1>
    </dataValidation>
  </dataValidations>
  <pageMargins left="0.7" right="0.7" top="0.75" bottom="0.75" header="0.3" footer="0.3"/>
  <pageSetup orientation="portrait" r:id="rId1"/>
  <legacy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16F2-7F77-4D2F-B8F5-234784E7DAD8}">
  <dimension ref="A1:D111"/>
  <sheetViews>
    <sheetView workbookViewId="0">
      <selection activeCell="A89" sqref="A89"/>
    </sheetView>
  </sheetViews>
  <sheetFormatPr defaultRowHeight="14.45"/>
  <cols>
    <col min="1" max="1" width="28" customWidth="1"/>
    <col min="2" max="2" width="29.140625" customWidth="1"/>
    <col min="3" max="3" width="14.5703125" customWidth="1"/>
    <col min="4" max="4" width="29.140625" customWidth="1"/>
  </cols>
  <sheetData>
    <row r="1" spans="1:4">
      <c r="A1" s="220" t="s">
        <v>6253</v>
      </c>
      <c r="B1" s="221" t="s">
        <v>6254</v>
      </c>
      <c r="C1" s="221" t="s">
        <v>6255</v>
      </c>
      <c r="D1" s="222" t="s">
        <v>6256</v>
      </c>
    </row>
    <row r="2" spans="1:4">
      <c r="A2" s="223" t="s">
        <v>241</v>
      </c>
      <c r="B2" s="101" t="s">
        <v>6257</v>
      </c>
      <c r="C2" s="101" t="s">
        <v>20</v>
      </c>
      <c r="D2" s="224"/>
    </row>
    <row r="3" spans="1:4">
      <c r="A3" s="223" t="s">
        <v>618</v>
      </c>
      <c r="B3" s="101" t="s">
        <v>6257</v>
      </c>
      <c r="C3" s="101" t="s">
        <v>20</v>
      </c>
      <c r="D3" s="224"/>
    </row>
    <row r="4" spans="1:4">
      <c r="A4" s="223" t="s">
        <v>5072</v>
      </c>
      <c r="B4" s="101" t="s">
        <v>6257</v>
      </c>
      <c r="C4" s="101" t="s">
        <v>20</v>
      </c>
      <c r="D4" s="224"/>
    </row>
    <row r="5" spans="1:4">
      <c r="A5" s="223" t="s">
        <v>6258</v>
      </c>
      <c r="B5" s="101" t="s">
        <v>6060</v>
      </c>
      <c r="C5" s="101"/>
      <c r="D5" s="224"/>
    </row>
    <row r="6" spans="1:4">
      <c r="A6" s="223" t="s">
        <v>6259</v>
      </c>
      <c r="B6" s="101" t="s">
        <v>6060</v>
      </c>
      <c r="C6" s="101"/>
      <c r="D6" s="224"/>
    </row>
    <row r="7" spans="1:4">
      <c r="A7" s="223" t="s">
        <v>6260</v>
      </c>
      <c r="B7" s="101" t="s">
        <v>6060</v>
      </c>
      <c r="C7" s="101"/>
      <c r="D7" s="224"/>
    </row>
    <row r="8" spans="1:4">
      <c r="A8" s="223" t="s">
        <v>624</v>
      </c>
      <c r="B8" s="101" t="s">
        <v>6060</v>
      </c>
      <c r="C8" s="101"/>
      <c r="D8" s="224"/>
    </row>
    <row r="9" spans="1:4">
      <c r="A9" s="223" t="s">
        <v>403</v>
      </c>
      <c r="B9" s="101" t="s">
        <v>6060</v>
      </c>
      <c r="C9" s="101"/>
      <c r="D9" s="224"/>
    </row>
    <row r="10" spans="1:4">
      <c r="A10" s="223" t="s">
        <v>405</v>
      </c>
      <c r="B10" s="101" t="s">
        <v>6060</v>
      </c>
      <c r="C10" s="101"/>
      <c r="D10" s="224"/>
    </row>
    <row r="11" spans="1:4">
      <c r="A11" s="223" t="s">
        <v>879</v>
      </c>
      <c r="B11" s="101" t="s">
        <v>6060</v>
      </c>
      <c r="C11" s="101"/>
      <c r="D11" s="224"/>
    </row>
    <row r="12" spans="1:4">
      <c r="A12" s="223" t="s">
        <v>381</v>
      </c>
      <c r="B12" s="101" t="s">
        <v>6060</v>
      </c>
      <c r="C12" s="101"/>
      <c r="D12" s="224"/>
    </row>
    <row r="13" spans="1:4">
      <c r="A13" s="223" t="s">
        <v>6261</v>
      </c>
      <c r="B13" s="101" t="s">
        <v>6060</v>
      </c>
      <c r="C13" s="101"/>
      <c r="D13" s="224"/>
    </row>
    <row r="14" spans="1:4">
      <c r="A14" s="223" t="s">
        <v>6262</v>
      </c>
      <c r="B14" s="101" t="s">
        <v>6060</v>
      </c>
      <c r="C14" s="101"/>
      <c r="D14" s="224"/>
    </row>
    <row r="15" spans="1:4">
      <c r="A15" s="223" t="s">
        <v>6263</v>
      </c>
      <c r="B15" s="101" t="s">
        <v>6060</v>
      </c>
      <c r="C15" s="101"/>
      <c r="D15" s="224"/>
    </row>
    <row r="16" spans="1:4">
      <c r="A16" s="223" t="s">
        <v>345</v>
      </c>
      <c r="B16" s="101" t="s">
        <v>6257</v>
      </c>
      <c r="C16" s="101"/>
      <c r="D16" s="224"/>
    </row>
    <row r="17" spans="1:4">
      <c r="A17" s="223" t="s">
        <v>385</v>
      </c>
      <c r="B17" s="101" t="s">
        <v>6060</v>
      </c>
      <c r="C17" s="101"/>
      <c r="D17" s="224"/>
    </row>
    <row r="18" spans="1:4">
      <c r="A18" s="223" t="s">
        <v>6264</v>
      </c>
      <c r="B18" s="101" t="s">
        <v>6060</v>
      </c>
      <c r="C18" s="101"/>
      <c r="D18" s="224"/>
    </row>
    <row r="19" spans="1:4">
      <c r="A19" s="223" t="s">
        <v>6265</v>
      </c>
      <c r="B19" s="101" t="s">
        <v>6060</v>
      </c>
      <c r="C19" s="101"/>
      <c r="D19" s="224"/>
    </row>
    <row r="20" spans="1:4">
      <c r="A20" s="223" t="s">
        <v>6266</v>
      </c>
      <c r="B20" s="101" t="s">
        <v>6060</v>
      </c>
      <c r="C20" s="101"/>
      <c r="D20" s="224"/>
    </row>
    <row r="21" spans="1:4">
      <c r="A21" s="223" t="s">
        <v>6267</v>
      </c>
      <c r="B21" s="101" t="s">
        <v>6060</v>
      </c>
      <c r="C21" s="101"/>
      <c r="D21" s="224"/>
    </row>
    <row r="22" spans="1:4">
      <c r="A22" s="223" t="s">
        <v>383</v>
      </c>
      <c r="B22" s="101" t="s">
        <v>6060</v>
      </c>
      <c r="C22" s="101"/>
      <c r="D22" s="224"/>
    </row>
    <row r="23" spans="1:4">
      <c r="A23" s="223" t="s">
        <v>6268</v>
      </c>
      <c r="B23" s="101" t="s">
        <v>6060</v>
      </c>
      <c r="C23" s="101"/>
      <c r="D23" s="224"/>
    </row>
    <row r="24" spans="1:4">
      <c r="A24" s="223" t="s">
        <v>6269</v>
      </c>
      <c r="B24" s="101" t="s">
        <v>6060</v>
      </c>
      <c r="C24" s="101"/>
      <c r="D24" s="224"/>
    </row>
    <row r="25" spans="1:4">
      <c r="A25" s="223" t="s">
        <v>868</v>
      </c>
      <c r="B25" s="101" t="s">
        <v>6060</v>
      </c>
      <c r="C25" s="101"/>
      <c r="D25" s="224"/>
    </row>
    <row r="26" spans="1:4">
      <c r="A26" s="223" t="s">
        <v>884</v>
      </c>
      <c r="B26" s="101" t="s">
        <v>6060</v>
      </c>
      <c r="C26" s="101"/>
      <c r="D26" s="224"/>
    </row>
    <row r="27" spans="1:4">
      <c r="A27" s="223" t="s">
        <v>6270</v>
      </c>
      <c r="B27" s="101" t="s">
        <v>6060</v>
      </c>
      <c r="C27" s="101"/>
      <c r="D27" s="224"/>
    </row>
    <row r="28" spans="1:4">
      <c r="A28" s="223" t="s">
        <v>6271</v>
      </c>
      <c r="B28" s="101" t="s">
        <v>6257</v>
      </c>
      <c r="C28" s="101"/>
      <c r="D28" s="224"/>
    </row>
    <row r="29" spans="1:4">
      <c r="A29" s="223" t="s">
        <v>2073</v>
      </c>
      <c r="B29" s="101" t="s">
        <v>6060</v>
      </c>
      <c r="C29" s="101"/>
      <c r="D29" s="224"/>
    </row>
    <row r="30" spans="1:4">
      <c r="A30" s="223" t="s">
        <v>6272</v>
      </c>
      <c r="B30" s="101" t="s">
        <v>6060</v>
      </c>
      <c r="C30" s="101"/>
      <c r="D30" s="224"/>
    </row>
    <row r="31" spans="1:4">
      <c r="A31" s="223" t="s">
        <v>5027</v>
      </c>
      <c r="B31" s="101" t="s">
        <v>6060</v>
      </c>
      <c r="C31" s="101"/>
      <c r="D31" s="224"/>
    </row>
    <row r="32" spans="1:4">
      <c r="A32" s="223" t="s">
        <v>690</v>
      </c>
      <c r="B32" s="101" t="s">
        <v>6257</v>
      </c>
      <c r="C32" s="101"/>
      <c r="D32" s="224"/>
    </row>
    <row r="33" spans="1:4">
      <c r="A33" s="223" t="s">
        <v>6273</v>
      </c>
      <c r="B33" s="101" t="s">
        <v>6257</v>
      </c>
      <c r="C33" s="101"/>
      <c r="D33" s="224"/>
    </row>
    <row r="34" spans="1:4">
      <c r="A34" s="223" t="s">
        <v>264</v>
      </c>
      <c r="B34" s="101" t="s">
        <v>6257</v>
      </c>
      <c r="C34" s="101"/>
      <c r="D34" s="224"/>
    </row>
    <row r="35" spans="1:4">
      <c r="A35" s="223" t="s">
        <v>6274</v>
      </c>
      <c r="B35" s="101" t="s">
        <v>6060</v>
      </c>
      <c r="C35" s="101"/>
      <c r="D35" s="224"/>
    </row>
    <row r="36" spans="1:4">
      <c r="A36" s="223" t="s">
        <v>380</v>
      </c>
      <c r="B36" s="101" t="s">
        <v>6060</v>
      </c>
      <c r="C36" s="101"/>
      <c r="D36" s="224"/>
    </row>
    <row r="37" spans="1:4">
      <c r="A37" s="223" t="s">
        <v>407</v>
      </c>
      <c r="B37" s="101" t="s">
        <v>6060</v>
      </c>
      <c r="C37" s="101"/>
      <c r="D37" s="224"/>
    </row>
    <row r="38" spans="1:4">
      <c r="A38" s="223" t="s">
        <v>392</v>
      </c>
      <c r="B38" s="101" t="s">
        <v>6060</v>
      </c>
      <c r="C38" s="101"/>
      <c r="D38" s="224"/>
    </row>
    <row r="39" spans="1:4">
      <c r="A39" s="223" t="s">
        <v>6275</v>
      </c>
      <c r="B39" s="101" t="s">
        <v>6060</v>
      </c>
      <c r="C39" s="101"/>
      <c r="D39" s="224"/>
    </row>
    <row r="40" spans="1:4">
      <c r="A40" s="223" t="s">
        <v>626</v>
      </c>
      <c r="B40" s="101" t="s">
        <v>6257</v>
      </c>
      <c r="C40" s="101" t="s">
        <v>20</v>
      </c>
      <c r="D40" s="224"/>
    </row>
    <row r="41" spans="1:4">
      <c r="A41" s="223" t="s">
        <v>14</v>
      </c>
      <c r="B41" s="101" t="s">
        <v>6257</v>
      </c>
      <c r="C41" s="101" t="s">
        <v>20</v>
      </c>
      <c r="D41" s="224"/>
    </row>
    <row r="42" spans="1:4">
      <c r="A42" s="223" t="s">
        <v>6213</v>
      </c>
      <c r="B42" s="101" t="s">
        <v>6060</v>
      </c>
      <c r="C42" s="101"/>
      <c r="D42" s="224"/>
    </row>
    <row r="43" spans="1:4">
      <c r="A43" s="223" t="s">
        <v>375</v>
      </c>
      <c r="B43" s="101" t="s">
        <v>6257</v>
      </c>
      <c r="C43" s="101" t="s">
        <v>1641</v>
      </c>
      <c r="D43" s="224"/>
    </row>
    <row r="44" spans="1:4">
      <c r="A44" s="223" t="s">
        <v>6276</v>
      </c>
      <c r="B44" s="101" t="s">
        <v>6060</v>
      </c>
      <c r="C44" s="101"/>
      <c r="D44" s="224"/>
    </row>
    <row r="45" spans="1:4">
      <c r="A45" s="223" t="s">
        <v>6277</v>
      </c>
      <c r="B45" s="101" t="s">
        <v>6060</v>
      </c>
      <c r="C45" s="101"/>
      <c r="D45" s="224"/>
    </row>
    <row r="46" spans="1:4">
      <c r="A46" s="223" t="s">
        <v>6278</v>
      </c>
      <c r="B46" s="101" t="s">
        <v>6060</v>
      </c>
      <c r="C46" s="101"/>
      <c r="D46" s="224"/>
    </row>
    <row r="47" spans="1:4">
      <c r="A47" s="223" t="s">
        <v>2103</v>
      </c>
      <c r="B47" s="101" t="s">
        <v>6060</v>
      </c>
      <c r="C47" s="101"/>
      <c r="D47" s="224"/>
    </row>
    <row r="48" spans="1:4">
      <c r="A48" s="223" t="s">
        <v>6279</v>
      </c>
      <c r="B48" s="101" t="s">
        <v>6060</v>
      </c>
      <c r="C48" s="101"/>
      <c r="D48" s="224"/>
    </row>
    <row r="49" spans="1:4">
      <c r="A49" s="223" t="s">
        <v>6280</v>
      </c>
      <c r="B49" s="101" t="s">
        <v>6060</v>
      </c>
      <c r="C49" s="101"/>
      <c r="D49" s="224"/>
    </row>
    <row r="50" spans="1:4">
      <c r="A50" s="223" t="s">
        <v>614</v>
      </c>
      <c r="B50" s="101" t="s">
        <v>6060</v>
      </c>
      <c r="C50" s="101"/>
      <c r="D50" s="224"/>
    </row>
    <row r="51" spans="1:4">
      <c r="A51" s="223" t="s">
        <v>5062</v>
      </c>
      <c r="B51" s="101" t="s">
        <v>6060</v>
      </c>
      <c r="C51" s="101"/>
      <c r="D51" s="224"/>
    </row>
    <row r="52" spans="1:4">
      <c r="A52" s="223" t="s">
        <v>6281</v>
      </c>
      <c r="B52" s="101" t="s">
        <v>6060</v>
      </c>
      <c r="C52" s="101"/>
      <c r="D52" s="224"/>
    </row>
    <row r="53" spans="1:4">
      <c r="A53" s="223" t="s">
        <v>6282</v>
      </c>
      <c r="B53" s="101" t="s">
        <v>6060</v>
      </c>
      <c r="C53" s="101"/>
      <c r="D53" s="224"/>
    </row>
    <row r="54" spans="1:4">
      <c r="A54" s="223" t="s">
        <v>1960</v>
      </c>
      <c r="B54" s="101" t="s">
        <v>6060</v>
      </c>
      <c r="C54" s="101"/>
      <c r="D54" s="224"/>
    </row>
    <row r="55" spans="1:4">
      <c r="A55" s="223" t="s">
        <v>416</v>
      </c>
      <c r="B55" s="101" t="s">
        <v>6060</v>
      </c>
      <c r="C55" s="101"/>
      <c r="D55" s="224"/>
    </row>
    <row r="56" spans="1:4">
      <c r="A56" s="223" t="s">
        <v>427</v>
      </c>
      <c r="B56" s="101" t="s">
        <v>6060</v>
      </c>
      <c r="C56" s="101"/>
      <c r="D56" s="224"/>
    </row>
    <row r="57" spans="1:4">
      <c r="A57" s="223" t="s">
        <v>6283</v>
      </c>
      <c r="B57" s="101" t="s">
        <v>6060</v>
      </c>
      <c r="C57" s="101"/>
      <c r="D57" s="224"/>
    </row>
    <row r="58" spans="1:4">
      <c r="A58" s="223" t="s">
        <v>6284</v>
      </c>
      <c r="B58" s="101" t="s">
        <v>6060</v>
      </c>
      <c r="C58" s="101"/>
      <c r="D58" s="224"/>
    </row>
    <row r="59" spans="1:4">
      <c r="A59" s="223" t="s">
        <v>436</v>
      </c>
      <c r="B59" s="101" t="s">
        <v>6060</v>
      </c>
      <c r="C59" s="101"/>
      <c r="D59" s="224"/>
    </row>
    <row r="60" spans="1:4">
      <c r="A60" s="223" t="s">
        <v>634</v>
      </c>
      <c r="B60" s="101" t="s">
        <v>6060</v>
      </c>
      <c r="C60" s="101"/>
      <c r="D60" s="224"/>
    </row>
    <row r="61" spans="1:4">
      <c r="A61" s="223" t="s">
        <v>6285</v>
      </c>
      <c r="B61" s="101" t="s">
        <v>6060</v>
      </c>
      <c r="C61" s="101"/>
      <c r="D61" s="224"/>
    </row>
    <row r="62" spans="1:4">
      <c r="A62" s="223" t="s">
        <v>2142</v>
      </c>
      <c r="B62" s="101" t="s">
        <v>6060</v>
      </c>
      <c r="C62" s="101"/>
      <c r="D62" s="224"/>
    </row>
    <row r="63" spans="1:4">
      <c r="A63" s="223" t="s">
        <v>276</v>
      </c>
      <c r="B63" s="101" t="s">
        <v>6257</v>
      </c>
      <c r="C63" s="101"/>
      <c r="D63" s="224"/>
    </row>
    <row r="64" spans="1:4">
      <c r="A64" s="223" t="s">
        <v>6286</v>
      </c>
      <c r="B64" s="101" t="s">
        <v>6257</v>
      </c>
      <c r="C64" s="101"/>
      <c r="D64" s="224"/>
    </row>
    <row r="65" spans="1:4">
      <c r="A65" s="223" t="s">
        <v>6287</v>
      </c>
      <c r="B65" s="101" t="s">
        <v>6060</v>
      </c>
      <c r="C65" s="101"/>
      <c r="D65" s="224"/>
    </row>
    <row r="66" spans="1:4">
      <c r="A66" s="223" t="s">
        <v>6288</v>
      </c>
      <c r="B66" s="101" t="s">
        <v>6060</v>
      </c>
      <c r="C66" s="101"/>
      <c r="D66" s="224"/>
    </row>
    <row r="67" spans="1:4">
      <c r="A67" s="223" t="s">
        <v>411</v>
      </c>
      <c r="B67" s="101" t="s">
        <v>6060</v>
      </c>
      <c r="C67" s="101"/>
      <c r="D67" s="224"/>
    </row>
    <row r="68" spans="1:4">
      <c r="A68" s="223" t="s">
        <v>6289</v>
      </c>
      <c r="B68" s="101" t="s">
        <v>6060</v>
      </c>
      <c r="C68" s="101"/>
      <c r="D68" s="224"/>
    </row>
    <row r="69" spans="1:4">
      <c r="A69" s="223" t="s">
        <v>6290</v>
      </c>
      <c r="B69" s="101" t="s">
        <v>6060</v>
      </c>
      <c r="C69" s="101"/>
      <c r="D69" s="224"/>
    </row>
    <row r="70" spans="1:4">
      <c r="A70" s="223" t="s">
        <v>6291</v>
      </c>
      <c r="B70" s="101" t="s">
        <v>6060</v>
      </c>
      <c r="C70" s="101"/>
      <c r="D70" s="224"/>
    </row>
    <row r="71" spans="1:4">
      <c r="A71" s="223" t="s">
        <v>6292</v>
      </c>
      <c r="B71" s="101" t="s">
        <v>6060</v>
      </c>
      <c r="C71" s="101"/>
      <c r="D71" s="224"/>
    </row>
    <row r="72" spans="1:4">
      <c r="A72" s="223" t="s">
        <v>6293</v>
      </c>
      <c r="B72" s="101" t="s">
        <v>6060</v>
      </c>
      <c r="C72" s="101"/>
      <c r="D72" s="224"/>
    </row>
    <row r="73" spans="1:4">
      <c r="A73" s="223" t="s">
        <v>6294</v>
      </c>
      <c r="B73" s="101" t="s">
        <v>6060</v>
      </c>
      <c r="C73" s="101"/>
      <c r="D73" s="224"/>
    </row>
    <row r="74" spans="1:4">
      <c r="A74" s="223" t="s">
        <v>397</v>
      </c>
      <c r="B74" s="101" t="s">
        <v>6060</v>
      </c>
      <c r="C74" s="101"/>
      <c r="D74" s="224"/>
    </row>
    <row r="75" spans="1:4">
      <c r="A75" s="223" t="s">
        <v>395</v>
      </c>
      <c r="B75" s="101" t="s">
        <v>6060</v>
      </c>
      <c r="C75" s="101"/>
      <c r="D75" s="224"/>
    </row>
    <row r="76" spans="1:4">
      <c r="A76" s="223" t="s">
        <v>6295</v>
      </c>
      <c r="B76" s="101" t="s">
        <v>6257</v>
      </c>
      <c r="C76" s="101" t="s">
        <v>1641</v>
      </c>
      <c r="D76" s="224"/>
    </row>
    <row r="77" spans="1:4">
      <c r="A77" s="223" t="s">
        <v>390</v>
      </c>
      <c r="B77" s="101" t="s">
        <v>6257</v>
      </c>
      <c r="C77" s="101" t="s">
        <v>1641</v>
      </c>
      <c r="D77" s="224"/>
    </row>
    <row r="78" spans="1:4">
      <c r="A78" s="223" t="s">
        <v>6296</v>
      </c>
      <c r="B78" s="101" t="s">
        <v>6060</v>
      </c>
      <c r="C78" s="101"/>
      <c r="D78" s="224"/>
    </row>
    <row r="79" spans="1:4">
      <c r="A79" s="223" t="s">
        <v>6297</v>
      </c>
      <c r="B79" s="101" t="s">
        <v>6060</v>
      </c>
      <c r="C79" s="101"/>
      <c r="D79" s="224"/>
    </row>
    <row r="80" spans="1:4">
      <c r="A80" s="223" t="s">
        <v>6298</v>
      </c>
      <c r="B80" s="101" t="s">
        <v>6060</v>
      </c>
      <c r="C80" s="101"/>
      <c r="D80" s="224"/>
    </row>
    <row r="81" spans="1:4">
      <c r="A81" s="223" t="s">
        <v>1949</v>
      </c>
      <c r="B81" s="101" t="s">
        <v>6060</v>
      </c>
      <c r="C81" s="101"/>
      <c r="D81" s="224"/>
    </row>
    <row r="82" spans="1:4">
      <c r="A82" s="223" t="s">
        <v>2110</v>
      </c>
      <c r="B82" s="101" t="s">
        <v>6060</v>
      </c>
      <c r="C82" s="101"/>
      <c r="D82" s="224"/>
    </row>
    <row r="83" spans="1:4">
      <c r="A83" s="223" t="s">
        <v>6299</v>
      </c>
      <c r="B83" s="101" t="s">
        <v>6060</v>
      </c>
      <c r="C83" s="101"/>
      <c r="D83" s="224"/>
    </row>
    <row r="84" spans="1:4">
      <c r="A84" s="223" t="s">
        <v>822</v>
      </c>
      <c r="B84" s="101" t="s">
        <v>6060</v>
      </c>
      <c r="C84" s="101"/>
      <c r="D84" s="224"/>
    </row>
    <row r="85" spans="1:4">
      <c r="A85" s="223" t="s">
        <v>840</v>
      </c>
      <c r="B85" s="101" t="s">
        <v>6060</v>
      </c>
      <c r="C85" s="101"/>
      <c r="D85" s="224"/>
    </row>
    <row r="86" spans="1:4">
      <c r="A86" s="223" t="s">
        <v>433</v>
      </c>
      <c r="B86" s="101" t="s">
        <v>6060</v>
      </c>
      <c r="C86" s="101"/>
      <c r="D86" s="224"/>
    </row>
    <row r="87" spans="1:4">
      <c r="A87" s="223" t="s">
        <v>6300</v>
      </c>
      <c r="B87" s="101" t="s">
        <v>6060</v>
      </c>
      <c r="C87" s="101"/>
      <c r="D87" s="224"/>
    </row>
    <row r="88" spans="1:4">
      <c r="A88" s="223" t="s">
        <v>610</v>
      </c>
      <c r="B88" s="101" t="s">
        <v>6060</v>
      </c>
      <c r="C88" s="101"/>
      <c r="D88" s="224"/>
    </row>
    <row r="89" spans="1:4">
      <c r="A89" s="223" t="s">
        <v>306</v>
      </c>
      <c r="B89" s="101" t="s">
        <v>6060</v>
      </c>
      <c r="C89" s="101"/>
      <c r="D89" s="224"/>
    </row>
    <row r="90" spans="1:4">
      <c r="A90" s="223" t="s">
        <v>365</v>
      </c>
      <c r="B90" s="101" t="s">
        <v>6060</v>
      </c>
      <c r="C90" s="101"/>
      <c r="D90" s="224"/>
    </row>
    <row r="91" spans="1:4">
      <c r="A91" s="223" t="s">
        <v>362</v>
      </c>
      <c r="B91" s="101" t="s">
        <v>6060</v>
      </c>
      <c r="C91" s="101"/>
      <c r="D91" s="224"/>
    </row>
    <row r="92" spans="1:4">
      <c r="A92" s="223" t="s">
        <v>352</v>
      </c>
      <c r="B92" s="101" t="s">
        <v>6060</v>
      </c>
      <c r="C92" s="101"/>
      <c r="D92" s="224"/>
    </row>
    <row r="93" spans="1:4">
      <c r="A93" s="223" t="s">
        <v>6301</v>
      </c>
      <c r="B93" s="101" t="s">
        <v>6060</v>
      </c>
      <c r="C93" s="101"/>
      <c r="D93" s="224"/>
    </row>
    <row r="94" spans="1:4">
      <c r="A94" s="223" t="s">
        <v>744</v>
      </c>
      <c r="B94" s="101" t="s">
        <v>6060</v>
      </c>
      <c r="C94" s="101"/>
      <c r="D94" s="224"/>
    </row>
    <row r="95" spans="1:4">
      <c r="A95" s="223" t="s">
        <v>754</v>
      </c>
      <c r="B95" s="101" t="s">
        <v>6060</v>
      </c>
      <c r="C95" s="101"/>
      <c r="D95" s="224"/>
    </row>
    <row r="96" spans="1:4">
      <c r="A96" s="223" t="s">
        <v>752</v>
      </c>
      <c r="B96" s="101" t="s">
        <v>6060</v>
      </c>
      <c r="C96" s="101"/>
      <c r="D96" s="224"/>
    </row>
    <row r="97" spans="1:4">
      <c r="A97" s="223" t="s">
        <v>748</v>
      </c>
      <c r="B97" s="101" t="s">
        <v>6060</v>
      </c>
      <c r="C97" s="101"/>
      <c r="D97" s="224"/>
    </row>
    <row r="98" spans="1:4">
      <c r="A98" s="223" t="s">
        <v>692</v>
      </c>
      <c r="B98" s="101" t="s">
        <v>6060</v>
      </c>
      <c r="C98" s="101"/>
      <c r="D98" s="224"/>
    </row>
    <row r="99" spans="1:4">
      <c r="A99" s="223" t="s">
        <v>588</v>
      </c>
      <c r="B99" s="101" t="s">
        <v>6060</v>
      </c>
      <c r="C99" s="101"/>
      <c r="D99" s="224"/>
    </row>
    <row r="100" spans="1:4">
      <c r="A100" s="223" t="s">
        <v>357</v>
      </c>
      <c r="B100" s="101" t="s">
        <v>6060</v>
      </c>
      <c r="C100" s="101"/>
      <c r="D100" s="224"/>
    </row>
    <row r="101" spans="1:4">
      <c r="A101" s="223" t="s">
        <v>6302</v>
      </c>
      <c r="B101" s="101" t="s">
        <v>6060</v>
      </c>
      <c r="C101" s="101"/>
      <c r="D101" s="224"/>
    </row>
    <row r="102" spans="1:4">
      <c r="A102" s="223" t="s">
        <v>6303</v>
      </c>
      <c r="B102" s="101" t="s">
        <v>6060</v>
      </c>
      <c r="C102" s="101"/>
      <c r="D102" s="224"/>
    </row>
    <row r="103" spans="1:4">
      <c r="A103" s="223" t="s">
        <v>350</v>
      </c>
      <c r="B103" s="101" t="s">
        <v>6060</v>
      </c>
      <c r="C103" s="101"/>
      <c r="D103" s="224"/>
    </row>
    <row r="104" spans="1:4">
      <c r="A104" s="223" t="s">
        <v>347</v>
      </c>
      <c r="B104" s="101" t="s">
        <v>6060</v>
      </c>
      <c r="C104" s="101"/>
      <c r="D104" s="224"/>
    </row>
    <row r="105" spans="1:4">
      <c r="A105" s="223" t="s">
        <v>367</v>
      </c>
      <c r="B105" s="101" t="s">
        <v>6060</v>
      </c>
      <c r="C105" s="101"/>
      <c r="D105" s="224"/>
    </row>
    <row r="106" spans="1:4">
      <c r="A106" s="223" t="s">
        <v>816</v>
      </c>
      <c r="B106" s="101" t="s">
        <v>6060</v>
      </c>
      <c r="C106" s="101"/>
      <c r="D106" s="224"/>
    </row>
    <row r="107" spans="1:4">
      <c r="A107" s="223" t="s">
        <v>6304</v>
      </c>
      <c r="B107" s="101" t="s">
        <v>6257</v>
      </c>
      <c r="C107" s="101"/>
      <c r="D107" s="224"/>
    </row>
    <row r="108" spans="1:4">
      <c r="A108" s="223" t="s">
        <v>638</v>
      </c>
      <c r="B108" s="101" t="s">
        <v>6060</v>
      </c>
      <c r="C108" s="101"/>
      <c r="D108" s="224"/>
    </row>
    <row r="109" spans="1:4">
      <c r="A109" s="223" t="s">
        <v>611</v>
      </c>
      <c r="B109" s="101" t="s">
        <v>6060</v>
      </c>
      <c r="C109" s="101"/>
      <c r="D109" s="224"/>
    </row>
    <row r="110" spans="1:4">
      <c r="A110" s="225" t="s">
        <v>616</v>
      </c>
      <c r="B110" s="226" t="s">
        <v>6060</v>
      </c>
      <c r="C110" s="226"/>
      <c r="D110" s="227"/>
    </row>
    <row r="111" spans="1:4">
      <c r="A111" s="225" t="s">
        <v>6305</v>
      </c>
      <c r="B111" s="226" t="s">
        <v>6060</v>
      </c>
      <c r="C111" s="226"/>
      <c r="D111" s="227"/>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DB36-E3CA-4D87-80CE-128FFBD225AD}">
  <sheetPr>
    <tabColor theme="9" tint="0.79998168889431442"/>
  </sheetPr>
  <dimension ref="A2:K65"/>
  <sheetViews>
    <sheetView zoomScale="90" zoomScaleNormal="90" workbookViewId="0">
      <selection activeCell="A4" sqref="A4:H19"/>
    </sheetView>
  </sheetViews>
  <sheetFormatPr defaultRowHeight="14.45"/>
  <cols>
    <col min="1" max="1" width="24.42578125" customWidth="1"/>
    <col min="2" max="2" width="49.140625" bestFit="1" customWidth="1"/>
    <col min="3" max="6" width="47.5703125" customWidth="1"/>
    <col min="7" max="7" width="43" customWidth="1"/>
    <col min="8" max="8" width="39.85546875" bestFit="1" customWidth="1"/>
    <col min="10" max="10" width="40.5703125" customWidth="1"/>
  </cols>
  <sheetData>
    <row r="2" spans="1:11">
      <c r="B2" t="s">
        <v>1615</v>
      </c>
      <c r="C2" t="s">
        <v>372</v>
      </c>
      <c r="D2" t="s">
        <v>1768</v>
      </c>
      <c r="E2" t="s">
        <v>242</v>
      </c>
      <c r="F2" t="s">
        <v>1896</v>
      </c>
    </row>
    <row r="3" spans="1:11">
      <c r="A3" t="s">
        <v>6306</v>
      </c>
      <c r="B3" s="198" t="s">
        <v>618</v>
      </c>
      <c r="C3" s="198" t="s">
        <v>37</v>
      </c>
      <c r="D3" s="198" t="s">
        <v>6307</v>
      </c>
      <c r="E3" s="198" t="s">
        <v>241</v>
      </c>
      <c r="F3" s="198" t="s">
        <v>5072</v>
      </c>
      <c r="G3" s="198" t="s">
        <v>5334</v>
      </c>
      <c r="H3" s="83" t="s">
        <v>4881</v>
      </c>
    </row>
    <row r="4" spans="1:11">
      <c r="A4">
        <v>1</v>
      </c>
      <c r="B4" t="s">
        <v>2205</v>
      </c>
      <c r="C4" t="s">
        <v>6102</v>
      </c>
      <c r="D4" t="s">
        <v>20</v>
      </c>
      <c r="E4" t="s">
        <v>6308</v>
      </c>
      <c r="F4" t="s">
        <v>6309</v>
      </c>
      <c r="G4" t="s">
        <v>6027</v>
      </c>
      <c r="H4" t="s">
        <v>6310</v>
      </c>
      <c r="K4" s="83" t="s">
        <v>6311</v>
      </c>
    </row>
    <row r="5" spans="1:11">
      <c r="A5">
        <v>1</v>
      </c>
      <c r="B5" t="s">
        <v>2205</v>
      </c>
      <c r="C5" t="s">
        <v>6102</v>
      </c>
      <c r="D5" t="s">
        <v>20</v>
      </c>
      <c r="E5" t="s">
        <v>6308</v>
      </c>
      <c r="F5" t="s">
        <v>6312</v>
      </c>
      <c r="G5" t="s">
        <v>6027</v>
      </c>
      <c r="H5" t="s">
        <v>6310</v>
      </c>
      <c r="K5" s="83" t="s">
        <v>6313</v>
      </c>
    </row>
    <row r="6" spans="1:11">
      <c r="A6">
        <v>1</v>
      </c>
      <c r="B6" t="s">
        <v>2205</v>
      </c>
      <c r="C6" t="s">
        <v>6102</v>
      </c>
      <c r="D6" t="s">
        <v>6314</v>
      </c>
      <c r="E6" t="s">
        <v>6308</v>
      </c>
      <c r="F6" t="s">
        <v>6309</v>
      </c>
      <c r="G6" t="s">
        <v>6027</v>
      </c>
      <c r="H6" t="s">
        <v>6310</v>
      </c>
      <c r="K6" t="s">
        <v>6315</v>
      </c>
    </row>
    <row r="7" spans="1:11">
      <c r="A7">
        <v>1</v>
      </c>
      <c r="B7" t="s">
        <v>2205</v>
      </c>
      <c r="C7" t="s">
        <v>6102</v>
      </c>
      <c r="D7" t="s">
        <v>6314</v>
      </c>
      <c r="E7" t="s">
        <v>6308</v>
      </c>
      <c r="F7" t="s">
        <v>6312</v>
      </c>
      <c r="G7" t="s">
        <v>6027</v>
      </c>
      <c r="H7" t="s">
        <v>6310</v>
      </c>
      <c r="K7" t="s">
        <v>6316</v>
      </c>
    </row>
    <row r="8" spans="1:11">
      <c r="A8">
        <v>1</v>
      </c>
      <c r="B8" t="s">
        <v>6317</v>
      </c>
      <c r="C8" t="s">
        <v>6102</v>
      </c>
      <c r="D8" t="s">
        <v>20</v>
      </c>
      <c r="E8" t="s">
        <v>6308</v>
      </c>
      <c r="F8" t="s">
        <v>6102</v>
      </c>
      <c r="G8" t="s">
        <v>6027</v>
      </c>
      <c r="H8" t="s">
        <v>6311</v>
      </c>
      <c r="K8">
        <v>0</v>
      </c>
    </row>
    <row r="9" spans="1:11">
      <c r="A9">
        <v>1</v>
      </c>
      <c r="B9" t="s">
        <v>6317</v>
      </c>
      <c r="C9" t="s">
        <v>6102</v>
      </c>
      <c r="D9" t="s">
        <v>20</v>
      </c>
      <c r="E9" t="s">
        <v>6308</v>
      </c>
      <c r="F9" t="s">
        <v>6312</v>
      </c>
      <c r="G9" t="s">
        <v>6027</v>
      </c>
      <c r="H9" t="s">
        <v>6311</v>
      </c>
    </row>
    <row r="10" spans="1:11">
      <c r="A10">
        <v>1</v>
      </c>
      <c r="B10" t="s">
        <v>6317</v>
      </c>
      <c r="C10" t="s">
        <v>6102</v>
      </c>
      <c r="D10" t="s">
        <v>6314</v>
      </c>
      <c r="E10" t="s">
        <v>6308</v>
      </c>
      <c r="F10" t="s">
        <v>6309</v>
      </c>
      <c r="G10" t="s">
        <v>6027</v>
      </c>
      <c r="H10" t="s">
        <v>6313</v>
      </c>
      <c r="K10" t="s">
        <v>6318</v>
      </c>
    </row>
    <row r="11" spans="1:11">
      <c r="A11">
        <v>1</v>
      </c>
      <c r="B11" t="s">
        <v>6317</v>
      </c>
      <c r="C11" t="s">
        <v>6102</v>
      </c>
      <c r="D11" t="s">
        <v>6314</v>
      </c>
      <c r="E11" t="s">
        <v>6308</v>
      </c>
      <c r="F11" t="s">
        <v>6312</v>
      </c>
      <c r="G11" t="s">
        <v>6027</v>
      </c>
      <c r="H11" s="197" t="s">
        <v>6319</v>
      </c>
      <c r="K11" t="s">
        <v>2206</v>
      </c>
    </row>
    <row r="12" spans="1:11">
      <c r="A12">
        <v>1</v>
      </c>
      <c r="B12" t="s">
        <v>6102</v>
      </c>
      <c r="C12" t="s">
        <v>6320</v>
      </c>
      <c r="D12" t="s">
        <v>20</v>
      </c>
      <c r="E12" t="s">
        <v>6308</v>
      </c>
      <c r="F12" t="s">
        <v>6309</v>
      </c>
      <c r="G12" t="s">
        <v>6027</v>
      </c>
      <c r="H12" t="s">
        <v>6315</v>
      </c>
      <c r="K12" t="s">
        <v>2296</v>
      </c>
    </row>
    <row r="13" spans="1:11">
      <c r="A13">
        <v>1</v>
      </c>
      <c r="B13" t="s">
        <v>6102</v>
      </c>
      <c r="C13" t="s">
        <v>6320</v>
      </c>
      <c r="D13" t="s">
        <v>6314</v>
      </c>
      <c r="E13" t="s">
        <v>6308</v>
      </c>
      <c r="F13" t="s">
        <v>6312</v>
      </c>
      <c r="G13" t="s">
        <v>6027</v>
      </c>
      <c r="H13" t="s">
        <v>6315</v>
      </c>
      <c r="K13" t="s">
        <v>2382</v>
      </c>
    </row>
    <row r="14" spans="1:11">
      <c r="A14">
        <v>1</v>
      </c>
      <c r="B14" t="s">
        <v>6102</v>
      </c>
      <c r="C14" t="s">
        <v>6320</v>
      </c>
      <c r="D14" t="s">
        <v>6314</v>
      </c>
      <c r="E14" t="s">
        <v>6308</v>
      </c>
      <c r="F14" t="s">
        <v>6309</v>
      </c>
      <c r="G14" t="s">
        <v>6027</v>
      </c>
      <c r="H14" t="s">
        <v>6315</v>
      </c>
      <c r="K14" t="s">
        <v>2158</v>
      </c>
    </row>
    <row r="15" spans="1:11">
      <c r="A15">
        <v>1</v>
      </c>
      <c r="B15" t="s">
        <v>6102</v>
      </c>
      <c r="C15" t="s">
        <v>6320</v>
      </c>
      <c r="D15" t="s">
        <v>6314</v>
      </c>
      <c r="E15" t="s">
        <v>6308</v>
      </c>
      <c r="F15" t="s">
        <v>6312</v>
      </c>
      <c r="G15" t="s">
        <v>6027</v>
      </c>
      <c r="H15" t="s">
        <v>6315</v>
      </c>
    </row>
    <row r="16" spans="1:11">
      <c r="A16">
        <v>1</v>
      </c>
      <c r="B16" t="s">
        <v>6102</v>
      </c>
      <c r="C16" t="s">
        <v>6321</v>
      </c>
      <c r="D16" t="s">
        <v>20</v>
      </c>
      <c r="E16" t="s">
        <v>6308</v>
      </c>
      <c r="F16" t="s">
        <v>6309</v>
      </c>
      <c r="G16" t="s">
        <v>6027</v>
      </c>
      <c r="H16" t="s">
        <v>6313</v>
      </c>
    </row>
    <row r="17" spans="1:10">
      <c r="A17">
        <v>1</v>
      </c>
      <c r="B17" t="s">
        <v>6102</v>
      </c>
      <c r="C17" t="s">
        <v>6321</v>
      </c>
      <c r="D17" t="s">
        <v>6314</v>
      </c>
      <c r="E17" t="s">
        <v>6308</v>
      </c>
      <c r="F17" t="s">
        <v>6312</v>
      </c>
      <c r="G17" t="s">
        <v>6027</v>
      </c>
      <c r="H17" t="s">
        <v>6313</v>
      </c>
    </row>
    <row r="18" spans="1:10">
      <c r="A18">
        <v>1</v>
      </c>
      <c r="B18" t="s">
        <v>6102</v>
      </c>
      <c r="C18" t="s">
        <v>6321</v>
      </c>
      <c r="D18" t="s">
        <v>6314</v>
      </c>
      <c r="E18" t="s">
        <v>6308</v>
      </c>
      <c r="F18" t="s">
        <v>6309</v>
      </c>
      <c r="G18" t="s">
        <v>6027</v>
      </c>
      <c r="H18" t="s">
        <v>6313</v>
      </c>
    </row>
    <row r="19" spans="1:10">
      <c r="A19">
        <v>1</v>
      </c>
      <c r="B19" t="s">
        <v>6102</v>
      </c>
      <c r="C19" t="s">
        <v>6321</v>
      </c>
      <c r="D19" t="s">
        <v>6314</v>
      </c>
      <c r="E19" t="s">
        <v>6308</v>
      </c>
      <c r="F19" t="s">
        <v>6312</v>
      </c>
      <c r="G19" t="s">
        <v>6027</v>
      </c>
      <c r="H19" t="s">
        <v>6313</v>
      </c>
    </row>
    <row r="21" spans="1:10">
      <c r="B21" t="s">
        <v>6322</v>
      </c>
      <c r="J21" t="s">
        <v>6323</v>
      </c>
    </row>
    <row r="22" spans="1:10" ht="15" thickBot="1">
      <c r="A22" s="195" t="s">
        <v>6306</v>
      </c>
      <c r="B22" s="199" t="s">
        <v>4904</v>
      </c>
      <c r="C22" s="199" t="s">
        <v>5334</v>
      </c>
      <c r="D22" s="200" t="s">
        <v>4905</v>
      </c>
      <c r="J22" t="s">
        <v>6324</v>
      </c>
    </row>
    <row r="23" spans="1:10" ht="15" thickTop="1">
      <c r="A23">
        <v>2</v>
      </c>
      <c r="B23" t="s">
        <v>6325</v>
      </c>
      <c r="C23" t="s">
        <v>6027</v>
      </c>
      <c r="D23" t="s">
        <v>2164</v>
      </c>
      <c r="J23" t="s">
        <v>6326</v>
      </c>
    </row>
    <row r="24" spans="1:10">
      <c r="A24">
        <v>2</v>
      </c>
      <c r="B24" t="s">
        <v>6327</v>
      </c>
      <c r="C24" t="s">
        <v>6027</v>
      </c>
      <c r="D24" t="s">
        <v>6328</v>
      </c>
      <c r="J24" t="s">
        <v>6329</v>
      </c>
    </row>
    <row r="25" spans="1:10">
      <c r="A25">
        <v>2</v>
      </c>
      <c r="B25" t="s">
        <v>6330</v>
      </c>
      <c r="C25" t="s">
        <v>6027</v>
      </c>
      <c r="D25" t="s">
        <v>6331</v>
      </c>
      <c r="F25" t="s">
        <v>6332</v>
      </c>
      <c r="J25" t="s">
        <v>6333</v>
      </c>
    </row>
    <row r="26" spans="1:10">
      <c r="A26">
        <v>2</v>
      </c>
      <c r="B26" t="s">
        <v>6334</v>
      </c>
      <c r="C26" t="s">
        <v>6027</v>
      </c>
      <c r="D26" t="s">
        <v>6335</v>
      </c>
      <c r="F26" t="s">
        <v>6336</v>
      </c>
    </row>
    <row r="27" spans="1:10">
      <c r="F27" t="s">
        <v>6337</v>
      </c>
      <c r="J27" t="s">
        <v>2164</v>
      </c>
    </row>
    <row r="28" spans="1:10">
      <c r="F28" t="s">
        <v>6338</v>
      </c>
      <c r="J28" t="s">
        <v>6339</v>
      </c>
    </row>
    <row r="29" spans="1:10">
      <c r="B29" t="s">
        <v>130</v>
      </c>
      <c r="J29" t="s">
        <v>6340</v>
      </c>
    </row>
    <row r="30" spans="1:10" ht="15" thickBot="1">
      <c r="A30" s="195" t="s">
        <v>6306</v>
      </c>
      <c r="B30" s="199" t="s">
        <v>6087</v>
      </c>
      <c r="C30" s="199" t="s">
        <v>5334</v>
      </c>
      <c r="D30" s="200" t="s">
        <v>4917</v>
      </c>
      <c r="J30" t="s">
        <v>6341</v>
      </c>
    </row>
    <row r="31" spans="1:10" ht="15" thickTop="1">
      <c r="A31">
        <v>3</v>
      </c>
      <c r="B31" t="s">
        <v>6325</v>
      </c>
      <c r="C31" t="s">
        <v>6027</v>
      </c>
      <c r="D31" t="s">
        <v>2164</v>
      </c>
    </row>
    <row r="32" spans="1:10">
      <c r="A32">
        <v>3</v>
      </c>
      <c r="B32" t="s">
        <v>6327</v>
      </c>
      <c r="C32" t="s">
        <v>6027</v>
      </c>
      <c r="D32" t="s">
        <v>6328</v>
      </c>
    </row>
    <row r="33" spans="1:4">
      <c r="A33">
        <v>3</v>
      </c>
      <c r="B33" t="s">
        <v>6330</v>
      </c>
      <c r="C33" t="s">
        <v>6027</v>
      </c>
      <c r="D33" t="s">
        <v>6331</v>
      </c>
    </row>
    <row r="34" spans="1:4">
      <c r="A34">
        <v>3</v>
      </c>
      <c r="B34" t="s">
        <v>6334</v>
      </c>
      <c r="C34" t="s">
        <v>6027</v>
      </c>
      <c r="D34" t="s">
        <v>6335</v>
      </c>
    </row>
    <row r="37" spans="1:4">
      <c r="B37" t="s">
        <v>1736</v>
      </c>
    </row>
    <row r="38" spans="1:4" ht="15" thickBot="1">
      <c r="A38" s="195" t="s">
        <v>6306</v>
      </c>
      <c r="B38" s="199" t="s">
        <v>626</v>
      </c>
      <c r="C38" s="199" t="s">
        <v>5334</v>
      </c>
      <c r="D38" s="200" t="s">
        <v>4927</v>
      </c>
    </row>
    <row r="39" spans="1:4" ht="15" thickTop="1">
      <c r="A39" s="196">
        <v>4</v>
      </c>
      <c r="B39" t="s">
        <v>6325</v>
      </c>
      <c r="C39" s="197" t="s">
        <v>6027</v>
      </c>
      <c r="D39" s="197" t="s">
        <v>2164</v>
      </c>
    </row>
    <row r="40" spans="1:4">
      <c r="A40">
        <v>4</v>
      </c>
      <c r="B40" t="s">
        <v>6342</v>
      </c>
      <c r="C40" t="s">
        <v>6027</v>
      </c>
      <c r="D40" t="s">
        <v>6343</v>
      </c>
    </row>
    <row r="43" spans="1:4" ht="15" thickBot="1">
      <c r="A43" s="195" t="s">
        <v>6306</v>
      </c>
      <c r="B43" s="199" t="s">
        <v>4905</v>
      </c>
      <c r="C43" s="199" t="s">
        <v>4917</v>
      </c>
      <c r="D43" s="216" t="s">
        <v>6093</v>
      </c>
    </row>
    <row r="44" spans="1:4" ht="15" thickTop="1">
      <c r="A44" s="196">
        <v>5.0999999999999996</v>
      </c>
      <c r="B44" t="s">
        <v>6344</v>
      </c>
      <c r="C44" s="197" t="s">
        <v>6345</v>
      </c>
      <c r="D44" t="s">
        <v>6346</v>
      </c>
    </row>
    <row r="45" spans="1:4">
      <c r="A45">
        <v>5.2</v>
      </c>
      <c r="B45" t="s">
        <v>2164</v>
      </c>
      <c r="C45" t="s">
        <v>6344</v>
      </c>
      <c r="D45" t="s">
        <v>6347</v>
      </c>
    </row>
    <row r="46" spans="1:4">
      <c r="A46">
        <v>5.3</v>
      </c>
      <c r="B46" t="s">
        <v>2164</v>
      </c>
      <c r="C46" t="s">
        <v>2164</v>
      </c>
      <c r="D46" t="s">
        <v>6348</v>
      </c>
    </row>
    <row r="49" spans="1:7">
      <c r="D49" t="s">
        <v>6349</v>
      </c>
      <c r="G49" t="s">
        <v>6350</v>
      </c>
    </row>
    <row r="50" spans="1:7" ht="15" thickBot="1">
      <c r="A50" s="195" t="s">
        <v>6306</v>
      </c>
      <c r="B50" s="201" t="s">
        <v>4881</v>
      </c>
      <c r="C50" s="201" t="s">
        <v>618</v>
      </c>
      <c r="D50" s="201" t="s">
        <v>254</v>
      </c>
      <c r="E50" s="201" t="s">
        <v>6093</v>
      </c>
      <c r="F50" s="199" t="s">
        <v>5334</v>
      </c>
      <c r="G50" s="216" t="s">
        <v>14</v>
      </c>
    </row>
    <row r="51" spans="1:7" ht="15" thickTop="1">
      <c r="A51" s="196">
        <v>6</v>
      </c>
      <c r="B51" s="197" t="s">
        <v>6319</v>
      </c>
      <c r="C51" s="202" t="s">
        <v>6317</v>
      </c>
      <c r="D51" t="s">
        <v>6351</v>
      </c>
      <c r="E51" t="s">
        <v>6341</v>
      </c>
      <c r="F51" s="197" t="s">
        <v>6027</v>
      </c>
      <c r="G51" s="197" t="s">
        <v>6315</v>
      </c>
    </row>
    <row r="52" spans="1:7">
      <c r="A52" s="196">
        <v>6</v>
      </c>
      <c r="B52" s="197" t="s">
        <v>6319</v>
      </c>
      <c r="C52" s="197" t="s">
        <v>6317</v>
      </c>
      <c r="D52" s="197" t="s">
        <v>6102</v>
      </c>
      <c r="E52" s="202" t="s">
        <v>6102</v>
      </c>
      <c r="F52" s="202" t="s">
        <v>6027</v>
      </c>
      <c r="G52" s="202" t="s">
        <v>6316</v>
      </c>
    </row>
    <row r="53" spans="1:7">
      <c r="A53">
        <v>6</v>
      </c>
      <c r="B53" s="197" t="s">
        <v>6319</v>
      </c>
      <c r="C53" t="s">
        <v>6352</v>
      </c>
      <c r="D53" s="202" t="s">
        <v>6102</v>
      </c>
      <c r="E53" s="202" t="s">
        <v>6102</v>
      </c>
      <c r="F53" s="202" t="s">
        <v>6102</v>
      </c>
      <c r="G53" t="s">
        <v>6353</v>
      </c>
    </row>
    <row r="59" spans="1:7">
      <c r="A59" t="s">
        <v>6350</v>
      </c>
    </row>
    <row r="60" spans="1:7">
      <c r="A60" s="83" t="s">
        <v>14</v>
      </c>
      <c r="B60" t="s">
        <v>6354</v>
      </c>
    </row>
    <row r="61" spans="1:7">
      <c r="A61" t="s">
        <v>6311</v>
      </c>
    </row>
    <row r="62" spans="1:7">
      <c r="A62" t="s">
        <v>6313</v>
      </c>
    </row>
    <row r="63" spans="1:7">
      <c r="A63" t="s">
        <v>6315</v>
      </c>
    </row>
    <row r="64" spans="1:7">
      <c r="A64" t="s">
        <v>6316</v>
      </c>
    </row>
    <row r="65" spans="1:1">
      <c r="A65" t="s">
        <v>6319</v>
      </c>
    </row>
  </sheetData>
  <phoneticPr fontId="20" type="noConversion"/>
  <pageMargins left="0.7" right="0.7" top="0.75" bottom="0.75" header="0.3" footer="0.3"/>
  <pageSetup orientation="portrait" r:id="rId1"/>
  <legacyDrawing r:id="rId2"/>
  <tableParts count="7">
    <tablePart r:id="rId3"/>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F83-FE0A-4724-8D20-6528490880F1}">
  <sheetPr>
    <tabColor theme="9" tint="0.39997558519241921"/>
  </sheetPr>
  <dimension ref="A1:IV96"/>
  <sheetViews>
    <sheetView topLeftCell="BK1" zoomScale="90" zoomScaleNormal="90" workbookViewId="0">
      <selection activeCell="BO33" sqref="BO33"/>
    </sheetView>
  </sheetViews>
  <sheetFormatPr defaultRowHeight="14.45"/>
  <cols>
    <col min="1" max="1" width="40.42578125" customWidth="1"/>
    <col min="3" max="3" width="14.42578125" customWidth="1"/>
    <col min="5" max="5" width="28" customWidth="1"/>
    <col min="6" max="6" width="43.5703125" customWidth="1"/>
    <col min="7" max="7" width="36.5703125" customWidth="1"/>
    <col min="10" max="10" width="23.42578125" customWidth="1"/>
    <col min="12" max="13" width="26" customWidth="1"/>
    <col min="14" max="14" width="27" customWidth="1"/>
    <col min="20" max="20" width="50.42578125" customWidth="1"/>
    <col min="22" max="23" width="31.5703125" customWidth="1"/>
    <col min="24" max="24" width="51" customWidth="1"/>
    <col min="26" max="26" width="38.5703125" customWidth="1"/>
    <col min="28" max="28" width="34" customWidth="1"/>
    <col min="29" max="29" width="39.5703125" customWidth="1"/>
    <col min="31" max="31" width="27.5703125" customWidth="1"/>
    <col min="33" max="33" width="46.5703125" customWidth="1"/>
    <col min="35" max="35" width="25.5703125" customWidth="1"/>
    <col min="37" max="37" width="25.42578125" customWidth="1"/>
    <col min="39" max="39" width="22.42578125" customWidth="1"/>
    <col min="41" max="41" width="19.5703125" customWidth="1"/>
    <col min="43" max="43" width="23.5703125" customWidth="1"/>
    <col min="44" max="44" width="29.5703125" customWidth="1"/>
    <col min="46" max="46" width="27.42578125" customWidth="1"/>
    <col min="48" max="48" width="39.140625" customWidth="1"/>
    <col min="49" max="49" width="28.42578125" customWidth="1"/>
    <col min="51" max="51" width="10.5703125" customWidth="1"/>
    <col min="53" max="53" width="16.5703125" customWidth="1"/>
    <col min="55" max="55" width="25.5703125" customWidth="1"/>
    <col min="60" max="60" width="30.42578125" customWidth="1"/>
    <col min="62" max="62" width="39.5703125" customWidth="1"/>
    <col min="63" max="63" width="39.42578125" customWidth="1"/>
    <col min="65" max="65" width="53.5703125" customWidth="1"/>
    <col min="67" max="67" width="43.85546875" customWidth="1"/>
    <col min="68" max="68" width="42.85546875" customWidth="1"/>
    <col min="70" max="70" width="13.5703125" customWidth="1"/>
    <col min="72" max="72" width="25.5703125" customWidth="1"/>
    <col min="74" max="74" width="22.5703125" customWidth="1"/>
    <col min="75" max="75" width="31.5703125" customWidth="1"/>
    <col min="77" max="77" width="21.5703125" customWidth="1"/>
    <col min="79" max="79" width="26.42578125" customWidth="1"/>
    <col min="80" max="80" width="34.5703125" customWidth="1"/>
    <col min="82" max="82" width="37.42578125" customWidth="1"/>
    <col min="84" max="84" width="38" customWidth="1"/>
    <col min="85" max="85" width="41.5703125" customWidth="1"/>
    <col min="87" max="87" width="16.5703125" customWidth="1"/>
    <col min="89" max="89" width="36.42578125" customWidth="1"/>
    <col min="91" max="91" width="23.5703125" customWidth="1"/>
    <col min="93" max="93" width="20" customWidth="1"/>
    <col min="95" max="95" width="21.5703125" customWidth="1"/>
    <col min="97" max="97" width="32.5703125" customWidth="1"/>
    <col min="99" max="99" width="39.5703125" customWidth="1"/>
    <col min="100" max="100" width="34.42578125" customWidth="1"/>
    <col min="102" max="102" width="15.42578125" customWidth="1"/>
    <col min="104" max="104" width="19.42578125" customWidth="1"/>
    <col min="106" max="106" width="39.42578125" customWidth="1"/>
    <col min="108" max="108" width="28.5703125" customWidth="1"/>
    <col min="110" max="110" width="26.5703125" customWidth="1"/>
    <col min="112" max="112" width="34.42578125" customWidth="1"/>
    <col min="114" max="114" width="39.42578125" customWidth="1"/>
    <col min="116" max="116" width="15.42578125" customWidth="1"/>
    <col min="118" max="118" width="17.5703125" customWidth="1"/>
    <col min="120" max="120" width="21.5703125" customWidth="1"/>
    <col min="122" max="122" width="24.5703125" customWidth="1"/>
    <col min="123" max="123" width="27.5703125" customWidth="1"/>
    <col min="125" max="125" width="21.5703125" customWidth="1"/>
    <col min="126" max="127" width="24.42578125" customWidth="1"/>
    <col min="129" max="129" width="27.5703125" customWidth="1"/>
    <col min="131" max="131" width="32.42578125" customWidth="1"/>
    <col min="133" max="133" width="32.42578125" customWidth="1"/>
    <col min="135" max="135" width="44.5703125" customWidth="1"/>
    <col min="137" max="137" width="59.5703125" customWidth="1"/>
    <col min="138" max="138" width="8.5703125" customWidth="1"/>
    <col min="139" max="139" width="45.5703125" customWidth="1"/>
    <col min="141" max="141" width="29" customWidth="1"/>
    <col min="143" max="143" width="46.5703125" customWidth="1"/>
    <col min="145" max="145" width="55.5703125" customWidth="1"/>
    <col min="147" max="147" width="28" customWidth="1"/>
    <col min="149" max="149" width="15.5703125" customWidth="1"/>
    <col min="151" max="151" width="19.5703125" customWidth="1"/>
    <col min="152" max="152" width="25.5703125" customWidth="1"/>
    <col min="154" max="154" width="9.5703125" customWidth="1"/>
    <col min="155" max="155" width="27.5703125" customWidth="1"/>
    <col min="156" max="156" width="47.85546875" customWidth="1"/>
    <col min="159" max="159" width="45.140625" customWidth="1"/>
    <col min="160" max="160" width="68.5703125" customWidth="1"/>
    <col min="161" max="161" width="39.5703125" customWidth="1"/>
    <col min="162" max="162" width="48.42578125" customWidth="1"/>
    <col min="165" max="165" width="37.85546875" customWidth="1"/>
    <col min="166" max="166" width="40.42578125" customWidth="1"/>
    <col min="167" max="167" width="37.140625" customWidth="1"/>
    <col min="168" max="168" width="17.42578125" bestFit="1" customWidth="1"/>
    <col min="169" max="169" width="16.5703125" bestFit="1" customWidth="1"/>
    <col min="170" max="170" width="25.140625" bestFit="1" customWidth="1"/>
    <col min="171" max="171" width="17.85546875" bestFit="1" customWidth="1"/>
    <col min="172" max="172" width="21" bestFit="1" customWidth="1"/>
    <col min="173" max="173" width="17.5703125" bestFit="1" customWidth="1"/>
    <col min="174" max="175" width="28.5703125" bestFit="1" customWidth="1"/>
    <col min="176" max="176" width="25.42578125" customWidth="1"/>
    <col min="177" max="177" width="24.140625" bestFit="1" customWidth="1"/>
    <col min="178" max="178" width="14.42578125" bestFit="1" customWidth="1"/>
    <col min="179" max="179" width="27.85546875" bestFit="1" customWidth="1"/>
    <col min="180" max="180" width="25.140625" bestFit="1" customWidth="1"/>
    <col min="181" max="181" width="17.42578125" bestFit="1" customWidth="1"/>
    <col min="182" max="182" width="16.5703125" bestFit="1" customWidth="1"/>
    <col min="183" max="183" width="25.140625" bestFit="1" customWidth="1"/>
    <col min="184" max="184" width="17.85546875" bestFit="1" customWidth="1"/>
    <col min="185" max="185" width="21" bestFit="1" customWidth="1"/>
    <col min="186" max="186" width="16.5703125" bestFit="1" customWidth="1"/>
    <col min="187" max="187" width="20.140625" bestFit="1" customWidth="1"/>
    <col min="188" max="188" width="41.85546875" bestFit="1" customWidth="1"/>
    <col min="189" max="189" width="52.5703125" customWidth="1"/>
    <col min="190" max="190" width="30.5703125" bestFit="1" customWidth="1"/>
    <col min="191" max="191" width="42.85546875" bestFit="1" customWidth="1"/>
    <col min="192" max="192" width="49.42578125" customWidth="1"/>
    <col min="193" max="193" width="31.85546875" bestFit="1" customWidth="1"/>
    <col min="195" max="195" width="18.5703125" customWidth="1"/>
    <col min="197" max="197" width="19.5703125" customWidth="1"/>
    <col min="198" max="198" width="33.42578125" customWidth="1"/>
    <col min="200" max="200" width="18.5703125" customWidth="1"/>
    <col min="202" max="202" width="38.42578125" bestFit="1" customWidth="1"/>
    <col min="204" max="204" width="14.42578125" customWidth="1"/>
    <col min="206" max="206" width="30.42578125" customWidth="1"/>
    <col min="208" max="208" width="16.5703125" customWidth="1"/>
    <col min="210" max="210" width="30.42578125" customWidth="1"/>
    <col min="214" max="214" width="29.5703125" customWidth="1"/>
    <col min="216" max="216" width="44.5703125" customWidth="1"/>
    <col min="218" max="218" width="45.42578125" customWidth="1"/>
    <col min="220" max="220" width="22.42578125" customWidth="1"/>
    <col min="222" max="222" width="20.5703125" customWidth="1"/>
    <col min="223" max="223" width="21.5703125" customWidth="1"/>
    <col min="225" max="225" width="21.42578125" bestFit="1" customWidth="1"/>
    <col min="227" max="227" width="14.140625" customWidth="1"/>
    <col min="229" max="229" width="19" customWidth="1"/>
    <col min="230" max="230" width="23.85546875" customWidth="1"/>
    <col min="233" max="233" width="15.5703125" customWidth="1"/>
    <col min="234" max="234" width="21.42578125" bestFit="1" customWidth="1"/>
    <col min="239" max="239" width="8.85546875" bestFit="1" customWidth="1"/>
    <col min="242" max="242" width="12.140625" customWidth="1"/>
    <col min="244" max="245" width="59.85546875" customWidth="1"/>
    <col min="247" max="247" width="25" customWidth="1"/>
    <col min="250" max="250" width="21.140625" customWidth="1"/>
    <col min="251" max="251" width="19.85546875" customWidth="1"/>
    <col min="253" max="253" width="16.140625" customWidth="1"/>
    <col min="255" max="255" width="12.5703125" customWidth="1"/>
    <col min="256" max="256" width="16.140625" customWidth="1"/>
  </cols>
  <sheetData>
    <row r="1" spans="1:256">
      <c r="F1" t="s">
        <v>6355</v>
      </c>
      <c r="FI1" t="s">
        <v>6356</v>
      </c>
      <c r="FJ1" t="str">
        <f>_xlfn.XLOOKUP(FJ2,'Dev Fields'!$B:$B,'Dev Fields'!$A:$A,"0-Not Found",0)</f>
        <v>0-Not Found</v>
      </c>
      <c r="FK1" t="str">
        <f>_xlfn.XLOOKUP(FK2,'Dev Fields'!$B:$B,'Dev Fields'!$A:$A,"0-Not Found",0)</f>
        <v>0-Not Found</v>
      </c>
      <c r="FL1" t="str">
        <f>_xlfn.XLOOKUP(FL2,'Dev Fields'!$B:$B,'Dev Fields'!$A:$A,"0-Not Found",0)</f>
        <v>0-Not Found</v>
      </c>
      <c r="FM1" t="str">
        <f>_xlfn.XLOOKUP(FM2,'Dev Fields'!$B:$B,'Dev Fields'!$A:$A,"0-Not Found",0)</f>
        <v>0-Not Found</v>
      </c>
      <c r="FN1" t="str">
        <f>_xlfn.XLOOKUP(FN2,'Dev Fields'!$B:$B,'Dev Fields'!$A:$A,"0-Not Found",0)</f>
        <v>0-Not Found</v>
      </c>
      <c r="FO1" t="str">
        <f>_xlfn.XLOOKUP(FO2,'Dev Fields'!$B:$B,'Dev Fields'!$A:$A,"0-Not Found",0)</f>
        <v>0-Not Found</v>
      </c>
      <c r="FP1" t="str">
        <f>_xlfn.XLOOKUP(FP2,'Dev Fields'!$B:$B,'Dev Fields'!$A:$A,"0-Not Found",0)</f>
        <v>0-Not Found</v>
      </c>
      <c r="FQ1" t="str">
        <f>_xlfn.XLOOKUP(FQ2,'Dev Fields'!$B:$B,'Dev Fields'!$A:$A,"0-Not Found",0)</f>
        <v>SL3 EPG Approval</v>
      </c>
      <c r="FR1" t="str">
        <f>_xlfn.XLOOKUP(FR2,'Dev Fields'!$B:$B,'Dev Fields'!$A:$A,"0-Not Found",0)</f>
        <v>SL3 Business Finance Approval</v>
      </c>
      <c r="FS1" t="str">
        <f>_xlfn.XLOOKUP(FS2,'Dev Fields'!$B:$B,'Dev Fields'!$A:$A,"0-Not Found",0)</f>
        <v>Ready for L3 EPM Quality Check?</v>
      </c>
      <c r="FT1" t="str">
        <f>_xlfn.XLOOKUP(FT2,'Dev Fields'!$B:$B,'Dev Fields'!$A:$A,"0-Not Found",0)</f>
        <v>L3 EPM Review 1</v>
      </c>
      <c r="FU1" t="str">
        <f>_xlfn.XLOOKUP(FU2,'Dev Fields'!$B:$B,'Dev Fields'!$A:$A,"0-Not Found",0)</f>
        <v>Ready for L3 Epic Approval?</v>
      </c>
      <c r="FV1" t="str">
        <f>_xlfn.XLOOKUP(FV2,'Dev Fields'!$B:$B,'Dev Fields'!$A:$A,"0-Not Found",0)</f>
        <v>L3 Epic Approval</v>
      </c>
      <c r="FW1" t="str">
        <f>_xlfn.XLOOKUP(FW2,'Dev Fields'!$B:$B,'Dev Fields'!$A:$A,"0-Not Found",0)</f>
        <v>SL3 Program Owner Approval</v>
      </c>
      <c r="FX1" t="str">
        <f>_xlfn.XLOOKUP(FX2,'Dev Fields'!$B:$B,'Dev Fields'!$A:$A,"0-Not Found",0)</f>
        <v>SL3 D&amp;T Captain Approval</v>
      </c>
      <c r="FY1" t="str">
        <f>_xlfn.XLOOKUP(FY2,'Dev Fields'!$B:$B,'Dev Fields'!$A:$A,"0-Not Found",0)</f>
        <v>SL3 ESPM Review</v>
      </c>
      <c r="FZ1" t="str">
        <f>_xlfn.XLOOKUP(FZ2,'Dev Fields'!$B:$B,'Dev Fields'!$A:$A,"0-Not Found",0)</f>
        <v>SL3 TO Approval</v>
      </c>
      <c r="GA1" t="str">
        <f>_xlfn.XLOOKUP(GA2,'Dev Fields'!$B:$B,'Dev Fields'!$A:$A,"0-Not Found",0)</f>
        <v>SL3 D&amp;T Finance Approval</v>
      </c>
      <c r="GB1" t="str">
        <f>_xlfn.XLOOKUP(GB2,'Dev Fields'!$B:$B,'Dev Fields'!$A:$A,"0-Not Found",0)</f>
        <v>SL3 DTU Approval</v>
      </c>
      <c r="GC1" t="str">
        <f>_xlfn.XLOOKUP(GC2,'Dev Fields'!$B:$B,'Dev Fields'!$A:$A,"0-Not Found",0)</f>
        <v>SL3 D&amp;T SMO Review</v>
      </c>
      <c r="GD1" t="str">
        <f>_xlfn.XLOOKUP(GD2,'Dev Fields'!$B:$B,'Dev Fields'!$A:$A,"0-Not Found",0)</f>
        <v>L3 ESPM Review</v>
      </c>
      <c r="GE1" t="str">
        <f>_xlfn.XLOOKUP(GE2,'Dev Fields'!$B:$B,'Dev Fields'!$A:$A,"0-Not Found",0)</f>
        <v>L3 D&amp;T SMO Review</v>
      </c>
      <c r="GF1" t="str">
        <f>_xlfn.XLOOKUP(GF2,'Dev Fields'!$B:$B,'Dev Fields'!$A:$A,"0-Not Found",0)</f>
        <v>0-Not Found</v>
      </c>
      <c r="GG1" t="str">
        <f>_xlfn.XLOOKUP(GG2,'Dev Fields'!$B:$B,'Dev Fields'!$A:$A,"0-Not Found",0)</f>
        <v>0-Not Found</v>
      </c>
      <c r="GH1" t="str">
        <f>_xlfn.XLOOKUP(GH2,'Dev Fields'!$B:$B,'Dev Fields'!$A:$A,"0-Not Found",0)</f>
        <v>0-Not Found</v>
      </c>
      <c r="GI1" t="str">
        <f>_xlfn.XLOOKUP(GI2,'Dev Fields'!$B:$B,'Dev Fields'!$A:$A,"0-Not Found",0)</f>
        <v>SL4 Close Work Bundle -D&amp;T Finance Approval</v>
      </c>
      <c r="GJ1" t="str">
        <f>_xlfn.XLOOKUP(GJ2,'Dev Fields'!$B:$B,'Dev Fields'!$A:$A,"0-Not Found",0)</f>
        <v>0-Not Found</v>
      </c>
      <c r="GK1" t="str">
        <f>_xlfn.XLOOKUP(GK2,'Dev Fields'!$B:$B,'Dev Fields'!$A:$A,"0-Not Found",0)</f>
        <v>0-Not Found</v>
      </c>
    </row>
    <row r="2" spans="1:256">
      <c r="A2" t="s">
        <v>6357</v>
      </c>
      <c r="C2" t="s">
        <v>1615</v>
      </c>
      <c r="F2" t="s">
        <v>1616</v>
      </c>
      <c r="G2" t="s">
        <v>1615</v>
      </c>
      <c r="J2" t="s">
        <v>218</v>
      </c>
      <c r="M2" t="s">
        <v>1615</v>
      </c>
      <c r="N2" t="s">
        <v>218</v>
      </c>
      <c r="T2" t="s">
        <v>6358</v>
      </c>
      <c r="X2" t="s">
        <v>6358</v>
      </c>
      <c r="Z2" t="s">
        <v>226</v>
      </c>
      <c r="AB2" t="s">
        <v>226</v>
      </c>
      <c r="AC2" t="s">
        <v>226</v>
      </c>
      <c r="AE2" t="s">
        <v>6047</v>
      </c>
      <c r="AG2" t="s">
        <v>6359</v>
      </c>
      <c r="AI2" t="s">
        <v>6360</v>
      </c>
      <c r="AK2" t="s">
        <v>6361</v>
      </c>
      <c r="AM2" t="s">
        <v>363</v>
      </c>
      <c r="AO2" t="s">
        <v>6362</v>
      </c>
      <c r="AQ2" t="s">
        <v>1896</v>
      </c>
      <c r="AR2" t="s">
        <v>6362</v>
      </c>
      <c r="AT2" t="s">
        <v>6209</v>
      </c>
      <c r="AV2" t="s">
        <v>1677</v>
      </c>
      <c r="AW2" t="s">
        <v>6209</v>
      </c>
      <c r="AY2" t="s">
        <v>6363</v>
      </c>
      <c r="BA2" t="s">
        <v>1697</v>
      </c>
      <c r="BC2" t="s">
        <v>6364</v>
      </c>
      <c r="BF2" t="s">
        <v>6349</v>
      </c>
      <c r="BH2" t="s">
        <v>1736</v>
      </c>
      <c r="BJ2" t="s">
        <v>1736</v>
      </c>
      <c r="BK2" t="s">
        <v>1736</v>
      </c>
      <c r="BM2" t="s">
        <v>6365</v>
      </c>
      <c r="BR2" t="s">
        <v>294</v>
      </c>
      <c r="BT2" t="s">
        <v>6366</v>
      </c>
      <c r="BV2" t="s">
        <v>6367</v>
      </c>
      <c r="BW2" t="s">
        <v>6366</v>
      </c>
      <c r="BY2" t="s">
        <v>6368</v>
      </c>
      <c r="CA2" t="s">
        <v>6369</v>
      </c>
      <c r="CB2" t="s">
        <v>1755</v>
      </c>
      <c r="CD2" t="s">
        <v>1759</v>
      </c>
      <c r="CF2" t="s">
        <v>6370</v>
      </c>
      <c r="CG2" t="s">
        <v>1759</v>
      </c>
      <c r="CI2" t="s">
        <v>1763</v>
      </c>
      <c r="CK2" t="s">
        <v>6371</v>
      </c>
      <c r="CM2" t="s">
        <v>6372</v>
      </c>
      <c r="CO2" t="s">
        <v>6373</v>
      </c>
      <c r="CQ2" t="s">
        <v>1781</v>
      </c>
      <c r="CS2" t="s">
        <v>1784</v>
      </c>
      <c r="CU2" t="s">
        <v>1785</v>
      </c>
      <c r="CV2" t="s">
        <v>1784</v>
      </c>
      <c r="CX2" t="s">
        <v>1790</v>
      </c>
      <c r="CZ2" t="s">
        <v>6374</v>
      </c>
      <c r="DB2" t="s">
        <v>6350</v>
      </c>
      <c r="DD2" t="s">
        <v>257</v>
      </c>
      <c r="DF2" t="s">
        <v>261</v>
      </c>
      <c r="DH2" t="s">
        <v>259</v>
      </c>
      <c r="DJ2" t="s">
        <v>263</v>
      </c>
      <c r="DL2" t="s">
        <v>432</v>
      </c>
      <c r="DN2" t="s">
        <v>240</v>
      </c>
      <c r="DP2" t="s">
        <v>186</v>
      </c>
      <c r="DR2" t="s">
        <v>240</v>
      </c>
      <c r="DS2" t="s">
        <v>240</v>
      </c>
      <c r="DU2" t="s">
        <v>6375</v>
      </c>
      <c r="DV2" t="s">
        <v>186</v>
      </c>
      <c r="DW2" t="s">
        <v>240</v>
      </c>
      <c r="DY2" t="s">
        <v>6376</v>
      </c>
      <c r="EA2" t="s">
        <v>275</v>
      </c>
      <c r="EC2" t="s">
        <v>6377</v>
      </c>
      <c r="EE2" t="s">
        <v>140</v>
      </c>
      <c r="EG2" t="s">
        <v>297</v>
      </c>
      <c r="EI2" t="s">
        <v>147</v>
      </c>
      <c r="EK2" t="s">
        <v>300</v>
      </c>
      <c r="EM2" t="s">
        <v>153</v>
      </c>
      <c r="EO2" t="s">
        <v>223</v>
      </c>
      <c r="EQ2" t="s">
        <v>364</v>
      </c>
      <c r="ES2" t="s">
        <v>6367</v>
      </c>
      <c r="EU2" t="s">
        <v>6367</v>
      </c>
      <c r="EV2" t="s">
        <v>6367</v>
      </c>
      <c r="EX2" t="s">
        <v>6378</v>
      </c>
      <c r="FB2" t="s">
        <v>6378</v>
      </c>
      <c r="FE2" t="s">
        <v>6378</v>
      </c>
      <c r="FI2" t="s">
        <v>6378</v>
      </c>
      <c r="FJ2" t="s">
        <v>167</v>
      </c>
      <c r="FK2" t="s">
        <v>172</v>
      </c>
      <c r="FL2" t="s">
        <v>177</v>
      </c>
      <c r="FM2" t="s">
        <v>182</v>
      </c>
      <c r="FN2" t="s">
        <v>192</v>
      </c>
      <c r="FO2" t="s">
        <v>198</v>
      </c>
      <c r="FP2" t="s">
        <v>1039</v>
      </c>
      <c r="FQ2" t="s">
        <v>223</v>
      </c>
      <c r="FR2" t="s">
        <v>364</v>
      </c>
      <c r="FS2" t="s">
        <v>415</v>
      </c>
      <c r="FT2" t="s">
        <v>418</v>
      </c>
      <c r="FU2" t="s">
        <v>1958</v>
      </c>
      <c r="FV2" t="s">
        <v>1962</v>
      </c>
      <c r="FW2" t="s">
        <v>349</v>
      </c>
      <c r="FX2" t="s">
        <v>354</v>
      </c>
      <c r="FY2" t="s">
        <v>359</v>
      </c>
      <c r="FZ2" t="s">
        <v>369</v>
      </c>
      <c r="GA2" t="s">
        <v>1391</v>
      </c>
      <c r="GB2" t="s">
        <v>1394</v>
      </c>
      <c r="GC2" t="s">
        <v>1398</v>
      </c>
      <c r="GD2" t="s">
        <v>348</v>
      </c>
      <c r="GE2" t="s">
        <v>1551</v>
      </c>
      <c r="GF2" t="s">
        <v>452</v>
      </c>
      <c r="GG2" t="s">
        <v>456</v>
      </c>
      <c r="GH2" t="s">
        <v>460</v>
      </c>
      <c r="GI2" t="s">
        <v>1596</v>
      </c>
      <c r="GJ2" t="s">
        <v>1600</v>
      </c>
      <c r="GK2" t="s">
        <v>1602</v>
      </c>
      <c r="GM2" t="s">
        <v>1673</v>
      </c>
      <c r="GO2" t="s">
        <v>1896</v>
      </c>
      <c r="GP2" t="s">
        <v>1896</v>
      </c>
      <c r="GR2" t="s">
        <v>253</v>
      </c>
      <c r="GV2" t="s">
        <v>6379</v>
      </c>
      <c r="GX2" t="s">
        <v>6380</v>
      </c>
      <c r="GZ2" t="s">
        <v>6381</v>
      </c>
      <c r="HB2" t="s">
        <v>6382</v>
      </c>
      <c r="HD2" t="s">
        <v>1962</v>
      </c>
      <c r="HF2" t="s">
        <v>6383</v>
      </c>
      <c r="HH2" t="s">
        <v>448</v>
      </c>
      <c r="HJ2" t="s">
        <v>1973</v>
      </c>
      <c r="HL2" t="s">
        <v>1985</v>
      </c>
      <c r="HN2" t="s">
        <v>1985</v>
      </c>
      <c r="HO2" t="s">
        <v>1985</v>
      </c>
      <c r="HQ2" t="s">
        <v>189</v>
      </c>
      <c r="HS2" t="s">
        <v>6384</v>
      </c>
      <c r="HU2" t="s">
        <v>1829</v>
      </c>
      <c r="HZ2" t="s">
        <v>189</v>
      </c>
      <c r="IB2" t="s">
        <v>1945</v>
      </c>
      <c r="IE2" t="s">
        <v>1944</v>
      </c>
      <c r="IH2" t="s">
        <v>1946</v>
      </c>
      <c r="IM2" t="s">
        <v>6385</v>
      </c>
      <c r="IP2" t="s">
        <v>6386</v>
      </c>
      <c r="IQ2" t="s">
        <v>6385</v>
      </c>
      <c r="IS2" t="s">
        <v>6387</v>
      </c>
      <c r="IU2" t="s">
        <v>908</v>
      </c>
      <c r="IV2" t="s">
        <v>6387</v>
      </c>
    </row>
    <row r="3" spans="1:256">
      <c r="A3" t="s">
        <v>6388</v>
      </c>
      <c r="C3" t="s">
        <v>618</v>
      </c>
      <c r="E3" t="s">
        <v>6031</v>
      </c>
      <c r="F3" t="s">
        <v>14</v>
      </c>
      <c r="G3" t="s">
        <v>6354</v>
      </c>
      <c r="J3" t="s">
        <v>217</v>
      </c>
      <c r="L3" t="s">
        <v>6389</v>
      </c>
      <c r="M3" t="s">
        <v>618</v>
      </c>
      <c r="N3" t="s">
        <v>6390</v>
      </c>
      <c r="T3" t="s">
        <v>603</v>
      </c>
      <c r="V3" t="s">
        <v>6389</v>
      </c>
      <c r="W3" t="s">
        <v>6391</v>
      </c>
      <c r="X3" t="s">
        <v>603</v>
      </c>
      <c r="Z3" t="s">
        <v>604</v>
      </c>
      <c r="AB3" t="s">
        <v>5062</v>
      </c>
      <c r="AC3" t="s">
        <v>604</v>
      </c>
      <c r="AE3" t="s">
        <v>222</v>
      </c>
      <c r="AG3" t="s">
        <v>6392</v>
      </c>
      <c r="AI3" t="s">
        <v>6393</v>
      </c>
      <c r="AK3" t="s">
        <v>6394</v>
      </c>
      <c r="AM3" t="s">
        <v>608</v>
      </c>
      <c r="AO3" t="s">
        <v>6395</v>
      </c>
      <c r="AQ3" t="s">
        <v>2109</v>
      </c>
      <c r="AR3" t="s">
        <v>6395</v>
      </c>
      <c r="AT3" t="s">
        <v>306</v>
      </c>
      <c r="AV3" t="s">
        <v>6208</v>
      </c>
      <c r="AW3" t="s">
        <v>306</v>
      </c>
      <c r="AY3" t="s">
        <v>610</v>
      </c>
      <c r="BA3" t="s">
        <v>6396</v>
      </c>
      <c r="BC3" t="s">
        <v>616</v>
      </c>
      <c r="BF3" t="s">
        <v>6397</v>
      </c>
      <c r="BH3" t="s">
        <v>6398</v>
      </c>
      <c r="BJ3" t="s">
        <v>6399</v>
      </c>
      <c r="BK3" t="s">
        <v>6400</v>
      </c>
      <c r="BM3" t="s">
        <v>139</v>
      </c>
      <c r="BO3" t="s">
        <v>139</v>
      </c>
      <c r="BP3" t="s">
        <v>6401</v>
      </c>
      <c r="BR3" t="s">
        <v>6402</v>
      </c>
      <c r="BT3" t="s">
        <v>628</v>
      </c>
      <c r="BV3" t="s">
        <v>375</v>
      </c>
      <c r="BW3" t="s">
        <v>628</v>
      </c>
      <c r="BY3" t="s">
        <v>628</v>
      </c>
      <c r="CA3" t="s">
        <v>6403</v>
      </c>
      <c r="CB3" t="s">
        <v>629</v>
      </c>
      <c r="CD3" t="s">
        <v>6404</v>
      </c>
      <c r="CF3" t="s">
        <v>5027</v>
      </c>
      <c r="CG3" t="s">
        <v>6404</v>
      </c>
      <c r="CI3" t="s">
        <v>631</v>
      </c>
      <c r="CK3" t="s">
        <v>632</v>
      </c>
      <c r="CM3" t="s">
        <v>6405</v>
      </c>
      <c r="CO3" t="s">
        <v>634</v>
      </c>
      <c r="CQ3" t="s">
        <v>635</v>
      </c>
      <c r="CS3" t="s">
        <v>636</v>
      </c>
      <c r="CU3" t="s">
        <v>6213</v>
      </c>
      <c r="CV3" t="s">
        <v>636</v>
      </c>
      <c r="CX3" t="s">
        <v>637</v>
      </c>
      <c r="CZ3" t="s">
        <v>642</v>
      </c>
      <c r="DB3" t="s">
        <v>14</v>
      </c>
      <c r="DD3" t="s">
        <v>256</v>
      </c>
      <c r="DF3" t="s">
        <v>260</v>
      </c>
      <c r="DH3" t="s">
        <v>258</v>
      </c>
      <c r="DJ3" t="s">
        <v>262</v>
      </c>
      <c r="DL3" t="s">
        <v>6406</v>
      </c>
      <c r="DN3" t="s">
        <v>239</v>
      </c>
      <c r="DP3" t="s">
        <v>5049</v>
      </c>
      <c r="DR3" t="s">
        <v>6407</v>
      </c>
      <c r="DS3" t="s">
        <v>6408</v>
      </c>
      <c r="DU3" t="s">
        <v>5049</v>
      </c>
      <c r="DV3" t="s">
        <v>8</v>
      </c>
      <c r="DW3" t="s">
        <v>239</v>
      </c>
      <c r="DY3" t="s">
        <v>248</v>
      </c>
      <c r="EA3" t="s">
        <v>688</v>
      </c>
      <c r="EC3" t="s">
        <v>689</v>
      </c>
      <c r="EE3" t="s">
        <v>2068</v>
      </c>
      <c r="EG3" t="s">
        <v>690</v>
      </c>
      <c r="EI3" t="s">
        <v>145</v>
      </c>
      <c r="EK3" t="s">
        <v>691</v>
      </c>
      <c r="EM3" t="s">
        <v>151</v>
      </c>
      <c r="EO3" t="s">
        <v>588</v>
      </c>
      <c r="EQ3" t="s">
        <v>362</v>
      </c>
      <c r="ES3" t="s">
        <v>375</v>
      </c>
      <c r="EU3" t="s">
        <v>375</v>
      </c>
      <c r="EV3" t="s">
        <v>6409</v>
      </c>
      <c r="EX3" t="s">
        <v>241</v>
      </c>
      <c r="EZ3" t="s">
        <v>6410</v>
      </c>
      <c r="FB3" t="s">
        <v>241</v>
      </c>
      <c r="FC3" t="s">
        <v>6411</v>
      </c>
      <c r="FD3" t="s">
        <v>14</v>
      </c>
      <c r="FE3" t="s">
        <v>6412</v>
      </c>
      <c r="FF3" s="238" t="s">
        <v>6413</v>
      </c>
      <c r="FI3" t="s">
        <v>241</v>
      </c>
      <c r="FJ3" s="82" t="s">
        <v>165</v>
      </c>
      <c r="FK3" s="82" t="s">
        <v>170</v>
      </c>
      <c r="FL3" s="82" t="s">
        <v>175</v>
      </c>
      <c r="FM3" s="82" t="s">
        <v>180</v>
      </c>
      <c r="FN3" s="82" t="s">
        <v>190</v>
      </c>
      <c r="FO3" s="82" t="s">
        <v>196</v>
      </c>
      <c r="FP3" s="82" t="s">
        <v>683</v>
      </c>
      <c r="FQ3" t="s">
        <v>588</v>
      </c>
      <c r="FR3" t="s">
        <v>362</v>
      </c>
      <c r="FS3" s="238" t="s">
        <v>1949</v>
      </c>
      <c r="FT3" s="238" t="s">
        <v>416</v>
      </c>
      <c r="FU3" s="238" t="s">
        <v>1956</v>
      </c>
      <c r="FV3" s="238" t="s">
        <v>1960</v>
      </c>
      <c r="FW3" t="s">
        <v>347</v>
      </c>
      <c r="FX3" t="s">
        <v>352</v>
      </c>
      <c r="FY3" t="s">
        <v>357</v>
      </c>
      <c r="FZ3" t="s">
        <v>367</v>
      </c>
      <c r="GA3" t="s">
        <v>744</v>
      </c>
      <c r="GB3" t="s">
        <v>748</v>
      </c>
      <c r="GC3" t="s">
        <v>752</v>
      </c>
      <c r="GD3" t="s">
        <v>436</v>
      </c>
      <c r="GE3" t="s">
        <v>835</v>
      </c>
      <c r="GF3" s="82" t="s">
        <v>842</v>
      </c>
      <c r="GG3" s="82" t="s">
        <v>846</v>
      </c>
      <c r="GH3" s="82" t="s">
        <v>850</v>
      </c>
      <c r="GI3" t="s">
        <v>6414</v>
      </c>
      <c r="GJ3" s="82" t="s">
        <v>858</v>
      </c>
      <c r="GK3" s="82" t="s">
        <v>862</v>
      </c>
      <c r="GM3" t="s">
        <v>5072</v>
      </c>
      <c r="GO3" t="s">
        <v>2109</v>
      </c>
      <c r="GP3" t="s">
        <v>6415</v>
      </c>
      <c r="GR3" t="s">
        <v>252</v>
      </c>
      <c r="GT3" t="s">
        <v>2057</v>
      </c>
      <c r="GV3" t="s">
        <v>327</v>
      </c>
      <c r="GX3" t="s">
        <v>1949</v>
      </c>
      <c r="GZ3" t="s">
        <v>416</v>
      </c>
      <c r="HB3" t="s">
        <v>1956</v>
      </c>
      <c r="HD3" t="s">
        <v>1960</v>
      </c>
      <c r="HF3" t="s">
        <v>427</v>
      </c>
      <c r="HH3" t="s">
        <v>6416</v>
      </c>
      <c r="HJ3" t="s">
        <v>840</v>
      </c>
      <c r="HL3" t="s">
        <v>334</v>
      </c>
      <c r="HN3" t="s">
        <v>6417</v>
      </c>
      <c r="HO3" t="s">
        <v>334</v>
      </c>
      <c r="HQ3" t="s">
        <v>187</v>
      </c>
      <c r="HS3" t="s">
        <v>6418</v>
      </c>
      <c r="HU3" t="s">
        <v>6419</v>
      </c>
      <c r="HV3" t="s">
        <v>6420</v>
      </c>
      <c r="HY3" t="s">
        <v>6421</v>
      </c>
      <c r="HZ3" t="s">
        <v>187</v>
      </c>
      <c r="IB3" t="s">
        <v>825</v>
      </c>
      <c r="IE3" t="s">
        <v>812</v>
      </c>
      <c r="IH3" t="s">
        <v>826</v>
      </c>
      <c r="IJ3" t="s">
        <v>37</v>
      </c>
      <c r="IK3" t="s">
        <v>6422</v>
      </c>
      <c r="IM3" t="s">
        <v>697</v>
      </c>
      <c r="IP3" t="s">
        <v>907</v>
      </c>
      <c r="IQ3" t="s">
        <v>6385</v>
      </c>
      <c r="IS3" t="s">
        <v>6387</v>
      </c>
      <c r="IU3" t="s">
        <v>308</v>
      </c>
      <c r="IV3" t="s">
        <v>6387</v>
      </c>
    </row>
    <row r="4" spans="1:256" ht="14.85" customHeight="1">
      <c r="A4" t="s">
        <v>1655</v>
      </c>
      <c r="C4" t="s">
        <v>6423</v>
      </c>
      <c r="E4" t="s">
        <v>6424</v>
      </c>
      <c r="F4" t="s">
        <v>6311</v>
      </c>
      <c r="G4" t="s">
        <v>6425</v>
      </c>
      <c r="J4" t="s">
        <v>6426</v>
      </c>
      <c r="L4" t="s">
        <v>6427</v>
      </c>
      <c r="M4" t="s">
        <v>2458</v>
      </c>
      <c r="N4" t="s">
        <v>6428</v>
      </c>
      <c r="T4" t="s">
        <v>6429</v>
      </c>
      <c r="V4" t="s">
        <v>6027</v>
      </c>
      <c r="W4" t="s">
        <v>1139</v>
      </c>
      <c r="X4" t="s">
        <v>6429</v>
      </c>
      <c r="Z4" t="s">
        <v>6430</v>
      </c>
      <c r="AB4" t="s">
        <v>6431</v>
      </c>
      <c r="AC4" t="s">
        <v>6432</v>
      </c>
      <c r="AE4" t="s">
        <v>20</v>
      </c>
      <c r="AG4" t="s">
        <v>20</v>
      </c>
      <c r="AI4" t="s">
        <v>1641</v>
      </c>
      <c r="AK4" t="s">
        <v>1641</v>
      </c>
      <c r="AM4" t="s">
        <v>20</v>
      </c>
      <c r="AO4" t="s">
        <v>2206</v>
      </c>
      <c r="AQ4" t="s">
        <v>2206</v>
      </c>
      <c r="AR4" t="s">
        <v>2206</v>
      </c>
      <c r="AT4" t="s">
        <v>6433</v>
      </c>
      <c r="AV4" t="s">
        <v>6433</v>
      </c>
      <c r="AW4" t="s">
        <v>6433</v>
      </c>
      <c r="AY4" t="s">
        <v>6434</v>
      </c>
      <c r="BA4" t="s">
        <v>20</v>
      </c>
      <c r="BC4" t="s">
        <v>6435</v>
      </c>
      <c r="BF4" t="s">
        <v>6323</v>
      </c>
      <c r="BH4" t="s">
        <v>6328</v>
      </c>
      <c r="BJ4" t="s">
        <v>2164</v>
      </c>
      <c r="BK4" t="s">
        <v>6325</v>
      </c>
      <c r="BM4" t="s">
        <v>2163</v>
      </c>
      <c r="BO4" t="s">
        <v>2163</v>
      </c>
      <c r="BP4" t="s">
        <v>2163</v>
      </c>
      <c r="BR4" t="s">
        <v>2384</v>
      </c>
      <c r="BT4" t="s">
        <v>2154</v>
      </c>
      <c r="BV4" t="s">
        <v>2154</v>
      </c>
      <c r="BW4" t="s">
        <v>2154</v>
      </c>
      <c r="BY4" t="s">
        <v>2154</v>
      </c>
      <c r="CA4" t="s">
        <v>2154</v>
      </c>
      <c r="CB4" t="s">
        <v>2154</v>
      </c>
      <c r="CD4" t="s">
        <v>2238</v>
      </c>
      <c r="CF4" t="s">
        <v>2589</v>
      </c>
      <c r="CG4" t="s">
        <v>2238</v>
      </c>
      <c r="CI4" t="s">
        <v>20</v>
      </c>
      <c r="CK4" t="s">
        <v>20</v>
      </c>
      <c r="CM4" t="s">
        <v>6436</v>
      </c>
      <c r="CO4" t="s">
        <v>6437</v>
      </c>
      <c r="CQ4" t="s">
        <v>20</v>
      </c>
      <c r="CS4" t="s">
        <v>6438</v>
      </c>
      <c r="CU4" t="s">
        <v>6439</v>
      </c>
      <c r="CV4" t="s">
        <v>6438</v>
      </c>
      <c r="CX4" t="s">
        <v>2207</v>
      </c>
      <c r="CZ4" t="s">
        <v>2208</v>
      </c>
      <c r="DB4" t="s">
        <v>6311</v>
      </c>
      <c r="DD4" t="s">
        <v>20</v>
      </c>
      <c r="DF4" t="s">
        <v>20</v>
      </c>
      <c r="DH4" t="s">
        <v>20</v>
      </c>
      <c r="DJ4" t="s">
        <v>20</v>
      </c>
      <c r="DL4" t="s">
        <v>6440</v>
      </c>
      <c r="DN4" t="s">
        <v>2203</v>
      </c>
      <c r="DP4" t="s">
        <v>2203</v>
      </c>
      <c r="DR4" t="s">
        <v>2195</v>
      </c>
      <c r="DS4" t="s">
        <v>2203</v>
      </c>
      <c r="DU4" t="s">
        <v>2210</v>
      </c>
      <c r="DV4" t="s">
        <v>2210</v>
      </c>
      <c r="DW4" t="s">
        <v>2210</v>
      </c>
      <c r="DY4" t="s">
        <v>2168</v>
      </c>
      <c r="EA4" t="s">
        <v>2213</v>
      </c>
      <c r="EC4" t="s">
        <v>6441</v>
      </c>
      <c r="EE4" t="s">
        <v>2163</v>
      </c>
      <c r="EG4" t="s">
        <v>20</v>
      </c>
      <c r="EI4" t="s">
        <v>2384</v>
      </c>
      <c r="EK4" t="s">
        <v>20</v>
      </c>
      <c r="EM4" t="s">
        <v>2384</v>
      </c>
      <c r="EO4" t="s">
        <v>2208</v>
      </c>
      <c r="EQ4" t="s">
        <v>2208</v>
      </c>
      <c r="ES4" t="s">
        <v>2154</v>
      </c>
      <c r="EU4" t="s">
        <v>2154</v>
      </c>
      <c r="EV4" t="s">
        <v>2154</v>
      </c>
      <c r="EX4" t="s">
        <v>2380</v>
      </c>
      <c r="EZ4" t="s">
        <v>6442</v>
      </c>
      <c r="FB4" t="s">
        <v>2204</v>
      </c>
      <c r="FC4" t="s">
        <v>6102</v>
      </c>
      <c r="FD4" t="s">
        <v>6102</v>
      </c>
      <c r="FE4" t="s">
        <v>1617</v>
      </c>
      <c r="FI4" t="s">
        <v>2380</v>
      </c>
      <c r="FJ4" s="82" t="s">
        <v>6325</v>
      </c>
      <c r="FK4" s="82" t="s">
        <v>6325</v>
      </c>
      <c r="FL4" s="82" t="s">
        <v>6325</v>
      </c>
      <c r="FM4" s="82" t="s">
        <v>6325</v>
      </c>
      <c r="FN4" s="82" t="s">
        <v>6325</v>
      </c>
      <c r="FO4" s="82" t="s">
        <v>6325</v>
      </c>
      <c r="FP4" s="82" t="s">
        <v>6325</v>
      </c>
      <c r="FQ4" t="s">
        <v>6325</v>
      </c>
      <c r="FR4" t="s">
        <v>6325</v>
      </c>
      <c r="FS4" t="s">
        <v>6325</v>
      </c>
      <c r="FT4" t="s">
        <v>6325</v>
      </c>
      <c r="FU4" t="s">
        <v>6325</v>
      </c>
      <c r="FV4" t="s">
        <v>6325</v>
      </c>
      <c r="FW4" t="s">
        <v>6325</v>
      </c>
      <c r="FX4" t="s">
        <v>6325</v>
      </c>
      <c r="FY4" t="s">
        <v>6325</v>
      </c>
      <c r="FZ4" t="s">
        <v>6325</v>
      </c>
      <c r="GA4" t="s">
        <v>6325</v>
      </c>
      <c r="GB4" t="s">
        <v>6325</v>
      </c>
      <c r="GC4" t="s">
        <v>6325</v>
      </c>
      <c r="GD4" t="s">
        <v>6325</v>
      </c>
      <c r="GE4" t="s">
        <v>6325</v>
      </c>
      <c r="GF4" s="82" t="s">
        <v>6325</v>
      </c>
      <c r="GG4" s="82" t="s">
        <v>6325</v>
      </c>
      <c r="GH4" s="82" t="s">
        <v>6325</v>
      </c>
      <c r="GI4" t="s">
        <v>6325</v>
      </c>
      <c r="GJ4" s="82" t="s">
        <v>6325</v>
      </c>
      <c r="GK4" s="82" t="s">
        <v>6325</v>
      </c>
      <c r="GM4" t="s">
        <v>2206</v>
      </c>
      <c r="GO4" t="s">
        <v>2206</v>
      </c>
      <c r="GP4" t="s">
        <v>2206</v>
      </c>
      <c r="GR4" t="s">
        <v>2362</v>
      </c>
      <c r="GT4" t="s">
        <v>6443</v>
      </c>
      <c r="GV4" t="s">
        <v>2196</v>
      </c>
      <c r="GX4" t="s">
        <v>20</v>
      </c>
      <c r="GZ4" t="s">
        <v>6444</v>
      </c>
      <c r="HB4" t="s">
        <v>20</v>
      </c>
      <c r="HD4" t="s">
        <v>2208</v>
      </c>
      <c r="HF4" t="s">
        <v>6444</v>
      </c>
      <c r="HH4" t="s">
        <v>2208</v>
      </c>
      <c r="HJ4" t="s">
        <v>6440</v>
      </c>
      <c r="HL4" t="s">
        <v>2569</v>
      </c>
      <c r="HN4" t="s">
        <v>2569</v>
      </c>
      <c r="HO4" t="s">
        <v>2569</v>
      </c>
      <c r="HQ4" t="s">
        <v>6429</v>
      </c>
      <c r="HS4" t="s">
        <v>6060</v>
      </c>
      <c r="HU4" t="s">
        <v>6060</v>
      </c>
      <c r="HV4" t="s">
        <v>6445</v>
      </c>
      <c r="HZ4" t="s">
        <v>6429</v>
      </c>
      <c r="IB4" t="s">
        <v>6446</v>
      </c>
      <c r="IE4" t="s">
        <v>6447</v>
      </c>
      <c r="IH4" t="s">
        <v>6448</v>
      </c>
      <c r="IJ4" t="s">
        <v>6449</v>
      </c>
      <c r="IK4" t="s">
        <v>6450</v>
      </c>
      <c r="IM4" t="s">
        <v>6451</v>
      </c>
      <c r="IP4" t="s">
        <v>2534</v>
      </c>
      <c r="IQ4" t="s">
        <v>6451</v>
      </c>
      <c r="IS4" t="s">
        <v>6452</v>
      </c>
      <c r="IU4" t="s">
        <v>2223</v>
      </c>
      <c r="IV4" t="s">
        <v>6452</v>
      </c>
    </row>
    <row r="5" spans="1:256">
      <c r="A5" t="s">
        <v>1977</v>
      </c>
      <c r="C5" t="s">
        <v>6425</v>
      </c>
      <c r="E5" t="s">
        <v>6424</v>
      </c>
      <c r="F5" t="s">
        <v>6313</v>
      </c>
      <c r="G5" t="s">
        <v>6425</v>
      </c>
      <c r="J5" t="s">
        <v>6428</v>
      </c>
      <c r="L5" t="s">
        <v>6427</v>
      </c>
      <c r="M5" t="s">
        <v>2381</v>
      </c>
      <c r="N5" t="s">
        <v>6428</v>
      </c>
      <c r="T5" t="s">
        <v>6453</v>
      </c>
      <c r="V5" t="s">
        <v>6027</v>
      </c>
      <c r="W5" t="s">
        <v>1139</v>
      </c>
      <c r="X5" t="s">
        <v>104</v>
      </c>
      <c r="Z5" t="s">
        <v>6454</v>
      </c>
      <c r="AB5" t="s">
        <v>6455</v>
      </c>
      <c r="AC5" t="s">
        <v>6432</v>
      </c>
      <c r="AE5" t="s">
        <v>104</v>
      </c>
      <c r="AG5" t="s">
        <v>104</v>
      </c>
      <c r="AI5" t="s">
        <v>1641</v>
      </c>
      <c r="AK5" t="s">
        <v>1641</v>
      </c>
      <c r="AM5" t="s">
        <v>104</v>
      </c>
      <c r="AO5" t="s">
        <v>2382</v>
      </c>
      <c r="AQ5" t="s">
        <v>2296</v>
      </c>
      <c r="AR5" t="s">
        <v>6456</v>
      </c>
      <c r="AT5" t="s">
        <v>2629</v>
      </c>
      <c r="AV5" t="s">
        <v>2629</v>
      </c>
      <c r="AW5" t="s">
        <v>2629</v>
      </c>
      <c r="AY5" t="s">
        <v>2209</v>
      </c>
      <c r="BA5" t="s">
        <v>104</v>
      </c>
      <c r="BC5" t="s">
        <v>6457</v>
      </c>
      <c r="BF5" t="s">
        <v>6324</v>
      </c>
      <c r="BH5" t="s">
        <v>6331</v>
      </c>
      <c r="BJ5" t="s">
        <v>6339</v>
      </c>
      <c r="BK5" t="s">
        <v>6328</v>
      </c>
      <c r="BM5" t="s">
        <v>6458</v>
      </c>
      <c r="BO5" t="s">
        <v>6458</v>
      </c>
      <c r="BP5" t="s">
        <v>6458</v>
      </c>
      <c r="BR5" t="s">
        <v>2300</v>
      </c>
      <c r="BT5" t="s">
        <v>2337</v>
      </c>
      <c r="BV5" t="s">
        <v>2337</v>
      </c>
      <c r="BW5" t="s">
        <v>2337</v>
      </c>
      <c r="BY5" t="s">
        <v>2337</v>
      </c>
      <c r="CA5" t="s">
        <v>2337</v>
      </c>
      <c r="CB5" t="s">
        <v>2337</v>
      </c>
      <c r="CD5" t="s">
        <v>6459</v>
      </c>
      <c r="CF5" t="s">
        <v>6459</v>
      </c>
      <c r="CG5" t="s">
        <v>6459</v>
      </c>
      <c r="CK5" t="s">
        <v>104</v>
      </c>
      <c r="CM5" t="s">
        <v>6460</v>
      </c>
      <c r="CO5" t="s">
        <v>6461</v>
      </c>
      <c r="CQ5" t="s">
        <v>104</v>
      </c>
      <c r="CS5" t="s">
        <v>6462</v>
      </c>
      <c r="CU5" t="s">
        <v>2057</v>
      </c>
      <c r="CX5" t="s">
        <v>2297</v>
      </c>
      <c r="CZ5" t="s">
        <v>2298</v>
      </c>
      <c r="DB5" t="s">
        <v>6313</v>
      </c>
      <c r="DD5" t="s">
        <v>104</v>
      </c>
      <c r="DF5" t="s">
        <v>104</v>
      </c>
      <c r="DH5" t="s">
        <v>104</v>
      </c>
      <c r="DJ5" t="s">
        <v>104</v>
      </c>
      <c r="DL5" t="s">
        <v>6463</v>
      </c>
      <c r="DN5" t="s">
        <v>2210</v>
      </c>
      <c r="DP5" t="s">
        <v>2210</v>
      </c>
      <c r="DR5" t="s">
        <v>2208</v>
      </c>
      <c r="DS5" t="s">
        <v>2210</v>
      </c>
      <c r="DU5" t="s">
        <v>2225</v>
      </c>
      <c r="DV5" t="s">
        <v>2225</v>
      </c>
      <c r="DW5" t="s">
        <v>6464</v>
      </c>
      <c r="DY5" t="s">
        <v>2261</v>
      </c>
      <c r="EA5" t="s">
        <v>2305</v>
      </c>
      <c r="EC5" t="s">
        <v>6465</v>
      </c>
      <c r="EE5" t="s">
        <v>6458</v>
      </c>
      <c r="EG5" t="s">
        <v>104</v>
      </c>
      <c r="EI5" t="s">
        <v>2300</v>
      </c>
      <c r="EK5" t="s">
        <v>104</v>
      </c>
      <c r="EM5" t="s">
        <v>2300</v>
      </c>
      <c r="EO5" t="s">
        <v>6466</v>
      </c>
      <c r="EQ5" t="s">
        <v>6466</v>
      </c>
      <c r="ES5" t="s">
        <v>2337</v>
      </c>
      <c r="EU5" t="s">
        <v>2337</v>
      </c>
      <c r="EV5" t="s">
        <v>2337</v>
      </c>
      <c r="EX5" t="s">
        <v>2457</v>
      </c>
      <c r="EZ5" t="s">
        <v>6467</v>
      </c>
      <c r="FB5" t="s">
        <v>2294</v>
      </c>
      <c r="FC5" t="s">
        <v>6102</v>
      </c>
      <c r="FD5" t="s">
        <v>6102</v>
      </c>
      <c r="FE5" t="s">
        <v>1617</v>
      </c>
      <c r="FI5" t="s">
        <v>2520</v>
      </c>
      <c r="FJ5" s="82" t="s">
        <v>2208</v>
      </c>
      <c r="FK5" s="82" t="s">
        <v>2208</v>
      </c>
      <c r="FL5" s="82" t="s">
        <v>2208</v>
      </c>
      <c r="FM5" s="82" t="s">
        <v>2208</v>
      </c>
      <c r="FN5" s="82" t="s">
        <v>2208</v>
      </c>
      <c r="FO5" s="82" t="s">
        <v>2208</v>
      </c>
      <c r="FP5" s="82" t="s">
        <v>2208</v>
      </c>
      <c r="FQ5" t="s">
        <v>6325</v>
      </c>
      <c r="FR5" t="s">
        <v>6325</v>
      </c>
      <c r="FS5" t="s">
        <v>6325</v>
      </c>
      <c r="FT5" t="s">
        <v>6325</v>
      </c>
      <c r="FU5" t="s">
        <v>6325</v>
      </c>
      <c r="FV5" t="s">
        <v>6325</v>
      </c>
      <c r="FW5" t="s">
        <v>6325</v>
      </c>
      <c r="FX5" t="s">
        <v>6325</v>
      </c>
      <c r="FY5" t="s">
        <v>6325</v>
      </c>
      <c r="FZ5" t="s">
        <v>6325</v>
      </c>
      <c r="GA5" t="s">
        <v>6325</v>
      </c>
      <c r="GB5" t="s">
        <v>6325</v>
      </c>
      <c r="GC5" t="s">
        <v>6325</v>
      </c>
      <c r="GD5" t="s">
        <v>6325</v>
      </c>
      <c r="GE5" t="s">
        <v>6325</v>
      </c>
      <c r="GF5" s="82" t="s">
        <v>6325</v>
      </c>
      <c r="GG5" s="82" t="s">
        <v>6325</v>
      </c>
      <c r="GH5" s="82" t="s">
        <v>6325</v>
      </c>
      <c r="GI5" t="s">
        <v>6325</v>
      </c>
      <c r="GJ5" s="82" t="s">
        <v>6325</v>
      </c>
      <c r="GK5" s="82" t="s">
        <v>6325</v>
      </c>
      <c r="GM5" t="s">
        <v>2382</v>
      </c>
      <c r="GO5" t="s">
        <v>2296</v>
      </c>
      <c r="GP5" t="s">
        <v>6456</v>
      </c>
      <c r="GR5" t="s">
        <v>2178</v>
      </c>
      <c r="GT5" t="s">
        <v>6468</v>
      </c>
      <c r="GV5" t="s">
        <v>2302</v>
      </c>
      <c r="GX5" t="s">
        <v>104</v>
      </c>
      <c r="GZ5" t="s">
        <v>2297</v>
      </c>
      <c r="HB5" t="s">
        <v>104</v>
      </c>
      <c r="HD5" t="s">
        <v>6469</v>
      </c>
      <c r="HF5" t="s">
        <v>2297</v>
      </c>
      <c r="HH5" t="s">
        <v>2299</v>
      </c>
      <c r="HJ5" t="s">
        <v>6470</v>
      </c>
      <c r="HL5" t="s">
        <v>2449</v>
      </c>
      <c r="HN5" t="s">
        <v>2449</v>
      </c>
      <c r="HO5" t="s">
        <v>2449</v>
      </c>
      <c r="HQ5" t="s">
        <v>6453</v>
      </c>
      <c r="HZ5" t="s">
        <v>6453</v>
      </c>
      <c r="IB5" t="s">
        <v>6471</v>
      </c>
      <c r="IE5" t="s">
        <v>6472</v>
      </c>
      <c r="IH5" t="s">
        <v>6473</v>
      </c>
      <c r="IJ5" t="s">
        <v>6426</v>
      </c>
      <c r="IK5" t="s">
        <v>6474</v>
      </c>
      <c r="IM5" t="s">
        <v>6475</v>
      </c>
      <c r="IP5" t="s">
        <v>2471</v>
      </c>
      <c r="IQ5" t="s">
        <v>6475</v>
      </c>
      <c r="IS5" t="s">
        <v>6476</v>
      </c>
      <c r="IU5" t="s">
        <v>2314</v>
      </c>
      <c r="IV5" t="s">
        <v>6476</v>
      </c>
    </row>
    <row r="6" spans="1:256">
      <c r="A6" t="s">
        <v>6477</v>
      </c>
      <c r="C6" t="s">
        <v>6426</v>
      </c>
      <c r="E6" t="s">
        <v>6424</v>
      </c>
      <c r="F6" t="s">
        <v>6315</v>
      </c>
      <c r="G6" t="s">
        <v>6423</v>
      </c>
      <c r="J6" t="s">
        <v>6478</v>
      </c>
      <c r="L6" t="s">
        <v>6427</v>
      </c>
      <c r="M6" t="s">
        <v>2205</v>
      </c>
      <c r="N6" t="s">
        <v>6478</v>
      </c>
      <c r="T6" t="s">
        <v>104</v>
      </c>
      <c r="V6" t="s">
        <v>6045</v>
      </c>
      <c r="W6" t="s">
        <v>6479</v>
      </c>
      <c r="X6" t="s">
        <v>6429</v>
      </c>
      <c r="Z6" t="s">
        <v>6432</v>
      </c>
      <c r="AB6" t="s">
        <v>104</v>
      </c>
      <c r="AC6" t="s">
        <v>104</v>
      </c>
      <c r="AO6" t="s">
        <v>6456</v>
      </c>
      <c r="AQ6" t="s">
        <v>2382</v>
      </c>
      <c r="AR6" t="s">
        <v>2382</v>
      </c>
      <c r="AT6" t="s">
        <v>2163</v>
      </c>
      <c r="AV6" t="s">
        <v>2163</v>
      </c>
      <c r="AW6" t="s">
        <v>2163</v>
      </c>
      <c r="AY6" t="s">
        <v>2300</v>
      </c>
      <c r="BC6" t="s">
        <v>6480</v>
      </c>
      <c r="BF6" t="s">
        <v>6326</v>
      </c>
      <c r="BH6" t="s">
        <v>6335</v>
      </c>
      <c r="BJ6" t="s">
        <v>6340</v>
      </c>
      <c r="BK6" t="s">
        <v>6331</v>
      </c>
      <c r="BM6" t="s">
        <v>6481</v>
      </c>
      <c r="BO6" t="s">
        <v>6481</v>
      </c>
      <c r="BP6" t="s">
        <v>6481</v>
      </c>
      <c r="BR6" t="s">
        <v>2209</v>
      </c>
      <c r="BT6" t="s">
        <v>6133</v>
      </c>
      <c r="BV6" t="s">
        <v>6133</v>
      </c>
      <c r="BW6" t="s">
        <v>6133</v>
      </c>
      <c r="BY6" t="s">
        <v>6133</v>
      </c>
      <c r="CA6" t="s">
        <v>6133</v>
      </c>
      <c r="CB6" t="s">
        <v>6133</v>
      </c>
      <c r="CD6" t="s">
        <v>2330</v>
      </c>
      <c r="CF6" t="s">
        <v>6482</v>
      </c>
      <c r="CG6" t="s">
        <v>2330</v>
      </c>
      <c r="CM6" t="s">
        <v>6483</v>
      </c>
      <c r="CO6" t="s">
        <v>6484</v>
      </c>
      <c r="CX6" t="s">
        <v>2573</v>
      </c>
      <c r="CZ6" t="s">
        <v>2299</v>
      </c>
      <c r="DB6" t="s">
        <v>6315</v>
      </c>
      <c r="DN6" t="s">
        <v>2301</v>
      </c>
      <c r="DP6" t="s">
        <v>2301</v>
      </c>
      <c r="DR6" t="s">
        <v>2284</v>
      </c>
      <c r="DS6" t="s">
        <v>2210</v>
      </c>
      <c r="DU6" t="s">
        <v>6485</v>
      </c>
      <c r="DV6" t="s">
        <v>2317</v>
      </c>
      <c r="DW6" t="s">
        <v>2317</v>
      </c>
      <c r="DY6" t="s">
        <v>2351</v>
      </c>
      <c r="EA6" t="s">
        <v>2388</v>
      </c>
      <c r="EC6" t="s">
        <v>2948</v>
      </c>
      <c r="EE6" t="s">
        <v>6481</v>
      </c>
      <c r="EI6" t="s">
        <v>2209</v>
      </c>
      <c r="EM6" t="s">
        <v>2209</v>
      </c>
      <c r="EO6" t="s">
        <v>6486</v>
      </c>
      <c r="EQ6" t="s">
        <v>6486</v>
      </c>
      <c r="ES6" t="s">
        <v>6133</v>
      </c>
      <c r="EU6" t="s">
        <v>6133</v>
      </c>
      <c r="EV6" t="s">
        <v>6133</v>
      </c>
      <c r="EX6" t="s">
        <v>2520</v>
      </c>
      <c r="EZ6" t="s">
        <v>6487</v>
      </c>
      <c r="FB6" t="s">
        <v>2380</v>
      </c>
      <c r="FC6" t="s">
        <v>6317</v>
      </c>
      <c r="FD6" t="s">
        <v>6311</v>
      </c>
      <c r="FE6" t="s">
        <v>2610</v>
      </c>
      <c r="FI6" t="s">
        <v>2610</v>
      </c>
      <c r="FJ6" s="82" t="s">
        <v>2208</v>
      </c>
      <c r="FK6" s="82" t="s">
        <v>2208</v>
      </c>
      <c r="FL6" s="82" t="s">
        <v>2208</v>
      </c>
      <c r="FM6" s="82" t="s">
        <v>2208</v>
      </c>
      <c r="FN6" s="82" t="s">
        <v>2208</v>
      </c>
      <c r="FO6" s="82" t="s">
        <v>2208</v>
      </c>
      <c r="FP6" s="82" t="s">
        <v>2208</v>
      </c>
      <c r="FQ6" t="s">
        <v>2208</v>
      </c>
      <c r="FR6" t="s">
        <v>2208</v>
      </c>
      <c r="FS6" t="s">
        <v>20</v>
      </c>
      <c r="FT6" t="s">
        <v>6444</v>
      </c>
      <c r="FU6" t="s">
        <v>20</v>
      </c>
      <c r="FV6" t="s">
        <v>2208</v>
      </c>
      <c r="FW6" t="s">
        <v>2208</v>
      </c>
      <c r="FX6" t="s">
        <v>2208</v>
      </c>
      <c r="FY6" t="s">
        <v>2208</v>
      </c>
      <c r="FZ6" t="s">
        <v>2208</v>
      </c>
      <c r="GA6" t="s">
        <v>2208</v>
      </c>
      <c r="GB6" t="s">
        <v>2208</v>
      </c>
      <c r="GC6" t="s">
        <v>2208</v>
      </c>
      <c r="GD6" t="s">
        <v>6444</v>
      </c>
      <c r="GE6" t="s">
        <v>6444</v>
      </c>
      <c r="GF6" s="82" t="s">
        <v>6325</v>
      </c>
      <c r="GG6" s="82" t="s">
        <v>6325</v>
      </c>
      <c r="GH6" s="82" t="s">
        <v>6325</v>
      </c>
      <c r="GI6" t="s">
        <v>6325</v>
      </c>
      <c r="GJ6" s="82" t="s">
        <v>6325</v>
      </c>
      <c r="GK6" s="82" t="s">
        <v>6325</v>
      </c>
      <c r="GM6" t="s">
        <v>6456</v>
      </c>
      <c r="GO6" t="s">
        <v>2382</v>
      </c>
      <c r="GP6" t="s">
        <v>2382</v>
      </c>
      <c r="GR6" t="s">
        <v>2508</v>
      </c>
      <c r="GT6" t="s">
        <v>6488</v>
      </c>
      <c r="GV6" t="s">
        <v>2385</v>
      </c>
      <c r="HL6" t="s">
        <v>6489</v>
      </c>
      <c r="HN6" t="s">
        <v>2640</v>
      </c>
      <c r="HO6" t="s">
        <v>6489</v>
      </c>
      <c r="IE6" t="s">
        <v>6490</v>
      </c>
      <c r="IJ6" t="s">
        <v>1321</v>
      </c>
      <c r="IK6" t="s">
        <v>6450</v>
      </c>
      <c r="IM6" t="s">
        <v>6491</v>
      </c>
      <c r="IP6" t="s">
        <v>2398</v>
      </c>
      <c r="IQ6" t="s">
        <v>6491</v>
      </c>
      <c r="IS6" t="s">
        <v>6492</v>
      </c>
      <c r="IU6" t="s">
        <v>2399</v>
      </c>
      <c r="IV6" t="s">
        <v>6492</v>
      </c>
    </row>
    <row r="7" spans="1:256">
      <c r="A7" t="s">
        <v>1658</v>
      </c>
      <c r="E7" t="s">
        <v>6424</v>
      </c>
      <c r="F7" t="s">
        <v>6316</v>
      </c>
      <c r="G7" t="s">
        <v>6423</v>
      </c>
      <c r="L7" t="s">
        <v>6427</v>
      </c>
      <c r="M7" t="s">
        <v>6317</v>
      </c>
      <c r="N7" t="s">
        <v>6428</v>
      </c>
      <c r="V7" t="s">
        <v>6045</v>
      </c>
      <c r="W7" t="s">
        <v>6479</v>
      </c>
      <c r="X7" t="s">
        <v>6453</v>
      </c>
      <c r="Z7" t="s">
        <v>104</v>
      </c>
      <c r="AO7" t="s">
        <v>2158</v>
      </c>
      <c r="AQ7" t="s">
        <v>2158</v>
      </c>
      <c r="AR7" t="s">
        <v>2158</v>
      </c>
      <c r="AT7" t="s">
        <v>2251</v>
      </c>
      <c r="AV7" t="s">
        <v>2251</v>
      </c>
      <c r="AW7" t="s">
        <v>2251</v>
      </c>
      <c r="AY7" t="s">
        <v>2384</v>
      </c>
      <c r="BC7" t="s">
        <v>6493</v>
      </c>
      <c r="BF7" t="s">
        <v>6329</v>
      </c>
      <c r="BJ7" t="s">
        <v>6341</v>
      </c>
      <c r="BK7" t="s">
        <v>6335</v>
      </c>
      <c r="BM7" t="s">
        <v>6494</v>
      </c>
      <c r="BO7" t="s">
        <v>6494</v>
      </c>
      <c r="BP7" t="s">
        <v>6494</v>
      </c>
      <c r="BT7" t="s">
        <v>2489</v>
      </c>
      <c r="BV7" t="s">
        <v>2489</v>
      </c>
      <c r="BW7" t="s">
        <v>2489</v>
      </c>
      <c r="BY7" t="s">
        <v>2489</v>
      </c>
      <c r="CA7" t="s">
        <v>2489</v>
      </c>
      <c r="CB7" t="s">
        <v>2489</v>
      </c>
      <c r="CD7" t="s">
        <v>2154</v>
      </c>
      <c r="CF7" t="s">
        <v>2234</v>
      </c>
      <c r="CG7" t="s">
        <v>2154</v>
      </c>
      <c r="DB7" t="s">
        <v>6316</v>
      </c>
      <c r="DN7" t="s">
        <v>6464</v>
      </c>
      <c r="DP7" t="s">
        <v>2225</v>
      </c>
      <c r="DR7" t="s">
        <v>2210</v>
      </c>
      <c r="DS7" t="s">
        <v>2210</v>
      </c>
      <c r="DU7" t="s">
        <v>2317</v>
      </c>
      <c r="DV7" t="s">
        <v>2317</v>
      </c>
      <c r="DW7" t="s">
        <v>2317</v>
      </c>
      <c r="DY7" t="s">
        <v>2432</v>
      </c>
      <c r="EA7" t="s">
        <v>2462</v>
      </c>
      <c r="EC7" t="s">
        <v>6495</v>
      </c>
      <c r="EE7" t="s">
        <v>6494</v>
      </c>
      <c r="EO7" t="s">
        <v>2573</v>
      </c>
      <c r="EQ7" t="s">
        <v>2573</v>
      </c>
      <c r="ES7" t="s">
        <v>2489</v>
      </c>
      <c r="EU7" t="s">
        <v>2489</v>
      </c>
      <c r="EV7" t="s">
        <v>2489</v>
      </c>
      <c r="EX7" t="s">
        <v>2574</v>
      </c>
      <c r="EZ7" t="s">
        <v>6496</v>
      </c>
      <c r="FB7" t="s">
        <v>2457</v>
      </c>
      <c r="FC7" t="s">
        <v>6317</v>
      </c>
      <c r="FD7" t="s">
        <v>6311</v>
      </c>
      <c r="FE7" t="s">
        <v>2610</v>
      </c>
      <c r="FI7" t="s">
        <v>2674</v>
      </c>
      <c r="FJ7" s="82" t="s">
        <v>2208</v>
      </c>
      <c r="FK7" s="82" t="s">
        <v>2208</v>
      </c>
      <c r="FL7" s="82" t="s">
        <v>2208</v>
      </c>
      <c r="FM7" s="82" t="s">
        <v>2208</v>
      </c>
      <c r="FN7" s="82" t="s">
        <v>2208</v>
      </c>
      <c r="FO7" s="82" t="s">
        <v>2208</v>
      </c>
      <c r="FP7" s="82" t="s">
        <v>2208</v>
      </c>
      <c r="FQ7" t="s">
        <v>2208</v>
      </c>
      <c r="FR7" t="s">
        <v>2208</v>
      </c>
      <c r="FS7" t="s">
        <v>20</v>
      </c>
      <c r="FT7" t="s">
        <v>6444</v>
      </c>
      <c r="FU7" t="s">
        <v>20</v>
      </c>
      <c r="FV7" t="s">
        <v>2208</v>
      </c>
      <c r="FW7" t="s">
        <v>2208</v>
      </c>
      <c r="FX7" t="s">
        <v>2208</v>
      </c>
      <c r="FY7" t="s">
        <v>2208</v>
      </c>
      <c r="FZ7" t="s">
        <v>2208</v>
      </c>
      <c r="GA7" t="s">
        <v>2208</v>
      </c>
      <c r="GB7" t="s">
        <v>2208</v>
      </c>
      <c r="GC7" t="s">
        <v>2208</v>
      </c>
      <c r="GD7" t="s">
        <v>6444</v>
      </c>
      <c r="GE7" t="s">
        <v>6444</v>
      </c>
      <c r="GF7" s="82" t="s">
        <v>2208</v>
      </c>
      <c r="GG7" s="82" t="s">
        <v>2208</v>
      </c>
      <c r="GH7" s="82" t="s">
        <v>2208</v>
      </c>
      <c r="GI7" t="s">
        <v>2208</v>
      </c>
      <c r="GJ7" s="82" t="s">
        <v>2208</v>
      </c>
      <c r="GK7" s="82" t="s">
        <v>2208</v>
      </c>
      <c r="GM7" t="s">
        <v>2158</v>
      </c>
      <c r="GO7" t="s">
        <v>2158</v>
      </c>
      <c r="GP7" t="s">
        <v>2158</v>
      </c>
      <c r="GR7" t="s">
        <v>2272</v>
      </c>
      <c r="GT7" t="s">
        <v>6497</v>
      </c>
      <c r="HL7" t="s">
        <v>2193</v>
      </c>
      <c r="HN7" t="s">
        <v>2193</v>
      </c>
      <c r="HO7" t="s">
        <v>2193</v>
      </c>
      <c r="IE7" t="s">
        <v>6498</v>
      </c>
      <c r="IJ7" t="s">
        <v>6499</v>
      </c>
      <c r="IK7" t="s">
        <v>6450</v>
      </c>
      <c r="IM7" t="s">
        <v>6500</v>
      </c>
      <c r="IP7" t="s">
        <v>2313</v>
      </c>
      <c r="IQ7" t="s">
        <v>6500</v>
      </c>
      <c r="IS7" t="s">
        <v>6501</v>
      </c>
      <c r="IU7" t="s">
        <v>2472</v>
      </c>
      <c r="IV7" t="s">
        <v>6501</v>
      </c>
    </row>
    <row r="8" spans="1:256">
      <c r="A8" t="s">
        <v>1629</v>
      </c>
      <c r="E8" t="s">
        <v>6424</v>
      </c>
      <c r="F8" t="s">
        <v>6325</v>
      </c>
      <c r="L8" t="s">
        <v>6045</v>
      </c>
      <c r="M8" t="s">
        <v>6102</v>
      </c>
      <c r="N8" t="s">
        <v>6502</v>
      </c>
      <c r="V8" t="s">
        <v>6045</v>
      </c>
      <c r="W8" t="s">
        <v>6479</v>
      </c>
      <c r="X8" t="s">
        <v>104</v>
      </c>
      <c r="AQ8" t="s">
        <v>6325</v>
      </c>
      <c r="AR8" t="s">
        <v>2158</v>
      </c>
      <c r="AV8" t="s">
        <v>2395</v>
      </c>
      <c r="AY8" t="s">
        <v>6503</v>
      </c>
      <c r="BC8" t="s">
        <v>6504</v>
      </c>
      <c r="BF8" t="s">
        <v>6333</v>
      </c>
      <c r="BJ8" t="s">
        <v>6505</v>
      </c>
      <c r="BK8" t="s">
        <v>6331</v>
      </c>
      <c r="BM8" t="s">
        <v>6506</v>
      </c>
      <c r="BO8" t="s">
        <v>6506</v>
      </c>
      <c r="BP8" t="s">
        <v>6506</v>
      </c>
      <c r="BV8" t="s">
        <v>2247</v>
      </c>
      <c r="BW8" t="s">
        <v>6133</v>
      </c>
      <c r="CA8" t="s">
        <v>2247</v>
      </c>
      <c r="CB8" t="s">
        <v>6133</v>
      </c>
      <c r="CD8" t="s">
        <v>2483</v>
      </c>
      <c r="CF8" t="s">
        <v>2711</v>
      </c>
      <c r="CG8" t="s">
        <v>2483</v>
      </c>
      <c r="DN8" t="s">
        <v>2317</v>
      </c>
      <c r="DP8" t="s">
        <v>2317</v>
      </c>
      <c r="DR8" t="s">
        <v>2301</v>
      </c>
      <c r="DS8" t="s">
        <v>2301</v>
      </c>
      <c r="DU8" t="s">
        <v>2573</v>
      </c>
      <c r="DV8" t="s">
        <v>2573</v>
      </c>
      <c r="DW8" t="s">
        <v>2573</v>
      </c>
      <c r="DY8" t="s">
        <v>2502</v>
      </c>
      <c r="EA8" t="s">
        <v>2524</v>
      </c>
      <c r="EC8" t="s">
        <v>6507</v>
      </c>
      <c r="EE8" t="s">
        <v>6506</v>
      </c>
      <c r="EU8" t="s">
        <v>2247</v>
      </c>
      <c r="EV8" t="s">
        <v>6133</v>
      </c>
      <c r="EX8" t="s">
        <v>2610</v>
      </c>
      <c r="EZ8" t="s">
        <v>6508</v>
      </c>
      <c r="FB8" t="s">
        <v>2520</v>
      </c>
      <c r="FC8" t="s">
        <v>6317</v>
      </c>
      <c r="FD8" t="s">
        <v>6311</v>
      </c>
      <c r="FE8" t="s">
        <v>2610</v>
      </c>
      <c r="GO8" t="s">
        <v>6325</v>
      </c>
      <c r="GP8" t="s">
        <v>2158</v>
      </c>
      <c r="GR8" t="s">
        <v>2439</v>
      </c>
      <c r="GT8" t="s">
        <v>6509</v>
      </c>
      <c r="HL8" t="s">
        <v>6510</v>
      </c>
      <c r="HN8" t="s">
        <v>2282</v>
      </c>
      <c r="HO8" t="s">
        <v>2395</v>
      </c>
      <c r="IE8" t="s">
        <v>6511</v>
      </c>
      <c r="IJ8" t="s">
        <v>6512</v>
      </c>
      <c r="IK8" t="s">
        <v>6513</v>
      </c>
      <c r="IM8" t="s">
        <v>6514</v>
      </c>
      <c r="IP8" t="s">
        <v>2222</v>
      </c>
      <c r="IQ8" t="s">
        <v>6514</v>
      </c>
      <c r="IS8" t="s">
        <v>6515</v>
      </c>
      <c r="IU8" t="s">
        <v>2535</v>
      </c>
      <c r="IV8" t="s">
        <v>6515</v>
      </c>
    </row>
    <row r="9" spans="1:256">
      <c r="A9" t="s">
        <v>6516</v>
      </c>
      <c r="E9" t="s">
        <v>6424</v>
      </c>
      <c r="F9" t="s">
        <v>6319</v>
      </c>
      <c r="BC9" t="s">
        <v>1139</v>
      </c>
      <c r="BJ9" t="s">
        <v>6517</v>
      </c>
      <c r="BK9" t="s">
        <v>6335</v>
      </c>
      <c r="BM9" t="s">
        <v>6518</v>
      </c>
      <c r="BO9" t="s">
        <v>6518</v>
      </c>
      <c r="BP9" t="s">
        <v>6518</v>
      </c>
      <c r="CD9" t="s">
        <v>2546</v>
      </c>
      <c r="CF9" t="s">
        <v>2799</v>
      </c>
      <c r="CG9" t="s">
        <v>2546</v>
      </c>
      <c r="DN9" t="s">
        <v>2573</v>
      </c>
      <c r="DP9" t="s">
        <v>2573</v>
      </c>
      <c r="DR9" t="s">
        <v>6519</v>
      </c>
      <c r="DS9" t="s">
        <v>6464</v>
      </c>
      <c r="DU9" t="s">
        <v>2301</v>
      </c>
      <c r="DV9" t="s">
        <v>2301</v>
      </c>
      <c r="DW9" t="s">
        <v>2301</v>
      </c>
      <c r="EA9" t="s">
        <v>470</v>
      </c>
      <c r="EC9" t="s">
        <v>6520</v>
      </c>
      <c r="EE9" t="s">
        <v>6518</v>
      </c>
      <c r="EX9" t="s">
        <v>2643</v>
      </c>
      <c r="EZ9" t="s">
        <v>6521</v>
      </c>
      <c r="FB9" t="s">
        <v>2574</v>
      </c>
      <c r="FC9" t="s">
        <v>6317</v>
      </c>
      <c r="FD9" t="s">
        <v>6311</v>
      </c>
      <c r="FE9" t="s">
        <v>2610</v>
      </c>
      <c r="GR9" t="s">
        <v>2562</v>
      </c>
      <c r="GT9" t="s">
        <v>6522</v>
      </c>
      <c r="HL9" t="s">
        <v>2395</v>
      </c>
      <c r="HN9" t="s">
        <v>2370</v>
      </c>
      <c r="HO9" t="s">
        <v>2370</v>
      </c>
      <c r="IE9" t="s">
        <v>6523</v>
      </c>
      <c r="IJ9" t="s">
        <v>6524</v>
      </c>
      <c r="IK9" t="s">
        <v>6450</v>
      </c>
    </row>
    <row r="10" spans="1:256">
      <c r="A10" t="s">
        <v>6525</v>
      </c>
      <c r="E10" t="s">
        <v>6526</v>
      </c>
      <c r="F10" t="s">
        <v>6102</v>
      </c>
      <c r="G10" t="s">
        <v>6426</v>
      </c>
      <c r="BM10" t="s">
        <v>6527</v>
      </c>
      <c r="BO10" t="s">
        <v>6527</v>
      </c>
      <c r="BP10" t="s">
        <v>6527</v>
      </c>
      <c r="CD10" t="s">
        <v>2178</v>
      </c>
      <c r="CF10" t="s">
        <v>2409</v>
      </c>
      <c r="CG10" t="s">
        <v>2178</v>
      </c>
      <c r="DR10" t="s">
        <v>2225</v>
      </c>
      <c r="DS10" t="s">
        <v>6464</v>
      </c>
      <c r="EC10" t="s">
        <v>6528</v>
      </c>
      <c r="EE10" t="s">
        <v>6527</v>
      </c>
      <c r="EX10" t="s">
        <v>2674</v>
      </c>
      <c r="EZ10" t="s">
        <v>6529</v>
      </c>
      <c r="FB10" t="s">
        <v>2610</v>
      </c>
      <c r="FC10" t="s">
        <v>6317</v>
      </c>
      <c r="FD10" t="s">
        <v>6311</v>
      </c>
      <c r="FE10" t="s">
        <v>2610</v>
      </c>
      <c r="GT10" t="s">
        <v>2422</v>
      </c>
      <c r="HL10" t="s">
        <v>2370</v>
      </c>
      <c r="HN10" t="s">
        <v>2206</v>
      </c>
      <c r="HO10" t="s">
        <v>6510</v>
      </c>
      <c r="IE10" t="s">
        <v>6530</v>
      </c>
      <c r="IJ10" t="s">
        <v>1618</v>
      </c>
      <c r="IK10" t="s">
        <v>6474</v>
      </c>
    </row>
    <row r="11" spans="1:256">
      <c r="A11" t="s">
        <v>6531</v>
      </c>
      <c r="BM11" t="s">
        <v>6532</v>
      </c>
      <c r="BO11" t="s">
        <v>6532</v>
      </c>
      <c r="BP11" t="s">
        <v>6532</v>
      </c>
      <c r="CD11" t="s">
        <v>2658</v>
      </c>
      <c r="CF11" t="s">
        <v>2544</v>
      </c>
      <c r="CG11" t="s">
        <v>2658</v>
      </c>
      <c r="DR11" t="s">
        <v>2317</v>
      </c>
      <c r="DS11" t="s">
        <v>2317</v>
      </c>
      <c r="EC11" t="s">
        <v>6533</v>
      </c>
      <c r="EE11" t="s">
        <v>6532</v>
      </c>
      <c r="EZ11" t="s">
        <v>6534</v>
      </c>
      <c r="FB11" t="s">
        <v>2643</v>
      </c>
      <c r="FC11" t="s">
        <v>6317</v>
      </c>
      <c r="FD11" t="s">
        <v>6311</v>
      </c>
      <c r="FE11" t="s">
        <v>2610</v>
      </c>
      <c r="GT11" t="s">
        <v>6535</v>
      </c>
      <c r="HL11" t="s">
        <v>6536</v>
      </c>
      <c r="HN11" t="s">
        <v>2605</v>
      </c>
      <c r="HO11" t="s">
        <v>2395</v>
      </c>
      <c r="IE11" t="s">
        <v>6537</v>
      </c>
      <c r="IJ11" t="s">
        <v>6538</v>
      </c>
      <c r="IK11" t="s">
        <v>6474</v>
      </c>
    </row>
    <row r="12" spans="1:256">
      <c r="A12" t="s">
        <v>1733</v>
      </c>
      <c r="BM12" t="s">
        <v>6539</v>
      </c>
      <c r="BO12" t="s">
        <v>6539</v>
      </c>
      <c r="BP12" t="s">
        <v>6539</v>
      </c>
      <c r="CD12" t="s">
        <v>6540</v>
      </c>
      <c r="CF12" t="s">
        <v>6541</v>
      </c>
      <c r="CG12" t="s">
        <v>6540</v>
      </c>
      <c r="DR12" t="s">
        <v>2573</v>
      </c>
      <c r="DS12" t="s">
        <v>2573</v>
      </c>
      <c r="EC12" t="s">
        <v>6542</v>
      </c>
      <c r="EE12" t="s">
        <v>6543</v>
      </c>
      <c r="EZ12" t="s">
        <v>6544</v>
      </c>
      <c r="FB12" t="s">
        <v>2674</v>
      </c>
      <c r="FC12" t="s">
        <v>6317</v>
      </c>
      <c r="FD12" t="s">
        <v>6311</v>
      </c>
      <c r="FE12" t="s">
        <v>2674</v>
      </c>
      <c r="FJ12" t="b">
        <f>FJ1=MAP_wbs28_stagetoApprovals[[#Headers],[SL2 Business Finance Approval]]</f>
        <v>0</v>
      </c>
      <c r="FK12" t="b">
        <f>FK1=MAP_wbs28_stagetoApprovals[[#Headers],[SL2 Program Owner Approval]]</f>
        <v>0</v>
      </c>
      <c r="FL12" t="b">
        <f>FL1=MAP_wbs28_stagetoApprovals[[#Headers],[SL2 ESPM Review]]</f>
        <v>0</v>
      </c>
      <c r="FM12" t="b">
        <f>FM1=MAP_wbs28_stagetoApprovals[[#Headers],[SL2 TO Approval]]</f>
        <v>0</v>
      </c>
      <c r="FN12" t="b">
        <f>FN1=MAP_wbs28_stagetoApprovals[[#Headers],[SL2 D&amp;T Finance Approval]]</f>
        <v>0</v>
      </c>
      <c r="FO12" t="b">
        <f>FO1=MAP_wbs28_stagetoApprovals[[#Headers],[SL2 DTU Approval]]</f>
        <v>0</v>
      </c>
      <c r="FP12" t="b">
        <f>FP1=MAP_wbs28_stagetoApprovals[[#Headers],[SL2 D&amp;T SMO Review]]</f>
        <v>0</v>
      </c>
      <c r="FQ12" t="b">
        <f>FQ1=MAP_wbs28_stagetoApprovals[[#Headers],[SL3 EPG Approval]]</f>
        <v>1</v>
      </c>
      <c r="FR12" t="b">
        <f>FR1=MAP_wbs28_stagetoApprovals[[#Headers],[SL3 Business Finance Approval]]</f>
        <v>1</v>
      </c>
      <c r="FS12" t="b">
        <f>FS1=MAP_wbs28_stagetoApprovals[[#Headers],[Ready for L3 EPM Quality Check?]]</f>
        <v>1</v>
      </c>
      <c r="FT12" t="b">
        <f>FT1=MAP_wbs28_stagetoApprovals[[#Headers],[L3 EPM Review 1]]</f>
        <v>1</v>
      </c>
      <c r="FU12" t="b">
        <f>FU1=MAP_wbs28_stagetoApprovals[[#Headers],[Ready for L3 Epic Approval?]]</f>
        <v>1</v>
      </c>
      <c r="FV12" t="b">
        <f>FV1=MAP_wbs28_stagetoApprovals[[#Headers],[L3 Epic Approval]]</f>
        <v>1</v>
      </c>
      <c r="FW12" t="b">
        <f>FW1=MAP_wbs28_stagetoApprovals[[#Headers],[SL3 Program Owner Approval]]</f>
        <v>1</v>
      </c>
      <c r="FX12" t="b">
        <f>FX1=MAP_wbs28_stagetoApprovals[[#Headers],[SL3 D&amp;T Captain Approval]]</f>
        <v>1</v>
      </c>
      <c r="FY12" t="b">
        <f>FY1=MAP_wbs28_stagetoApprovals[[#Headers],[SL3 ESPM Review]]</f>
        <v>1</v>
      </c>
      <c r="FZ12" t="b">
        <f>FZ1=MAP_wbs28_stagetoApprovals[[#Headers],[SL3 TO Approval]]</f>
        <v>1</v>
      </c>
      <c r="GA12" t="b">
        <f>GA1=MAP_wbs28_stagetoApprovals[[#Headers],[SL3 D&amp;T Finance Approval]]</f>
        <v>1</v>
      </c>
      <c r="GB12" t="b">
        <f>GB1=MAP_wbs28_stagetoApprovals[[#Headers],[SL3 DTU Approval]]</f>
        <v>1</v>
      </c>
      <c r="GC12" t="b">
        <f>GC1=MAP_wbs28_stagetoApprovals[[#Headers],[SL3 D&amp;T SMO Review]]</f>
        <v>1</v>
      </c>
      <c r="GD12" t="b">
        <f>GD1=MAP_wbs28_stagetoApprovals[[#Headers],[L3 ESPM Review]]</f>
        <v>1</v>
      </c>
      <c r="GE12" t="b">
        <f>GE1=MAP_wbs28_stagetoApprovals[[#Headers],[L3 D&amp;T SMO Review]]</f>
        <v>1</v>
      </c>
      <c r="GF12" t="b">
        <f>GF1=MAP_wbs28_stagetoApprovals[[#Headers],[SL4 Close Program - Program Owner Approval]]</f>
        <v>0</v>
      </c>
      <c r="GG12" t="b">
        <f>GG1=MAP_wbs28_stagetoApprovals[[#Headers],[SL4 Close Program - Business Finance Approval]]</f>
        <v>0</v>
      </c>
      <c r="GH12" t="b">
        <f>GH1=MAP_wbs28_stagetoApprovals[[#Headers],[SL4 Close Program - TO Approval]]</f>
        <v>0</v>
      </c>
      <c r="GI12" t="b">
        <f>GI1=MAP_wbs28_stagetoApprovals[[#Headers],[SL4 Close Work Bundle -D&amp;T Finance Approval]]</f>
        <v>1</v>
      </c>
      <c r="GJ12" t="b">
        <f>GJ1=MAP_wbs28_stagetoApprovals[[#Headers],[SL4 Close Program - D&amp;T Finance Approval ]]</f>
        <v>0</v>
      </c>
      <c r="GK12" t="b">
        <f>GK1=MAP_wbs28_stagetoApprovals[[#Headers],[SL4 Close Program - DTU Approval]]</f>
        <v>0</v>
      </c>
      <c r="GT12" t="s">
        <v>6545</v>
      </c>
      <c r="HN12" t="s">
        <v>6536</v>
      </c>
      <c r="HO12" t="s">
        <v>2395</v>
      </c>
      <c r="IE12" t="s">
        <v>6546</v>
      </c>
      <c r="IJ12" t="s">
        <v>6478</v>
      </c>
      <c r="IK12" t="s">
        <v>6474</v>
      </c>
    </row>
    <row r="13" spans="1:256">
      <c r="A13" t="s">
        <v>1705</v>
      </c>
      <c r="BM13" t="s">
        <v>6547</v>
      </c>
      <c r="BO13" t="s">
        <v>6547</v>
      </c>
      <c r="BP13" t="s">
        <v>6547</v>
      </c>
      <c r="CD13" t="s">
        <v>6548</v>
      </c>
      <c r="CF13" t="s">
        <v>2622</v>
      </c>
      <c r="CG13" t="s">
        <v>2686</v>
      </c>
      <c r="DR13" t="s">
        <v>6485</v>
      </c>
      <c r="DS13" t="s">
        <v>2317</v>
      </c>
      <c r="EC13" t="s">
        <v>6549</v>
      </c>
      <c r="EE13" t="s">
        <v>6547</v>
      </c>
      <c r="EZ13" t="s">
        <v>6550</v>
      </c>
      <c r="FB13" t="s">
        <v>2703</v>
      </c>
      <c r="FC13" t="s">
        <v>6317</v>
      </c>
      <c r="FD13" t="s">
        <v>6311</v>
      </c>
      <c r="FE13" t="s">
        <v>2674</v>
      </c>
      <c r="GT13" t="s">
        <v>2628</v>
      </c>
      <c r="HN13" t="s">
        <v>2395</v>
      </c>
      <c r="HO13" t="s">
        <v>2395</v>
      </c>
      <c r="IE13" t="s">
        <v>6551</v>
      </c>
    </row>
    <row r="14" spans="1:256">
      <c r="A14" t="s">
        <v>6552</v>
      </c>
      <c r="BM14" t="s">
        <v>6553</v>
      </c>
      <c r="BO14" t="s">
        <v>6553</v>
      </c>
      <c r="BP14" t="s">
        <v>6553</v>
      </c>
      <c r="CD14" t="s">
        <v>2686</v>
      </c>
      <c r="CF14" t="s">
        <v>2817</v>
      </c>
      <c r="CG14" t="s">
        <v>2713</v>
      </c>
      <c r="DR14" t="s">
        <v>6554</v>
      </c>
      <c r="DS14" t="s">
        <v>6464</v>
      </c>
      <c r="EC14" t="s">
        <v>6555</v>
      </c>
      <c r="EE14" t="s">
        <v>6553</v>
      </c>
      <c r="FB14" t="s">
        <v>2727</v>
      </c>
      <c r="FC14" t="s">
        <v>6317</v>
      </c>
      <c r="FD14" t="s">
        <v>6311</v>
      </c>
      <c r="FE14" t="s">
        <v>2674</v>
      </c>
      <c r="GT14" t="s">
        <v>6556</v>
      </c>
      <c r="HN14" t="s">
        <v>6489</v>
      </c>
      <c r="HO14" t="s">
        <v>6489</v>
      </c>
      <c r="IE14" t="s">
        <v>6557</v>
      </c>
    </row>
    <row r="15" spans="1:256">
      <c r="A15" t="s">
        <v>1642</v>
      </c>
      <c r="BM15" t="s">
        <v>6558</v>
      </c>
      <c r="BO15" t="s">
        <v>6558</v>
      </c>
      <c r="BP15" t="s">
        <v>6558</v>
      </c>
      <c r="CD15" t="s">
        <v>2713</v>
      </c>
      <c r="CF15" t="s">
        <v>6559</v>
      </c>
      <c r="CG15" t="s">
        <v>2733</v>
      </c>
      <c r="EC15" t="s">
        <v>6560</v>
      </c>
      <c r="EE15" t="s">
        <v>6558</v>
      </c>
      <c r="FB15" t="s">
        <v>2380</v>
      </c>
      <c r="FC15" t="s">
        <v>6317</v>
      </c>
      <c r="FD15" t="s">
        <v>6313</v>
      </c>
      <c r="FE15" t="s">
        <v>2380</v>
      </c>
      <c r="GT15" t="s">
        <v>6561</v>
      </c>
      <c r="HN15" t="s">
        <v>6325</v>
      </c>
      <c r="HO15" t="s">
        <v>2395</v>
      </c>
      <c r="IE15" t="s">
        <v>6562</v>
      </c>
    </row>
    <row r="16" spans="1:256">
      <c r="BJ16" s="32"/>
      <c r="BM16" t="s">
        <v>6563</v>
      </c>
      <c r="BO16" t="s">
        <v>6563</v>
      </c>
      <c r="BP16" t="s">
        <v>6563</v>
      </c>
      <c r="CD16" t="s">
        <v>2733</v>
      </c>
      <c r="CF16" t="s">
        <v>2732</v>
      </c>
      <c r="CG16" t="s">
        <v>2693</v>
      </c>
      <c r="EC16" t="s">
        <v>6564</v>
      </c>
      <c r="EE16" t="s">
        <v>6563</v>
      </c>
      <c r="FB16" t="s">
        <v>2457</v>
      </c>
      <c r="FC16" t="s">
        <v>6317</v>
      </c>
      <c r="FD16" t="s">
        <v>6313</v>
      </c>
      <c r="FE16" t="s">
        <v>2610</v>
      </c>
      <c r="FS16" t="s">
        <v>1949</v>
      </c>
      <c r="FT16" t="s">
        <v>416</v>
      </c>
      <c r="FU16" t="s">
        <v>1956</v>
      </c>
      <c r="FV16" t="s">
        <v>1960</v>
      </c>
      <c r="GT16" t="s">
        <v>6565</v>
      </c>
      <c r="IE16" t="s">
        <v>6566</v>
      </c>
    </row>
    <row r="17" spans="13:239">
      <c r="N17" t="s">
        <v>6567</v>
      </c>
      <c r="BM17" t="s">
        <v>6568</v>
      </c>
      <c r="BO17" t="s">
        <v>6568</v>
      </c>
      <c r="BP17" t="s">
        <v>6568</v>
      </c>
      <c r="CD17" t="s">
        <v>2693</v>
      </c>
      <c r="CF17" t="s">
        <v>2657</v>
      </c>
      <c r="CG17" t="s">
        <v>2782</v>
      </c>
      <c r="EC17" t="s">
        <v>6569</v>
      </c>
      <c r="EE17" t="s">
        <v>6568</v>
      </c>
      <c r="FB17" t="s">
        <v>2520</v>
      </c>
      <c r="FC17" t="s">
        <v>6317</v>
      </c>
      <c r="FD17" t="s">
        <v>6313</v>
      </c>
      <c r="FE17" t="s">
        <v>2610</v>
      </c>
      <c r="GT17" t="s">
        <v>6570</v>
      </c>
      <c r="IE17" t="s">
        <v>6571</v>
      </c>
    </row>
    <row r="18" spans="13:239">
      <c r="N18" t="s">
        <v>6426</v>
      </c>
      <c r="BM18" t="s">
        <v>2598</v>
      </c>
      <c r="BO18" t="s">
        <v>2598</v>
      </c>
      <c r="BP18" t="s">
        <v>2598</v>
      </c>
      <c r="CD18" t="s">
        <v>2158</v>
      </c>
      <c r="CF18" t="s">
        <v>2684</v>
      </c>
      <c r="CG18" t="s">
        <v>2251</v>
      </c>
      <c r="EC18" t="s">
        <v>6572</v>
      </c>
      <c r="EE18" t="s">
        <v>2598</v>
      </c>
      <c r="FB18" t="s">
        <v>2574</v>
      </c>
      <c r="FC18" t="s">
        <v>6317</v>
      </c>
      <c r="FD18" t="s">
        <v>6313</v>
      </c>
      <c r="FE18" t="s">
        <v>2610</v>
      </c>
      <c r="GT18" t="s">
        <v>6573</v>
      </c>
      <c r="IE18" t="s">
        <v>6574</v>
      </c>
    </row>
    <row r="19" spans="13:239">
      <c r="BM19" t="s">
        <v>6575</v>
      </c>
      <c r="BO19" t="s">
        <v>6575</v>
      </c>
      <c r="BP19" t="s">
        <v>6575</v>
      </c>
      <c r="CD19" t="s">
        <v>2782</v>
      </c>
      <c r="CF19" t="s">
        <v>6576</v>
      </c>
      <c r="CG19" t="s">
        <v>6577</v>
      </c>
      <c r="EC19" t="s">
        <v>6578</v>
      </c>
      <c r="EE19" t="s">
        <v>6575</v>
      </c>
      <c r="FB19" t="s">
        <v>2610</v>
      </c>
      <c r="FC19" t="s">
        <v>6317</v>
      </c>
      <c r="FD19" t="s">
        <v>6313</v>
      </c>
      <c r="FE19" t="s">
        <v>2610</v>
      </c>
      <c r="GT19" t="s">
        <v>6579</v>
      </c>
    </row>
    <row r="20" spans="13:239">
      <c r="BM20" t="s">
        <v>6580</v>
      </c>
      <c r="BO20" t="s">
        <v>6580</v>
      </c>
      <c r="BP20" t="s">
        <v>6580</v>
      </c>
      <c r="CD20" t="s">
        <v>6581</v>
      </c>
      <c r="CF20" t="s">
        <v>6582</v>
      </c>
      <c r="CG20" t="s">
        <v>6583</v>
      </c>
      <c r="EC20" t="s">
        <v>6584</v>
      </c>
      <c r="EE20" t="s">
        <v>6580</v>
      </c>
      <c r="FB20" t="s">
        <v>2643</v>
      </c>
      <c r="FC20" t="s">
        <v>6317</v>
      </c>
      <c r="FD20" t="s">
        <v>6313</v>
      </c>
      <c r="FE20" t="s">
        <v>2610</v>
      </c>
      <c r="GT20" t="s">
        <v>6585</v>
      </c>
    </row>
    <row r="21" spans="13:239">
      <c r="BM21" t="s">
        <v>6586</v>
      </c>
      <c r="BO21" t="s">
        <v>6586</v>
      </c>
      <c r="BP21" t="s">
        <v>6586</v>
      </c>
      <c r="CD21" t="s">
        <v>6587</v>
      </c>
      <c r="CF21" t="s">
        <v>6588</v>
      </c>
      <c r="CG21" t="s">
        <v>6589</v>
      </c>
      <c r="EC21" t="s">
        <v>6590</v>
      </c>
      <c r="EE21" t="s">
        <v>6586</v>
      </c>
      <c r="FB21" t="s">
        <v>2674</v>
      </c>
      <c r="FC21" t="s">
        <v>6317</v>
      </c>
      <c r="FD21" t="s">
        <v>6313</v>
      </c>
      <c r="FE21" t="s">
        <v>2674</v>
      </c>
      <c r="GT21" t="s">
        <v>6591</v>
      </c>
    </row>
    <row r="22" spans="13:239">
      <c r="BO22" t="s">
        <v>6592</v>
      </c>
      <c r="BP22" t="s">
        <v>6568</v>
      </c>
      <c r="CD22" t="s">
        <v>2251</v>
      </c>
      <c r="CF22" t="s">
        <v>2481</v>
      </c>
      <c r="CG22" t="s">
        <v>2854</v>
      </c>
      <c r="EC22" t="s">
        <v>6593</v>
      </c>
      <c r="FB22" t="s">
        <v>2703</v>
      </c>
      <c r="FC22" t="s">
        <v>6317</v>
      </c>
      <c r="FD22" t="s">
        <v>6313</v>
      </c>
      <c r="FE22" t="s">
        <v>2674</v>
      </c>
      <c r="GT22" t="s">
        <v>6594</v>
      </c>
    </row>
    <row r="23" spans="13:239">
      <c r="M23" t="s">
        <v>6411</v>
      </c>
      <c r="BO23" t="s">
        <v>6595</v>
      </c>
      <c r="BP23" t="s">
        <v>6568</v>
      </c>
      <c r="CD23" t="s">
        <v>6577</v>
      </c>
      <c r="CF23" t="s">
        <v>6596</v>
      </c>
      <c r="CG23" t="s">
        <v>2675</v>
      </c>
      <c r="EC23" t="s">
        <v>6597</v>
      </c>
      <c r="FB23" t="s">
        <v>2727</v>
      </c>
      <c r="FC23" t="s">
        <v>6317</v>
      </c>
      <c r="FD23" t="s">
        <v>6313</v>
      </c>
      <c r="FE23" t="s">
        <v>2674</v>
      </c>
      <c r="GT23" t="s">
        <v>6598</v>
      </c>
    </row>
    <row r="24" spans="13:239">
      <c r="M24" t="s">
        <v>2205</v>
      </c>
      <c r="BO24" t="s">
        <v>6599</v>
      </c>
      <c r="BP24" t="s">
        <v>6568</v>
      </c>
      <c r="CD24" t="s">
        <v>6583</v>
      </c>
      <c r="CF24" t="s">
        <v>6600</v>
      </c>
      <c r="EC24" t="s">
        <v>6601</v>
      </c>
      <c r="FB24" t="s">
        <v>2380</v>
      </c>
      <c r="FC24" t="s">
        <v>6317</v>
      </c>
      <c r="FD24" t="s">
        <v>6315</v>
      </c>
      <c r="FE24" t="s">
        <v>2520</v>
      </c>
      <c r="GT24" t="s">
        <v>6602</v>
      </c>
    </row>
    <row r="25" spans="13:239">
      <c r="M25" t="s">
        <v>6317</v>
      </c>
      <c r="BO25" t="s">
        <v>6603</v>
      </c>
      <c r="BP25" t="s">
        <v>6568</v>
      </c>
      <c r="CD25" t="s">
        <v>6589</v>
      </c>
      <c r="CF25" t="s">
        <v>6604</v>
      </c>
      <c r="EC25" t="s">
        <v>6605</v>
      </c>
      <c r="FB25" t="s">
        <v>2457</v>
      </c>
      <c r="FC25" t="s">
        <v>6317</v>
      </c>
      <c r="FD25" t="s">
        <v>6315</v>
      </c>
      <c r="FE25" t="s">
        <v>2520</v>
      </c>
      <c r="GT25" t="s">
        <v>6606</v>
      </c>
    </row>
    <row r="26" spans="13:239">
      <c r="M26" t="s">
        <v>2381</v>
      </c>
      <c r="CD26" t="s">
        <v>2854</v>
      </c>
      <c r="CF26" t="s">
        <v>6607</v>
      </c>
      <c r="EC26" t="s">
        <v>6608</v>
      </c>
      <c r="FB26" t="s">
        <v>2520</v>
      </c>
      <c r="FC26" t="s">
        <v>6317</v>
      </c>
      <c r="FD26" t="s">
        <v>6315</v>
      </c>
      <c r="FE26" t="s">
        <v>2520</v>
      </c>
      <c r="GT26" t="s">
        <v>6609</v>
      </c>
    </row>
    <row r="27" spans="13:239">
      <c r="M27" t="s">
        <v>2458</v>
      </c>
      <c r="CD27" t="s">
        <v>2675</v>
      </c>
      <c r="CF27" t="s">
        <v>6610</v>
      </c>
      <c r="EC27" t="s">
        <v>6611</v>
      </c>
      <c r="FB27" t="s">
        <v>2574</v>
      </c>
      <c r="FC27" t="s">
        <v>6317</v>
      </c>
      <c r="FD27" t="s">
        <v>6315</v>
      </c>
      <c r="FE27" t="s">
        <v>2520</v>
      </c>
      <c r="GT27" t="s">
        <v>6612</v>
      </c>
    </row>
    <row r="28" spans="13:239">
      <c r="CF28" t="s">
        <v>6613</v>
      </c>
      <c r="EC28" t="s">
        <v>6614</v>
      </c>
      <c r="FB28" t="s">
        <v>2610</v>
      </c>
      <c r="FC28" t="s">
        <v>6317</v>
      </c>
      <c r="FD28" t="s">
        <v>6315</v>
      </c>
      <c r="FE28" t="s">
        <v>2610</v>
      </c>
      <c r="GT28" t="s">
        <v>6615</v>
      </c>
    </row>
    <row r="29" spans="13:239">
      <c r="EC29" t="s">
        <v>6616</v>
      </c>
      <c r="FB29" t="s">
        <v>2643</v>
      </c>
      <c r="FC29" t="s">
        <v>6317</v>
      </c>
      <c r="FD29" t="s">
        <v>6315</v>
      </c>
      <c r="FE29" t="s">
        <v>2610</v>
      </c>
      <c r="GT29" t="s">
        <v>6617</v>
      </c>
    </row>
    <row r="30" spans="13:239">
      <c r="EC30" t="s">
        <v>6618</v>
      </c>
      <c r="FB30" t="s">
        <v>2674</v>
      </c>
      <c r="FC30" t="s">
        <v>6317</v>
      </c>
      <c r="FD30" t="s">
        <v>6315</v>
      </c>
      <c r="FE30" t="s">
        <v>2674</v>
      </c>
      <c r="GT30" t="s">
        <v>6619</v>
      </c>
    </row>
    <row r="31" spans="13:239">
      <c r="M31" t="s">
        <v>14</v>
      </c>
      <c r="EC31" t="s">
        <v>6620</v>
      </c>
      <c r="FB31" t="s">
        <v>2703</v>
      </c>
      <c r="FC31" t="s">
        <v>6317</v>
      </c>
      <c r="FD31" t="s">
        <v>6315</v>
      </c>
      <c r="FE31" t="s">
        <v>2674</v>
      </c>
      <c r="GT31" t="s">
        <v>2692</v>
      </c>
    </row>
    <row r="32" spans="13:239">
      <c r="M32" t="s">
        <v>6311</v>
      </c>
      <c r="EC32" t="s">
        <v>6621</v>
      </c>
      <c r="FB32" t="s">
        <v>2727</v>
      </c>
      <c r="FC32" t="s">
        <v>6317</v>
      </c>
      <c r="FD32" t="s">
        <v>6315</v>
      </c>
      <c r="FE32" t="s">
        <v>2674</v>
      </c>
      <c r="GT32" t="s">
        <v>6622</v>
      </c>
    </row>
    <row r="33" spans="13:202">
      <c r="M33" t="s">
        <v>6313</v>
      </c>
      <c r="EC33" t="s">
        <v>6623</v>
      </c>
      <c r="FB33" t="s">
        <v>2380</v>
      </c>
      <c r="FC33" t="s">
        <v>6317</v>
      </c>
      <c r="FD33" t="s">
        <v>6316</v>
      </c>
      <c r="FE33" t="s">
        <v>2380</v>
      </c>
      <c r="GT33" t="s">
        <v>6624</v>
      </c>
    </row>
    <row r="34" spans="13:202">
      <c r="M34" t="s">
        <v>6315</v>
      </c>
      <c r="EC34" t="s">
        <v>6625</v>
      </c>
      <c r="FB34" t="s">
        <v>2457</v>
      </c>
      <c r="FC34" t="s">
        <v>6317</v>
      </c>
      <c r="FD34" t="s">
        <v>6316</v>
      </c>
      <c r="FE34" t="s">
        <v>2610</v>
      </c>
      <c r="GT34" t="s">
        <v>2739</v>
      </c>
    </row>
    <row r="35" spans="13:202">
      <c r="M35" t="s">
        <v>6316</v>
      </c>
      <c r="EC35" t="s">
        <v>6626</v>
      </c>
      <c r="FB35" t="s">
        <v>2520</v>
      </c>
      <c r="FC35" t="s">
        <v>6317</v>
      </c>
      <c r="FD35" t="s">
        <v>6316</v>
      </c>
      <c r="FE35" t="s">
        <v>2610</v>
      </c>
      <c r="GT35" t="s">
        <v>2762</v>
      </c>
    </row>
    <row r="36" spans="13:202">
      <c r="EC36" t="s">
        <v>6627</v>
      </c>
      <c r="FB36" t="s">
        <v>2574</v>
      </c>
      <c r="FC36" t="s">
        <v>6317</v>
      </c>
      <c r="FD36" t="s">
        <v>6316</v>
      </c>
      <c r="FE36" t="s">
        <v>2610</v>
      </c>
      <c r="GT36" t="s">
        <v>2787</v>
      </c>
    </row>
    <row r="37" spans="13:202">
      <c r="EC37" t="s">
        <v>6628</v>
      </c>
      <c r="FB37" t="s">
        <v>2610</v>
      </c>
      <c r="FC37" t="s">
        <v>6317</v>
      </c>
      <c r="FD37" t="s">
        <v>6316</v>
      </c>
      <c r="FE37" t="s">
        <v>2610</v>
      </c>
      <c r="GT37" t="s">
        <v>6629</v>
      </c>
    </row>
    <row r="38" spans="13:202">
      <c r="EC38" t="s">
        <v>6630</v>
      </c>
      <c r="FB38" t="s">
        <v>2643</v>
      </c>
      <c r="FC38" t="s">
        <v>6317</v>
      </c>
      <c r="FD38" t="s">
        <v>6316</v>
      </c>
      <c r="FE38" t="s">
        <v>2610</v>
      </c>
      <c r="GT38" t="s">
        <v>6631</v>
      </c>
    </row>
    <row r="39" spans="13:202">
      <c r="EC39" t="s">
        <v>6632</v>
      </c>
      <c r="FB39" t="s">
        <v>2674</v>
      </c>
      <c r="FC39" t="s">
        <v>6317</v>
      </c>
      <c r="FD39" t="s">
        <v>6316</v>
      </c>
      <c r="FE39" t="s">
        <v>2674</v>
      </c>
      <c r="GT39" t="s">
        <v>6633</v>
      </c>
    </row>
    <row r="40" spans="13:202">
      <c r="EC40" t="s">
        <v>6634</v>
      </c>
      <c r="FB40" t="s">
        <v>2703</v>
      </c>
      <c r="FC40" t="s">
        <v>6317</v>
      </c>
      <c r="FD40" t="s">
        <v>6316</v>
      </c>
      <c r="FE40" t="s">
        <v>2674</v>
      </c>
      <c r="GT40" t="s">
        <v>6635</v>
      </c>
    </row>
    <row r="41" spans="13:202">
      <c r="EC41" t="s">
        <v>6636</v>
      </c>
      <c r="FB41" t="s">
        <v>2727</v>
      </c>
      <c r="FC41" t="s">
        <v>6317</v>
      </c>
      <c r="FD41" t="s">
        <v>6316</v>
      </c>
      <c r="FE41" t="s">
        <v>2674</v>
      </c>
      <c r="GT41" t="s">
        <v>2843</v>
      </c>
    </row>
    <row r="42" spans="13:202">
      <c r="EC42" t="s">
        <v>6637</v>
      </c>
      <c r="FB42" t="s">
        <v>2380</v>
      </c>
      <c r="FC42" t="s">
        <v>2381</v>
      </c>
      <c r="FD42" t="s">
        <v>6313</v>
      </c>
      <c r="FE42" t="s">
        <v>2610</v>
      </c>
      <c r="GT42" t="s">
        <v>2860</v>
      </c>
    </row>
    <row r="43" spans="13:202">
      <c r="EC43" t="s">
        <v>6638</v>
      </c>
      <c r="FB43" t="s">
        <v>2457</v>
      </c>
      <c r="FC43" t="s">
        <v>2381</v>
      </c>
      <c r="FD43" t="s">
        <v>6313</v>
      </c>
      <c r="FE43" t="s">
        <v>2610</v>
      </c>
      <c r="GT43" t="s">
        <v>2871</v>
      </c>
    </row>
    <row r="44" spans="13:202">
      <c r="EC44" t="s">
        <v>1139</v>
      </c>
      <c r="FB44" t="s">
        <v>2520</v>
      </c>
      <c r="FC44" t="s">
        <v>2381</v>
      </c>
      <c r="FD44" t="s">
        <v>6313</v>
      </c>
      <c r="FE44" t="s">
        <v>2610</v>
      </c>
      <c r="GT44" t="s">
        <v>2882</v>
      </c>
    </row>
    <row r="45" spans="13:202">
      <c r="EC45" t="s">
        <v>6639</v>
      </c>
      <c r="FB45" t="s">
        <v>2574</v>
      </c>
      <c r="FC45" t="s">
        <v>2381</v>
      </c>
      <c r="FD45" t="s">
        <v>6313</v>
      </c>
      <c r="FE45" t="s">
        <v>2610</v>
      </c>
      <c r="GT45" t="s">
        <v>2897</v>
      </c>
    </row>
    <row r="46" spans="13:202">
      <c r="EC46" t="s">
        <v>6640</v>
      </c>
      <c r="FB46" t="s">
        <v>2610</v>
      </c>
      <c r="FC46" t="s">
        <v>2381</v>
      </c>
      <c r="FD46" t="s">
        <v>6313</v>
      </c>
      <c r="FE46" t="s">
        <v>2610</v>
      </c>
      <c r="GT46" t="s">
        <v>2912</v>
      </c>
    </row>
    <row r="47" spans="13:202">
      <c r="EC47" t="s">
        <v>6641</v>
      </c>
      <c r="FB47" t="s">
        <v>2643</v>
      </c>
      <c r="FC47" t="s">
        <v>2381</v>
      </c>
      <c r="FD47" t="s">
        <v>6313</v>
      </c>
      <c r="FE47" t="s">
        <v>2610</v>
      </c>
      <c r="GT47" t="s">
        <v>2926</v>
      </c>
    </row>
    <row r="48" spans="13:202">
      <c r="EC48" t="s">
        <v>6642</v>
      </c>
      <c r="FB48" t="s">
        <v>2674</v>
      </c>
      <c r="FC48" t="s">
        <v>2381</v>
      </c>
      <c r="FD48" t="s">
        <v>6313</v>
      </c>
      <c r="FE48" t="s">
        <v>2674</v>
      </c>
    </row>
    <row r="49" spans="133:161">
      <c r="EC49" t="s">
        <v>2393</v>
      </c>
      <c r="FB49" t="s">
        <v>2703</v>
      </c>
      <c r="FC49" t="s">
        <v>2381</v>
      </c>
      <c r="FD49" t="s">
        <v>6313</v>
      </c>
      <c r="FE49" t="s">
        <v>2674</v>
      </c>
    </row>
    <row r="50" spans="133:161">
      <c r="EC50" t="s">
        <v>2466</v>
      </c>
      <c r="FB50" t="s">
        <v>2727</v>
      </c>
      <c r="FC50" t="s">
        <v>2381</v>
      </c>
      <c r="FD50" t="s">
        <v>6313</v>
      </c>
      <c r="FE50" t="s">
        <v>2674</v>
      </c>
    </row>
    <row r="51" spans="133:161">
      <c r="EC51" t="s">
        <v>2529</v>
      </c>
      <c r="FB51" t="s">
        <v>2380</v>
      </c>
      <c r="FC51" t="s">
        <v>2381</v>
      </c>
      <c r="FD51" t="s">
        <v>6316</v>
      </c>
      <c r="FE51" t="s">
        <v>2610</v>
      </c>
    </row>
    <row r="52" spans="133:161">
      <c r="EC52" t="s">
        <v>6643</v>
      </c>
      <c r="FB52" t="s">
        <v>2457</v>
      </c>
      <c r="FC52" t="s">
        <v>2381</v>
      </c>
      <c r="FD52" t="s">
        <v>6316</v>
      </c>
      <c r="FE52" t="s">
        <v>2610</v>
      </c>
    </row>
    <row r="53" spans="133:161">
      <c r="EC53" t="s">
        <v>6644</v>
      </c>
      <c r="FB53" t="s">
        <v>2520</v>
      </c>
      <c r="FC53" t="s">
        <v>2381</v>
      </c>
      <c r="FD53" t="s">
        <v>6316</v>
      </c>
      <c r="FE53" t="s">
        <v>2610</v>
      </c>
    </row>
    <row r="54" spans="133:161">
      <c r="EC54" t="s">
        <v>6645</v>
      </c>
      <c r="FB54" t="s">
        <v>2574</v>
      </c>
      <c r="FC54" t="s">
        <v>2381</v>
      </c>
      <c r="FD54" t="s">
        <v>6316</v>
      </c>
      <c r="FE54" t="s">
        <v>2610</v>
      </c>
    </row>
    <row r="55" spans="133:161">
      <c r="EC55" t="s">
        <v>6646</v>
      </c>
      <c r="FB55" t="s">
        <v>2610</v>
      </c>
      <c r="FC55" t="s">
        <v>2381</v>
      </c>
      <c r="FD55" t="s">
        <v>6316</v>
      </c>
      <c r="FE55" t="s">
        <v>2610</v>
      </c>
    </row>
    <row r="56" spans="133:161">
      <c r="EC56" t="s">
        <v>6647</v>
      </c>
      <c r="FB56" t="s">
        <v>2643</v>
      </c>
      <c r="FC56" t="s">
        <v>2381</v>
      </c>
      <c r="FD56" t="s">
        <v>6316</v>
      </c>
      <c r="FE56" t="s">
        <v>2610</v>
      </c>
    </row>
    <row r="57" spans="133:161">
      <c r="EC57" t="s">
        <v>6648</v>
      </c>
      <c r="FB57" t="s">
        <v>2674</v>
      </c>
      <c r="FC57" t="s">
        <v>2381</v>
      </c>
      <c r="FD57" t="s">
        <v>6316</v>
      </c>
      <c r="FE57" t="s">
        <v>2674</v>
      </c>
    </row>
    <row r="58" spans="133:161">
      <c r="EC58" t="s">
        <v>6649</v>
      </c>
      <c r="FB58" t="s">
        <v>2703</v>
      </c>
      <c r="FC58" t="s">
        <v>2381</v>
      </c>
      <c r="FD58" t="s">
        <v>6316</v>
      </c>
      <c r="FE58" t="s">
        <v>2674</v>
      </c>
    </row>
    <row r="59" spans="133:161">
      <c r="EC59" t="s">
        <v>6650</v>
      </c>
      <c r="FB59" t="s">
        <v>2727</v>
      </c>
      <c r="FC59" t="s">
        <v>2381</v>
      </c>
      <c r="FD59" t="s">
        <v>6316</v>
      </c>
      <c r="FE59" t="s">
        <v>2674</v>
      </c>
    </row>
    <row r="60" spans="133:161">
      <c r="EC60" t="s">
        <v>6651</v>
      </c>
      <c r="FB60" t="s">
        <v>2380</v>
      </c>
      <c r="FC60" t="s">
        <v>2458</v>
      </c>
      <c r="FD60" t="s">
        <v>6313</v>
      </c>
      <c r="FE60" t="s">
        <v>2610</v>
      </c>
    </row>
    <row r="61" spans="133:161">
      <c r="EC61" t="s">
        <v>6652</v>
      </c>
      <c r="FB61" t="s">
        <v>2457</v>
      </c>
      <c r="FC61" t="s">
        <v>2458</v>
      </c>
      <c r="FD61" t="s">
        <v>6313</v>
      </c>
      <c r="FE61" t="s">
        <v>2610</v>
      </c>
    </row>
    <row r="62" spans="133:161">
      <c r="EC62" t="s">
        <v>6653</v>
      </c>
      <c r="FB62" t="s">
        <v>2520</v>
      </c>
      <c r="FC62" t="s">
        <v>2458</v>
      </c>
      <c r="FD62" t="s">
        <v>6313</v>
      </c>
      <c r="FE62" t="s">
        <v>2610</v>
      </c>
    </row>
    <row r="63" spans="133:161">
      <c r="EC63" t="s">
        <v>6654</v>
      </c>
      <c r="FB63" t="s">
        <v>2574</v>
      </c>
      <c r="FC63" t="s">
        <v>2458</v>
      </c>
      <c r="FD63" t="s">
        <v>6313</v>
      </c>
      <c r="FE63" t="s">
        <v>2610</v>
      </c>
    </row>
    <row r="64" spans="133:161">
      <c r="EC64" t="s">
        <v>6655</v>
      </c>
      <c r="FB64" t="s">
        <v>2610</v>
      </c>
      <c r="FC64" t="s">
        <v>2458</v>
      </c>
      <c r="FD64" t="s">
        <v>6313</v>
      </c>
      <c r="FE64" t="s">
        <v>2610</v>
      </c>
    </row>
    <row r="65" spans="133:161">
      <c r="EC65" t="s">
        <v>6656</v>
      </c>
      <c r="FB65" t="s">
        <v>2643</v>
      </c>
      <c r="FC65" t="s">
        <v>2458</v>
      </c>
      <c r="FD65" t="s">
        <v>6313</v>
      </c>
      <c r="FE65" t="s">
        <v>2610</v>
      </c>
    </row>
    <row r="66" spans="133:161">
      <c r="EC66" t="s">
        <v>6657</v>
      </c>
      <c r="FB66" t="s">
        <v>2674</v>
      </c>
      <c r="FC66" t="s">
        <v>2458</v>
      </c>
      <c r="FD66" t="s">
        <v>6313</v>
      </c>
      <c r="FE66" t="s">
        <v>2674</v>
      </c>
    </row>
    <row r="67" spans="133:161">
      <c r="EC67" t="s">
        <v>6658</v>
      </c>
      <c r="FB67" t="s">
        <v>2703</v>
      </c>
      <c r="FC67" t="s">
        <v>2458</v>
      </c>
      <c r="FD67" t="s">
        <v>6313</v>
      </c>
      <c r="FE67" t="s">
        <v>2674</v>
      </c>
    </row>
    <row r="68" spans="133:161">
      <c r="EC68" t="s">
        <v>6659</v>
      </c>
      <c r="FB68" t="s">
        <v>2727</v>
      </c>
      <c r="FC68" t="s">
        <v>2458</v>
      </c>
      <c r="FD68" t="s">
        <v>6313</v>
      </c>
      <c r="FE68" t="s">
        <v>2674</v>
      </c>
    </row>
    <row r="69" spans="133:161">
      <c r="EC69" t="s">
        <v>6660</v>
      </c>
      <c r="FB69" t="s">
        <v>2380</v>
      </c>
      <c r="FC69" t="s">
        <v>2458</v>
      </c>
      <c r="FD69" t="s">
        <v>6316</v>
      </c>
      <c r="FE69" t="s">
        <v>2610</v>
      </c>
    </row>
    <row r="70" spans="133:161">
      <c r="EC70" t="s">
        <v>6661</v>
      </c>
      <c r="FB70" t="s">
        <v>2457</v>
      </c>
      <c r="FC70" t="s">
        <v>2458</v>
      </c>
      <c r="FD70" t="s">
        <v>6316</v>
      </c>
      <c r="FE70" t="s">
        <v>2610</v>
      </c>
    </row>
    <row r="71" spans="133:161">
      <c r="EC71" t="s">
        <v>6662</v>
      </c>
      <c r="FB71" t="s">
        <v>2520</v>
      </c>
      <c r="FC71" t="s">
        <v>2458</v>
      </c>
      <c r="FD71" t="s">
        <v>6316</v>
      </c>
      <c r="FE71" t="s">
        <v>2610</v>
      </c>
    </row>
    <row r="72" spans="133:161">
      <c r="EC72" t="s">
        <v>6663</v>
      </c>
      <c r="FB72" t="s">
        <v>2574</v>
      </c>
      <c r="FC72" t="s">
        <v>2458</v>
      </c>
      <c r="FD72" t="s">
        <v>6316</v>
      </c>
      <c r="FE72" t="s">
        <v>2610</v>
      </c>
    </row>
    <row r="73" spans="133:161">
      <c r="EC73" t="s">
        <v>6664</v>
      </c>
      <c r="FB73" t="s">
        <v>2610</v>
      </c>
      <c r="FC73" t="s">
        <v>2458</v>
      </c>
      <c r="FD73" t="s">
        <v>6316</v>
      </c>
      <c r="FE73" t="s">
        <v>2610</v>
      </c>
    </row>
    <row r="74" spans="133:161">
      <c r="EC74" t="s">
        <v>6665</v>
      </c>
      <c r="FB74" t="s">
        <v>2643</v>
      </c>
      <c r="FC74" t="s">
        <v>2458</v>
      </c>
      <c r="FD74" t="s">
        <v>6316</v>
      </c>
      <c r="FE74" t="s">
        <v>2610</v>
      </c>
    </row>
    <row r="75" spans="133:161">
      <c r="EC75" t="s">
        <v>6666</v>
      </c>
      <c r="FB75" t="s">
        <v>2674</v>
      </c>
      <c r="FC75" t="s">
        <v>2458</v>
      </c>
      <c r="FD75" t="s">
        <v>6316</v>
      </c>
      <c r="FE75" t="s">
        <v>2674</v>
      </c>
    </row>
    <row r="76" spans="133:161">
      <c r="EC76" t="s">
        <v>6667</v>
      </c>
      <c r="FB76" t="s">
        <v>2703</v>
      </c>
      <c r="FC76" t="s">
        <v>2458</v>
      </c>
      <c r="FD76" t="s">
        <v>6316</v>
      </c>
      <c r="FE76" t="s">
        <v>2674</v>
      </c>
    </row>
    <row r="77" spans="133:161">
      <c r="EC77" t="s">
        <v>6668</v>
      </c>
      <c r="FB77" t="s">
        <v>2727</v>
      </c>
      <c r="FC77" t="s">
        <v>2458</v>
      </c>
      <c r="FD77" t="s">
        <v>6316</v>
      </c>
      <c r="FE77" t="s">
        <v>2674</v>
      </c>
    </row>
    <row r="78" spans="133:161">
      <c r="EC78" t="s">
        <v>6669</v>
      </c>
      <c r="FB78" t="s">
        <v>2380</v>
      </c>
      <c r="FC78" t="s">
        <v>6670</v>
      </c>
      <c r="FD78" t="s">
        <v>6671</v>
      </c>
      <c r="FE78" s="67" t="s">
        <v>6672</v>
      </c>
    </row>
    <row r="79" spans="133:161">
      <c r="EC79" t="s">
        <v>6673</v>
      </c>
      <c r="FB79" t="s">
        <v>2457</v>
      </c>
      <c r="FC79" t="s">
        <v>6670</v>
      </c>
      <c r="FD79" t="s">
        <v>6671</v>
      </c>
      <c r="FE79" s="67" t="s">
        <v>6672</v>
      </c>
    </row>
    <row r="80" spans="133:161">
      <c r="EC80" t="s">
        <v>6674</v>
      </c>
      <c r="FB80" t="s">
        <v>2520</v>
      </c>
      <c r="FC80" t="s">
        <v>6670</v>
      </c>
      <c r="FD80" t="s">
        <v>6671</v>
      </c>
      <c r="FE80" s="67" t="s">
        <v>6672</v>
      </c>
    </row>
    <row r="81" spans="133:161">
      <c r="EC81" t="s">
        <v>6675</v>
      </c>
      <c r="FB81" t="s">
        <v>2574</v>
      </c>
      <c r="FC81" t="s">
        <v>6670</v>
      </c>
      <c r="FD81" t="s">
        <v>6671</v>
      </c>
      <c r="FE81" s="67" t="s">
        <v>6672</v>
      </c>
    </row>
    <row r="82" spans="133:161">
      <c r="EC82" t="s">
        <v>6676</v>
      </c>
      <c r="FB82" t="s">
        <v>2610</v>
      </c>
      <c r="FC82" t="s">
        <v>6670</v>
      </c>
      <c r="FD82" t="s">
        <v>6671</v>
      </c>
      <c r="FE82" s="67" t="s">
        <v>6672</v>
      </c>
    </row>
    <row r="83" spans="133:161">
      <c r="FB83" t="s">
        <v>2643</v>
      </c>
      <c r="FC83" t="s">
        <v>6670</v>
      </c>
      <c r="FD83" t="s">
        <v>6671</v>
      </c>
      <c r="FE83" s="67" t="s">
        <v>6672</v>
      </c>
    </row>
    <row r="84" spans="133:161">
      <c r="FB84" t="s">
        <v>2674</v>
      </c>
      <c r="FC84" t="s">
        <v>6670</v>
      </c>
      <c r="FD84" t="s">
        <v>6671</v>
      </c>
      <c r="FE84" s="67" t="s">
        <v>6672</v>
      </c>
    </row>
    <row r="85" spans="133:161">
      <c r="FB85" t="s">
        <v>2703</v>
      </c>
      <c r="FC85" t="s">
        <v>6670</v>
      </c>
      <c r="FD85" t="s">
        <v>6671</v>
      </c>
      <c r="FE85" s="67" t="s">
        <v>6672</v>
      </c>
    </row>
    <row r="86" spans="133:161">
      <c r="FB86" t="s">
        <v>2727</v>
      </c>
      <c r="FC86" t="s">
        <v>6670</v>
      </c>
      <c r="FD86" t="s">
        <v>6671</v>
      </c>
      <c r="FE86" s="67" t="s">
        <v>6672</v>
      </c>
    </row>
    <row r="87" spans="133:161">
      <c r="FB87" t="s">
        <v>2380</v>
      </c>
      <c r="FC87" t="s">
        <v>2205</v>
      </c>
      <c r="FD87" t="s">
        <v>6102</v>
      </c>
      <c r="FE87" t="s">
        <v>2520</v>
      </c>
    </row>
    <row r="88" spans="133:161">
      <c r="FB88" t="s">
        <v>2457</v>
      </c>
      <c r="FC88" t="s">
        <v>2205</v>
      </c>
      <c r="FD88" t="s">
        <v>6102</v>
      </c>
      <c r="FE88" t="s">
        <v>2520</v>
      </c>
    </row>
    <row r="89" spans="133:161">
      <c r="FB89" t="s">
        <v>2520</v>
      </c>
      <c r="FC89" t="s">
        <v>2205</v>
      </c>
      <c r="FD89" t="s">
        <v>6102</v>
      </c>
      <c r="FE89" t="s">
        <v>2520</v>
      </c>
    </row>
    <row r="90" spans="133:161">
      <c r="FB90" t="s">
        <v>2574</v>
      </c>
      <c r="FC90" t="s">
        <v>2205</v>
      </c>
      <c r="FD90" t="s">
        <v>6102</v>
      </c>
      <c r="FE90" t="s">
        <v>2610</v>
      </c>
    </row>
    <row r="91" spans="133:161">
      <c r="FB91" t="s">
        <v>2610</v>
      </c>
      <c r="FC91" t="s">
        <v>2205</v>
      </c>
      <c r="FD91" t="s">
        <v>6102</v>
      </c>
      <c r="FE91" t="s">
        <v>2610</v>
      </c>
    </row>
    <row r="92" spans="133:161">
      <c r="FB92" t="s">
        <v>2643</v>
      </c>
      <c r="FC92" t="s">
        <v>2205</v>
      </c>
      <c r="FD92" t="s">
        <v>6102</v>
      </c>
      <c r="FE92" t="s">
        <v>2610</v>
      </c>
    </row>
    <row r="93" spans="133:161">
      <c r="FB93" t="s">
        <v>2674</v>
      </c>
      <c r="FC93" t="s">
        <v>2205</v>
      </c>
      <c r="FD93" t="s">
        <v>6102</v>
      </c>
      <c r="FE93" t="s">
        <v>2610</v>
      </c>
    </row>
    <row r="94" spans="133:161">
      <c r="FB94" t="s">
        <v>2703</v>
      </c>
      <c r="FC94" t="s">
        <v>2205</v>
      </c>
      <c r="FD94" t="s">
        <v>6102</v>
      </c>
      <c r="FE94" t="s">
        <v>2674</v>
      </c>
    </row>
    <row r="95" spans="133:161">
      <c r="FB95" t="s">
        <v>2727</v>
      </c>
      <c r="FC95" t="s">
        <v>2205</v>
      </c>
      <c r="FD95" t="s">
        <v>6102</v>
      </c>
      <c r="FE95" t="s">
        <v>2674</v>
      </c>
    </row>
    <row r="96" spans="133:161">
      <c r="FB96" t="s">
        <v>6102</v>
      </c>
      <c r="FC96" t="s">
        <v>6102</v>
      </c>
      <c r="FD96" t="s">
        <v>6677</v>
      </c>
      <c r="FE96" s="67" t="s">
        <v>4966</v>
      </c>
    </row>
  </sheetData>
  <phoneticPr fontId="20" type="noConversion"/>
  <dataValidations count="6">
    <dataValidation type="list" allowBlank="1" showInputMessage="1" showErrorMessage="1" sqref="AC4:AC6" xr:uid="{D216125E-1DD4-41B1-8FC1-512B38CE32EE}">
      <formula1>$Z$4:$Z$7</formula1>
    </dataValidation>
    <dataValidation type="list" allowBlank="1" showInputMessage="1" showErrorMessage="1" sqref="CG4:CG28" xr:uid="{9F4BA917-8E0F-4912-8294-CC982313BC2B}">
      <formula1>$CD$4:$CD$27</formula1>
    </dataValidation>
    <dataValidation type="list" allowBlank="1" showInputMessage="1" showErrorMessage="1" sqref="G4:G10" xr:uid="{B7A400F5-1FF7-44FD-8822-C59A3BAEA313}">
      <formula1>$C$4:$C$6</formula1>
    </dataValidation>
    <dataValidation type="list" allowBlank="1" showInputMessage="1" showErrorMessage="1" sqref="FF4:FF96" xr:uid="{90E92738-F281-4F77-8505-2BDA3FD8E921}">
      <formula1>$EZ$4:$EZ$13</formula1>
    </dataValidation>
    <dataValidation type="list" allowBlank="1" showInputMessage="1" showErrorMessage="1" sqref="DV4:DV9" xr:uid="{0649BF59-F53F-4CE5-9E9E-75352CE04065}">
      <formula1>$DP$4:$DP$9</formula1>
    </dataValidation>
    <dataValidation type="list" allowBlank="1" showInputMessage="1" showErrorMessage="1" sqref="DW4:DW9" xr:uid="{471E17FC-3BFC-4A81-954A-2BC22BA7832A}">
      <formula1>$DN$4:$DN$9</formula1>
    </dataValidation>
  </dataValidations>
  <pageMargins left="0.7" right="0.7" top="0.75" bottom="0.75" header="0.3" footer="0.3"/>
  <legacyDrawing r:id="rId1"/>
  <tableParts count="9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51AF-241D-49FC-A194-C3E4FAC86068}">
  <sheetPr>
    <tabColor rgb="FFFFFF00"/>
  </sheetPr>
  <dimension ref="A1:N1448"/>
  <sheetViews>
    <sheetView topLeftCell="A2" workbookViewId="0">
      <selection activeCell="D1336" sqref="D1336"/>
    </sheetView>
  </sheetViews>
  <sheetFormatPr defaultColWidth="8.5703125" defaultRowHeight="14.45"/>
  <cols>
    <col min="1" max="2" width="51.5703125" style="16" customWidth="1"/>
    <col min="3" max="3" width="23.42578125" style="16" customWidth="1"/>
    <col min="4" max="4" width="26.5703125" style="16" customWidth="1"/>
    <col min="5" max="5" width="27.42578125" style="16" customWidth="1"/>
    <col min="6" max="6" width="20.5703125" style="16" customWidth="1"/>
    <col min="7" max="7" width="14" style="16" customWidth="1"/>
    <col min="8" max="8" width="16.42578125" style="16" customWidth="1"/>
    <col min="9" max="11" width="14" style="16" customWidth="1"/>
    <col min="12" max="12" width="14.5703125" style="16" customWidth="1"/>
    <col min="13" max="13" width="20.5703125" style="16" customWidth="1"/>
    <col min="14" max="14" width="17.5703125" style="16" customWidth="1"/>
    <col min="15" max="16384" width="8.5703125" style="14"/>
  </cols>
  <sheetData>
    <row r="1" spans="1:14">
      <c r="A1" s="13" t="s">
        <v>6253</v>
      </c>
      <c r="B1" s="217" t="s">
        <v>6678</v>
      </c>
      <c r="C1" s="217" t="s">
        <v>6679</v>
      </c>
      <c r="D1" s="13" t="s">
        <v>4341</v>
      </c>
      <c r="E1" s="13" t="s">
        <v>6680</v>
      </c>
      <c r="F1" s="13" t="s">
        <v>6681</v>
      </c>
      <c r="G1" s="13" t="s">
        <v>933</v>
      </c>
      <c r="H1" s="13" t="s">
        <v>6682</v>
      </c>
      <c r="I1" s="13" t="s">
        <v>1</v>
      </c>
      <c r="J1" s="13" t="s">
        <v>6683</v>
      </c>
      <c r="K1" s="13" t="s">
        <v>92</v>
      </c>
      <c r="L1" s="13" t="s">
        <v>96</v>
      </c>
      <c r="M1" s="13" t="s">
        <v>6684</v>
      </c>
      <c r="N1" s="13" t="s">
        <v>6685</v>
      </c>
    </row>
    <row r="2" spans="1:14">
      <c r="A2" s="15" t="s">
        <v>6686</v>
      </c>
      <c r="B2" s="218" t="str">
        <f>IF(ISNUMBER(_xlfn.XMATCH(Prod_fields[[#This Row],[ID]],Rosetta_Stone[Source PROD ID],0))=TRUE,"Found","0-Not Found")</f>
        <v>0-Not Found</v>
      </c>
      <c r="C2" s="15"/>
      <c r="D2" s="15" t="s">
        <v>6687</v>
      </c>
      <c r="E2" s="15" t="s">
        <v>6688</v>
      </c>
      <c r="F2" s="15" t="s">
        <v>103</v>
      </c>
      <c r="G2" s="15" t="s">
        <v>947</v>
      </c>
      <c r="I2" s="15" t="s">
        <v>6689</v>
      </c>
      <c r="J2" s="15" t="s">
        <v>20</v>
      </c>
    </row>
    <row r="3" spans="1:14">
      <c r="A3" s="15" t="s">
        <v>6690</v>
      </c>
      <c r="B3" s="218" t="str">
        <f>IF(ISNUMBER(_xlfn.XMATCH(Prod_fields[[#This Row],[ID]],Rosetta_Stone[Source PROD ID],0))=TRUE,"Found","0-Not Found")</f>
        <v>0-Not Found</v>
      </c>
      <c r="C3" s="15"/>
      <c r="D3" s="15" t="s">
        <v>6691</v>
      </c>
      <c r="E3" s="15" t="s">
        <v>6688</v>
      </c>
      <c r="F3" s="15" t="s">
        <v>103</v>
      </c>
      <c r="G3" s="15" t="s">
        <v>947</v>
      </c>
      <c r="I3" s="15" t="s">
        <v>6689</v>
      </c>
      <c r="J3" s="15" t="s">
        <v>20</v>
      </c>
    </row>
    <row r="4" spans="1:14">
      <c r="A4" s="15" t="s">
        <v>6692</v>
      </c>
      <c r="B4" s="218" t="str">
        <f>IF(ISNUMBER(_xlfn.XMATCH(Prod_fields[[#This Row],[ID]],Rosetta_Stone[Source PROD ID],0))=TRUE,"Found","0-Not Found")</f>
        <v>0-Not Found</v>
      </c>
      <c r="C4" s="15"/>
      <c r="D4" s="15" t="s">
        <v>6693</v>
      </c>
      <c r="E4" s="15" t="s">
        <v>6688</v>
      </c>
      <c r="F4" s="15" t="s">
        <v>103</v>
      </c>
      <c r="G4" s="15" t="s">
        <v>947</v>
      </c>
      <c r="I4" s="15" t="s">
        <v>6689</v>
      </c>
      <c r="J4" s="15" t="s">
        <v>20</v>
      </c>
    </row>
    <row r="5" spans="1:14">
      <c r="A5" s="15" t="s">
        <v>6694</v>
      </c>
      <c r="B5" s="218" t="str">
        <f>IF(ISNUMBER(_xlfn.XMATCH(Prod_fields[[#This Row],[ID]],Rosetta_Stone[Source PROD ID],0))=TRUE,"Found","0-Not Found")</f>
        <v>0-Not Found</v>
      </c>
      <c r="C5" s="15"/>
      <c r="D5" s="15" t="s">
        <v>6695</v>
      </c>
      <c r="E5" s="15" t="s">
        <v>6688</v>
      </c>
      <c r="F5" s="15" t="s">
        <v>103</v>
      </c>
      <c r="G5" s="15" t="s">
        <v>947</v>
      </c>
      <c r="I5" s="15" t="s">
        <v>6689</v>
      </c>
      <c r="J5" s="15" t="s">
        <v>20</v>
      </c>
    </row>
    <row r="6" spans="1:14">
      <c r="A6" s="15" t="s">
        <v>400</v>
      </c>
      <c r="B6" s="218" t="str">
        <f>IF(ISNUMBER(_xlfn.XMATCH(Prod_fields[[#This Row],[ID]],Rosetta_Stone[Source PROD ID],0))=TRUE,"Found","0-Not Found")</f>
        <v>Found</v>
      </c>
      <c r="C6" s="15" t="s">
        <v>6696</v>
      </c>
      <c r="D6" s="15" t="s">
        <v>1727</v>
      </c>
      <c r="E6" s="15" t="s">
        <v>6697</v>
      </c>
      <c r="F6" s="15" t="s">
        <v>103</v>
      </c>
      <c r="G6" s="15" t="s">
        <v>947</v>
      </c>
      <c r="I6" s="15" t="s">
        <v>6698</v>
      </c>
      <c r="J6" s="15" t="s">
        <v>20</v>
      </c>
    </row>
    <row r="7" spans="1:14">
      <c r="A7" s="15" t="s">
        <v>400</v>
      </c>
      <c r="B7" s="218" t="str">
        <f>IF(ISNUMBER(_xlfn.XMATCH(Prod_fields[[#This Row],[ID]],Rosetta_Stone[Source PROD ID],0))=TRUE,"Found","0-Not Found")</f>
        <v>0-Not Found</v>
      </c>
      <c r="C7" s="15"/>
      <c r="D7" s="15" t="s">
        <v>6699</v>
      </c>
      <c r="E7" s="15" t="s">
        <v>6700</v>
      </c>
      <c r="F7" s="15" t="s">
        <v>103</v>
      </c>
      <c r="G7" s="15" t="s">
        <v>947</v>
      </c>
      <c r="I7" s="15" t="s">
        <v>6698</v>
      </c>
      <c r="J7" s="15" t="s">
        <v>20</v>
      </c>
    </row>
    <row r="8" spans="1:14">
      <c r="A8" s="15" t="s">
        <v>400</v>
      </c>
      <c r="B8" s="218" t="str">
        <f>IF(ISNUMBER(_xlfn.XMATCH(Prod_fields[[#This Row],[ID]],Rosetta_Stone[Source PROD ID],0))=TRUE,"Found","0-Not Found")</f>
        <v>Found</v>
      </c>
      <c r="C8" s="15" t="s">
        <v>6696</v>
      </c>
      <c r="D8" s="15" t="s">
        <v>401</v>
      </c>
      <c r="E8" s="15" t="s">
        <v>6701</v>
      </c>
      <c r="F8" s="15" t="s">
        <v>103</v>
      </c>
      <c r="G8" s="15" t="s">
        <v>947</v>
      </c>
      <c r="I8" s="15" t="s">
        <v>6698</v>
      </c>
      <c r="J8" s="15" t="s">
        <v>20</v>
      </c>
    </row>
    <row r="9" spans="1:14">
      <c r="A9" s="15" t="s">
        <v>6702</v>
      </c>
      <c r="B9" s="218" t="str">
        <f>IF(ISNUMBER(_xlfn.XMATCH(Prod_fields[[#This Row],[ID]],Rosetta_Stone[Source PROD ID],0))=TRUE,"Found","0-Not Found")</f>
        <v>0-Not Found</v>
      </c>
      <c r="C9" s="15"/>
      <c r="D9" s="15" t="s">
        <v>6703</v>
      </c>
      <c r="E9" s="15" t="s">
        <v>6704</v>
      </c>
      <c r="F9" s="15" t="s">
        <v>1636</v>
      </c>
      <c r="G9" s="15" t="s">
        <v>947</v>
      </c>
      <c r="J9" s="15" t="s">
        <v>20</v>
      </c>
      <c r="L9" s="15" t="s">
        <v>117</v>
      </c>
      <c r="M9" s="15" t="s">
        <v>2300</v>
      </c>
    </row>
    <row r="10" spans="1:14">
      <c r="A10" s="15" t="s">
        <v>6705</v>
      </c>
      <c r="B10" s="218" t="str">
        <f>IF(ISNUMBER(_xlfn.XMATCH(Prod_fields[[#This Row],[ID]],Rosetta_Stone[Source PROD ID],0))=TRUE,"Found","0-Not Found")</f>
        <v>0-Not Found</v>
      </c>
      <c r="C10" s="15"/>
      <c r="D10" s="15" t="s">
        <v>6706</v>
      </c>
      <c r="E10" s="15" t="s">
        <v>6704</v>
      </c>
      <c r="F10" s="15" t="s">
        <v>1636</v>
      </c>
      <c r="G10" s="15" t="s">
        <v>947</v>
      </c>
      <c r="J10" s="15" t="s">
        <v>20</v>
      </c>
      <c r="L10" s="15" t="s">
        <v>117</v>
      </c>
      <c r="M10" s="15" t="s">
        <v>2195</v>
      </c>
    </row>
    <row r="11" spans="1:14">
      <c r="A11" s="15" t="s">
        <v>6707</v>
      </c>
      <c r="B11" s="218" t="str">
        <f>IF(ISNUMBER(_xlfn.XMATCH(Prod_fields[[#This Row],[ID]],Rosetta_Stone[Source PROD ID],0))=TRUE,"Found","0-Not Found")</f>
        <v>0-Not Found</v>
      </c>
      <c r="C11" s="15"/>
      <c r="D11" s="15" t="s">
        <v>6708</v>
      </c>
      <c r="E11" s="15" t="s">
        <v>6704</v>
      </c>
      <c r="F11" s="15" t="s">
        <v>1636</v>
      </c>
      <c r="G11" s="15" t="s">
        <v>947</v>
      </c>
      <c r="J11" s="15" t="s">
        <v>20</v>
      </c>
      <c r="L11" s="15" t="s">
        <v>117</v>
      </c>
      <c r="M11" s="15" t="s">
        <v>6709</v>
      </c>
    </row>
    <row r="12" spans="1:14">
      <c r="A12" s="15" t="s">
        <v>6710</v>
      </c>
      <c r="B12" s="218" t="str">
        <f>IF(ISNUMBER(_xlfn.XMATCH(Prod_fields[[#This Row],[ID]],Rosetta_Stone[Source PROD ID],0))=TRUE,"Found","0-Not Found")</f>
        <v>0-Not Found</v>
      </c>
      <c r="C12" s="15"/>
      <c r="D12" s="15" t="s">
        <v>6711</v>
      </c>
      <c r="E12" s="15" t="s">
        <v>6701</v>
      </c>
      <c r="F12" s="15" t="s">
        <v>216</v>
      </c>
      <c r="G12" s="15" t="s">
        <v>6712</v>
      </c>
      <c r="J12" s="15" t="s">
        <v>20</v>
      </c>
    </row>
    <row r="13" spans="1:14">
      <c r="A13" s="15" t="s">
        <v>6713</v>
      </c>
      <c r="B13" s="218" t="str">
        <f>IF(ISNUMBER(_xlfn.XMATCH(Prod_fields[[#This Row],[ID]],Rosetta_Stone[Source PROD ID],0))=TRUE,"Found","0-Not Found")</f>
        <v>0-Not Found</v>
      </c>
      <c r="C13" s="15"/>
      <c r="D13" s="15" t="s">
        <v>6714</v>
      </c>
      <c r="E13" s="15" t="s">
        <v>6701</v>
      </c>
      <c r="F13" s="15" t="s">
        <v>216</v>
      </c>
      <c r="G13" s="15" t="s">
        <v>6712</v>
      </c>
      <c r="J13" s="15" t="s">
        <v>20</v>
      </c>
    </row>
    <row r="14" spans="1:14">
      <c r="A14" s="15" t="s">
        <v>6715</v>
      </c>
      <c r="B14" s="218" t="str">
        <f>IF(ISNUMBER(_xlfn.XMATCH(Prod_fields[[#This Row],[ID]],Rosetta_Stone[Source PROD ID],0))=TRUE,"Found","0-Not Found")</f>
        <v>0-Not Found</v>
      </c>
      <c r="C14" s="15"/>
      <c r="D14" s="15" t="s">
        <v>6716</v>
      </c>
      <c r="E14" s="15" t="s">
        <v>6701</v>
      </c>
      <c r="F14" s="15" t="s">
        <v>216</v>
      </c>
      <c r="G14" s="15" t="s">
        <v>6712</v>
      </c>
      <c r="J14" s="15" t="s">
        <v>20</v>
      </c>
    </row>
    <row r="15" spans="1:14">
      <c r="A15" s="15" t="s">
        <v>6717</v>
      </c>
      <c r="B15" s="218" t="str">
        <f>IF(ISNUMBER(_xlfn.XMATCH(Prod_fields[[#This Row],[ID]],Rosetta_Stone[Source PROD ID],0))=TRUE,"Found","0-Not Found")</f>
        <v>0-Not Found</v>
      </c>
      <c r="C15" s="15"/>
      <c r="D15" s="15" t="s">
        <v>6718</v>
      </c>
      <c r="E15" s="15" t="s">
        <v>6719</v>
      </c>
      <c r="F15" s="15" t="s">
        <v>103</v>
      </c>
      <c r="G15" s="15" t="s">
        <v>947</v>
      </c>
      <c r="I15" s="15" t="s">
        <v>6720</v>
      </c>
      <c r="J15" s="15" t="s">
        <v>20</v>
      </c>
    </row>
    <row r="16" spans="1:14">
      <c r="A16" s="15" t="s">
        <v>2281</v>
      </c>
      <c r="B16" s="218" t="str">
        <f>IF(ISNUMBER(_xlfn.XMATCH(Prod_fields[[#This Row],[ID]],Rosetta_Stone[Source PROD ID],0))=TRUE,"Found","0-Not Found")</f>
        <v>0-Not Found</v>
      </c>
      <c r="C16" s="15"/>
      <c r="D16" s="15" t="s">
        <v>6721</v>
      </c>
      <c r="E16" s="15" t="s">
        <v>6701</v>
      </c>
      <c r="F16" s="15" t="s">
        <v>216</v>
      </c>
      <c r="G16" s="15" t="s">
        <v>1347</v>
      </c>
      <c r="I16" s="15" t="s">
        <v>1348</v>
      </c>
      <c r="J16" s="15" t="s">
        <v>20</v>
      </c>
    </row>
    <row r="17" spans="1:10">
      <c r="A17" s="15" t="s">
        <v>6722</v>
      </c>
      <c r="B17" s="218" t="str">
        <f>IF(ISNUMBER(_xlfn.XMATCH(Prod_fields[[#This Row],[ID]],Rosetta_Stone[Source PROD ID],0))=TRUE,"Found","0-Not Found")</f>
        <v>0-Not Found</v>
      </c>
      <c r="C17" s="15"/>
      <c r="D17" s="15" t="s">
        <v>6723</v>
      </c>
      <c r="E17" s="15" t="s">
        <v>6704</v>
      </c>
      <c r="F17" s="15" t="s">
        <v>216</v>
      </c>
      <c r="G17" s="15" t="s">
        <v>1075</v>
      </c>
      <c r="J17" s="15" t="s">
        <v>20</v>
      </c>
    </row>
    <row r="18" spans="1:10">
      <c r="A18" s="15" t="s">
        <v>6724</v>
      </c>
      <c r="B18" s="218" t="str">
        <f>IF(ISNUMBER(_xlfn.XMATCH(Prod_fields[[#This Row],[ID]],Rosetta_Stone[Source PROD ID],0))=TRUE,"Found","0-Not Found")</f>
        <v>0-Not Found</v>
      </c>
      <c r="C18" s="15"/>
      <c r="D18" s="15" t="s">
        <v>6725</v>
      </c>
      <c r="E18" s="15" t="s">
        <v>6704</v>
      </c>
      <c r="F18" s="15" t="s">
        <v>103</v>
      </c>
      <c r="G18" s="15" t="s">
        <v>1347</v>
      </c>
      <c r="I18" s="15" t="s">
        <v>6720</v>
      </c>
      <c r="J18" s="15" t="s">
        <v>20</v>
      </c>
    </row>
    <row r="19" spans="1:10">
      <c r="A19" s="15" t="s">
        <v>6724</v>
      </c>
      <c r="B19" s="218" t="str">
        <f>IF(ISNUMBER(_xlfn.XMATCH(Prod_fields[[#This Row],[ID]],Rosetta_Stone[Source PROD ID],0))=TRUE,"Found","0-Not Found")</f>
        <v>0-Not Found</v>
      </c>
      <c r="C19" s="15"/>
      <c r="D19" s="15" t="s">
        <v>6726</v>
      </c>
      <c r="E19" s="15" t="s">
        <v>6727</v>
      </c>
      <c r="F19" s="15" t="s">
        <v>103</v>
      </c>
      <c r="G19" s="15" t="s">
        <v>1347</v>
      </c>
      <c r="I19" s="15" t="s">
        <v>6689</v>
      </c>
      <c r="J19" s="15" t="s">
        <v>20</v>
      </c>
    </row>
    <row r="20" spans="1:10">
      <c r="A20" s="15" t="s">
        <v>6728</v>
      </c>
      <c r="B20" s="218" t="str">
        <f>IF(ISNUMBER(_xlfn.XMATCH(Prod_fields[[#This Row],[ID]],Rosetta_Stone[Source PROD ID],0))=TRUE,"Found","0-Not Found")</f>
        <v>0-Not Found</v>
      </c>
      <c r="C20" s="15"/>
      <c r="D20" s="15" t="s">
        <v>6729</v>
      </c>
      <c r="E20" s="15" t="s">
        <v>6701</v>
      </c>
      <c r="F20" s="15" t="s">
        <v>216</v>
      </c>
      <c r="G20" s="15" t="s">
        <v>947</v>
      </c>
      <c r="J20" s="15" t="s">
        <v>20</v>
      </c>
    </row>
    <row r="21" spans="1:10">
      <c r="A21" s="15" t="s">
        <v>345</v>
      </c>
      <c r="B21" s="218" t="str">
        <f>IF(ISNUMBER(_xlfn.XMATCH(Prod_fields[[#This Row],[ID]],Rosetta_Stone[Source PROD ID],0))=TRUE,"Found","0-Not Found")</f>
        <v>Found</v>
      </c>
      <c r="C21" s="15" t="s">
        <v>6696</v>
      </c>
      <c r="D21" s="15" t="s">
        <v>346</v>
      </c>
      <c r="E21" s="15" t="s">
        <v>6701</v>
      </c>
      <c r="F21" s="15" t="s">
        <v>216</v>
      </c>
      <c r="G21" s="15" t="s">
        <v>1075</v>
      </c>
      <c r="J21" s="15" t="s">
        <v>20</v>
      </c>
    </row>
    <row r="22" spans="1:10">
      <c r="A22" s="15" t="s">
        <v>345</v>
      </c>
      <c r="B22" s="218" t="str">
        <f>IF(ISNUMBER(_xlfn.XMATCH(Prod_fields[[#This Row],[ID]],Rosetta_Stone[Source PROD ID],0))=TRUE,"Found","0-Not Found")</f>
        <v>0-Not Found</v>
      </c>
      <c r="C22" s="15"/>
      <c r="D22" s="15" t="s">
        <v>6730</v>
      </c>
      <c r="E22" s="15" t="s">
        <v>6731</v>
      </c>
      <c r="F22" s="15" t="s">
        <v>216</v>
      </c>
      <c r="G22" s="15" t="s">
        <v>1075</v>
      </c>
      <c r="J22" s="15" t="s">
        <v>20</v>
      </c>
    </row>
    <row r="23" spans="1:10">
      <c r="A23" s="15" t="s">
        <v>343</v>
      </c>
      <c r="B23" s="218" t="str">
        <f>IF(ISNUMBER(_xlfn.XMATCH(Prod_fields[[#This Row],[ID]],Rosetta_Stone[Source PROD ID],0))=TRUE,"Found","0-Not Found")</f>
        <v>Found</v>
      </c>
      <c r="C23" s="15" t="s">
        <v>6696</v>
      </c>
      <c r="D23" s="15" t="s">
        <v>344</v>
      </c>
      <c r="E23" s="15" t="s">
        <v>6701</v>
      </c>
      <c r="F23" s="15" t="s">
        <v>216</v>
      </c>
      <c r="G23" s="15" t="s">
        <v>1075</v>
      </c>
      <c r="J23" s="15" t="s">
        <v>20</v>
      </c>
    </row>
    <row r="24" spans="1:10">
      <c r="A24" s="15" t="s">
        <v>343</v>
      </c>
      <c r="B24" s="218" t="str">
        <f>IF(ISNUMBER(_xlfn.XMATCH(Prod_fields[[#This Row],[ID]],Rosetta_Stone[Source PROD ID],0))=TRUE,"Found","0-Not Found")</f>
        <v>0-Not Found</v>
      </c>
      <c r="C24" s="15"/>
      <c r="D24" s="15" t="s">
        <v>6732</v>
      </c>
      <c r="E24" s="15" t="s">
        <v>6731</v>
      </c>
      <c r="F24" s="15" t="s">
        <v>216</v>
      </c>
      <c r="G24" s="15" t="s">
        <v>1075</v>
      </c>
      <c r="J24" s="15" t="s">
        <v>20</v>
      </c>
    </row>
    <row r="25" spans="1:10">
      <c r="A25" s="15" t="s">
        <v>6733</v>
      </c>
      <c r="B25" s="218" t="str">
        <f>IF(ISNUMBER(_xlfn.XMATCH(Prod_fields[[#This Row],[ID]],Rosetta_Stone[Source PROD ID],0))=TRUE,"Found","0-Not Found")</f>
        <v>0-Not Found</v>
      </c>
      <c r="C25" s="15"/>
      <c r="D25" s="15" t="s">
        <v>6734</v>
      </c>
      <c r="E25" s="15" t="s">
        <v>6701</v>
      </c>
      <c r="F25" s="15" t="s">
        <v>216</v>
      </c>
      <c r="G25" s="15" t="s">
        <v>1347</v>
      </c>
      <c r="I25" s="15" t="s">
        <v>1348</v>
      </c>
      <c r="J25" s="15" t="s">
        <v>20</v>
      </c>
    </row>
    <row r="26" spans="1:10">
      <c r="A26" s="15" t="s">
        <v>270</v>
      </c>
      <c r="B26" s="218" t="str">
        <f>IF(ISNUMBER(_xlfn.XMATCH(Prod_fields[[#This Row],[ID]],Rosetta_Stone[Source PROD ID],0))=TRUE,"Found","0-Not Found")</f>
        <v>Found</v>
      </c>
      <c r="C26" s="15" t="s">
        <v>6696</v>
      </c>
      <c r="D26" s="15" t="s">
        <v>271</v>
      </c>
      <c r="E26" s="15" t="s">
        <v>6701</v>
      </c>
      <c r="F26" s="15" t="s">
        <v>216</v>
      </c>
      <c r="G26" s="15" t="s">
        <v>1075</v>
      </c>
      <c r="J26" s="15" t="s">
        <v>20</v>
      </c>
    </row>
    <row r="27" spans="1:10">
      <c r="A27" s="15" t="s">
        <v>268</v>
      </c>
      <c r="B27" s="218" t="str">
        <f>IF(ISNUMBER(_xlfn.XMATCH(Prod_fields[[#This Row],[ID]],Rosetta_Stone[Source PROD ID],0))=TRUE,"Found","0-Not Found")</f>
        <v>Found</v>
      </c>
      <c r="C27" s="15" t="s">
        <v>6696</v>
      </c>
      <c r="D27" s="15" t="s">
        <v>269</v>
      </c>
      <c r="E27" s="15" t="s">
        <v>6701</v>
      </c>
      <c r="F27" s="15" t="s">
        <v>216</v>
      </c>
      <c r="G27" s="15" t="s">
        <v>1075</v>
      </c>
      <c r="J27" s="15" t="s">
        <v>20</v>
      </c>
    </row>
    <row r="28" spans="1:10">
      <c r="A28" s="15" t="s">
        <v>6735</v>
      </c>
      <c r="B28" s="218" t="str">
        <f>IF(ISNUMBER(_xlfn.XMATCH(Prod_fields[[#This Row],[ID]],Rosetta_Stone[Source PROD ID],0))=TRUE,"Found","0-Not Found")</f>
        <v>0-Not Found</v>
      </c>
      <c r="C28" s="15"/>
      <c r="D28" s="15" t="s">
        <v>6736</v>
      </c>
      <c r="E28" s="15" t="s">
        <v>6737</v>
      </c>
      <c r="F28" s="15" t="s">
        <v>103</v>
      </c>
      <c r="G28" s="15" t="s">
        <v>810</v>
      </c>
      <c r="I28" s="15" t="s">
        <v>6720</v>
      </c>
      <c r="J28" s="15" t="s">
        <v>20</v>
      </c>
    </row>
    <row r="29" spans="1:10">
      <c r="A29" s="15" t="s">
        <v>6738</v>
      </c>
      <c r="B29" s="218" t="str">
        <f>IF(ISNUMBER(_xlfn.XMATCH(Prod_fields[[#This Row],[ID]],Rosetta_Stone[Source PROD ID],0))=TRUE,"Found","0-Not Found")</f>
        <v>0-Not Found</v>
      </c>
      <c r="C29" s="15"/>
      <c r="D29" s="15" t="s">
        <v>6739</v>
      </c>
      <c r="E29" s="15" t="s">
        <v>6731</v>
      </c>
      <c r="F29" s="15" t="s">
        <v>216</v>
      </c>
      <c r="G29" s="15" t="s">
        <v>947</v>
      </c>
      <c r="J29" s="15" t="s">
        <v>20</v>
      </c>
    </row>
    <row r="30" spans="1:10">
      <c r="A30" s="15" t="s">
        <v>6740</v>
      </c>
      <c r="B30" s="218" t="str">
        <f>IF(ISNUMBER(_xlfn.XMATCH(Prod_fields[[#This Row],[ID]],Rosetta_Stone[Source PROD ID],0))=TRUE,"Found","0-Not Found")</f>
        <v>0-Not Found</v>
      </c>
      <c r="C30" s="15"/>
      <c r="D30" s="15" t="s">
        <v>6741</v>
      </c>
      <c r="E30" s="15" t="s">
        <v>6700</v>
      </c>
      <c r="F30" s="15" t="s">
        <v>134</v>
      </c>
      <c r="G30" s="15" t="s">
        <v>810</v>
      </c>
      <c r="J30" s="15" t="s">
        <v>20</v>
      </c>
    </row>
    <row r="31" spans="1:10">
      <c r="A31" s="15" t="s">
        <v>6740</v>
      </c>
      <c r="B31" s="218" t="str">
        <f>IF(ISNUMBER(_xlfn.XMATCH(Prod_fields[[#This Row],[ID]],Rosetta_Stone[Source PROD ID],0))=TRUE,"Found","0-Not Found")</f>
        <v>0-Not Found</v>
      </c>
      <c r="C31" s="15" t="s">
        <v>6742</v>
      </c>
      <c r="D31" s="15" t="s">
        <v>6743</v>
      </c>
      <c r="E31" s="15" t="s">
        <v>6700</v>
      </c>
      <c r="F31" s="15" t="s">
        <v>103</v>
      </c>
      <c r="G31" s="15" t="s">
        <v>810</v>
      </c>
      <c r="I31" s="15" t="s">
        <v>6689</v>
      </c>
      <c r="J31" s="15" t="s">
        <v>20</v>
      </c>
    </row>
    <row r="32" spans="1:10">
      <c r="A32" s="15" t="s">
        <v>6744</v>
      </c>
      <c r="B32" s="218" t="str">
        <f>IF(ISNUMBER(_xlfn.XMATCH(Prod_fields[[#This Row],[ID]],Rosetta_Stone[Source PROD ID],0))=TRUE,"Found","0-Not Found")</f>
        <v>0-Not Found</v>
      </c>
      <c r="C32" s="15"/>
      <c r="D32" s="15" t="s">
        <v>6745</v>
      </c>
      <c r="E32" s="15" t="s">
        <v>6700</v>
      </c>
      <c r="F32" s="15" t="s">
        <v>134</v>
      </c>
      <c r="G32" s="15" t="s">
        <v>810</v>
      </c>
      <c r="J32" s="15" t="s">
        <v>20</v>
      </c>
    </row>
    <row r="33" spans="1:10">
      <c r="A33" s="15" t="s">
        <v>6744</v>
      </c>
      <c r="B33" s="218" t="str">
        <f>IF(ISNUMBER(_xlfn.XMATCH(Prod_fields[[#This Row],[ID]],Rosetta_Stone[Source PROD ID],0))=TRUE,"Found","0-Not Found")</f>
        <v>0-Not Found</v>
      </c>
      <c r="C33" s="15" t="s">
        <v>6742</v>
      </c>
      <c r="D33" s="15" t="s">
        <v>6746</v>
      </c>
      <c r="E33" s="15" t="s">
        <v>6700</v>
      </c>
      <c r="F33" s="15" t="s">
        <v>103</v>
      </c>
      <c r="G33" s="15" t="s">
        <v>810</v>
      </c>
      <c r="I33" s="15" t="s">
        <v>6689</v>
      </c>
      <c r="J33" s="15" t="s">
        <v>20</v>
      </c>
    </row>
    <row r="34" spans="1:10">
      <c r="A34" s="15" t="s">
        <v>6747</v>
      </c>
      <c r="B34" s="218" t="str">
        <f>IF(ISNUMBER(_xlfn.XMATCH(Prod_fields[[#This Row],[ID]],Rosetta_Stone[Source PROD ID],0))=TRUE,"Found","0-Not Found")</f>
        <v>0-Not Found</v>
      </c>
      <c r="C34" s="15"/>
      <c r="D34" s="15" t="s">
        <v>6748</v>
      </c>
      <c r="E34" s="15" t="s">
        <v>6700</v>
      </c>
      <c r="F34" s="15" t="s">
        <v>134</v>
      </c>
      <c r="G34" s="15" t="s">
        <v>810</v>
      </c>
      <c r="J34" s="15" t="s">
        <v>20</v>
      </c>
    </row>
    <row r="35" spans="1:10">
      <c r="A35" s="15" t="s">
        <v>6747</v>
      </c>
      <c r="B35" s="218" t="str">
        <f>IF(ISNUMBER(_xlfn.XMATCH(Prod_fields[[#This Row],[ID]],Rosetta_Stone[Source PROD ID],0))=TRUE,"Found","0-Not Found")</f>
        <v>0-Not Found</v>
      </c>
      <c r="C35" s="15" t="s">
        <v>6742</v>
      </c>
      <c r="D35" s="15" t="s">
        <v>6749</v>
      </c>
      <c r="E35" s="15" t="s">
        <v>6700</v>
      </c>
      <c r="F35" s="15" t="s">
        <v>103</v>
      </c>
      <c r="G35" s="15" t="s">
        <v>810</v>
      </c>
      <c r="I35" s="15" t="s">
        <v>6689</v>
      </c>
      <c r="J35" s="15" t="s">
        <v>20</v>
      </c>
    </row>
    <row r="36" spans="1:10">
      <c r="A36" s="15" t="s">
        <v>6750</v>
      </c>
      <c r="B36" s="218" t="str">
        <f>IF(ISNUMBER(_xlfn.XMATCH(Prod_fields[[#This Row],[ID]],Rosetta_Stone[Source PROD ID],0))=TRUE,"Found","0-Not Found")</f>
        <v>0-Not Found</v>
      </c>
      <c r="C36" s="15"/>
      <c r="D36" s="15" t="s">
        <v>6751</v>
      </c>
      <c r="E36" s="15" t="s">
        <v>6700</v>
      </c>
      <c r="F36" s="15" t="s">
        <v>134</v>
      </c>
      <c r="G36" s="15" t="s">
        <v>810</v>
      </c>
      <c r="J36" s="15" t="s">
        <v>20</v>
      </c>
    </row>
    <row r="37" spans="1:10">
      <c r="A37" s="15" t="s">
        <v>6750</v>
      </c>
      <c r="B37" s="218" t="str">
        <f>IF(ISNUMBER(_xlfn.XMATCH(Prod_fields[[#This Row],[ID]],Rosetta_Stone[Source PROD ID],0))=TRUE,"Found","0-Not Found")</f>
        <v>0-Not Found</v>
      </c>
      <c r="C37" s="15" t="s">
        <v>6742</v>
      </c>
      <c r="D37" s="15" t="s">
        <v>6752</v>
      </c>
      <c r="E37" s="15" t="s">
        <v>6700</v>
      </c>
      <c r="F37" s="15" t="s">
        <v>103</v>
      </c>
      <c r="G37" s="15" t="s">
        <v>810</v>
      </c>
      <c r="I37" s="15" t="s">
        <v>6689</v>
      </c>
      <c r="J37" s="15" t="s">
        <v>20</v>
      </c>
    </row>
    <row r="38" spans="1:10">
      <c r="A38" s="15" t="s">
        <v>6753</v>
      </c>
      <c r="B38" s="218" t="str">
        <f>IF(ISNUMBER(_xlfn.XMATCH(Prod_fields[[#This Row],[ID]],Rosetta_Stone[Source PROD ID],0))=TRUE,"Found","0-Not Found")</f>
        <v>0-Not Found</v>
      </c>
      <c r="C38" s="15"/>
      <c r="D38" s="15" t="s">
        <v>6754</v>
      </c>
      <c r="E38" s="15" t="s">
        <v>6700</v>
      </c>
      <c r="F38" s="15" t="s">
        <v>134</v>
      </c>
      <c r="G38" s="15" t="s">
        <v>810</v>
      </c>
      <c r="J38" s="15" t="s">
        <v>20</v>
      </c>
    </row>
    <row r="39" spans="1:10">
      <c r="A39" s="15" t="s">
        <v>6753</v>
      </c>
      <c r="B39" s="218" t="str">
        <f>IF(ISNUMBER(_xlfn.XMATCH(Prod_fields[[#This Row],[ID]],Rosetta_Stone[Source PROD ID],0))=TRUE,"Found","0-Not Found")</f>
        <v>0-Not Found</v>
      </c>
      <c r="C39" s="15" t="s">
        <v>6742</v>
      </c>
      <c r="D39" s="15" t="s">
        <v>6755</v>
      </c>
      <c r="E39" s="15" t="s">
        <v>6700</v>
      </c>
      <c r="F39" s="15" t="s">
        <v>103</v>
      </c>
      <c r="G39" s="15" t="s">
        <v>810</v>
      </c>
      <c r="I39" s="15" t="s">
        <v>6689</v>
      </c>
      <c r="J39" s="15" t="s">
        <v>20</v>
      </c>
    </row>
    <row r="40" spans="1:10">
      <c r="A40" s="15" t="s">
        <v>6756</v>
      </c>
      <c r="B40" s="218" t="str">
        <f>IF(ISNUMBER(_xlfn.XMATCH(Prod_fields[[#This Row],[ID]],Rosetta_Stone[Source PROD ID],0))=TRUE,"Found","0-Not Found")</f>
        <v>0-Not Found</v>
      </c>
      <c r="C40" s="15"/>
      <c r="D40" s="15" t="s">
        <v>6757</v>
      </c>
      <c r="E40" s="15" t="s">
        <v>6700</v>
      </c>
      <c r="F40" s="15" t="s">
        <v>134</v>
      </c>
      <c r="G40" s="15" t="s">
        <v>810</v>
      </c>
      <c r="J40" s="15" t="s">
        <v>20</v>
      </c>
    </row>
    <row r="41" spans="1:10">
      <c r="A41" s="15" t="s">
        <v>6756</v>
      </c>
      <c r="B41" s="218" t="str">
        <f>IF(ISNUMBER(_xlfn.XMATCH(Prod_fields[[#This Row],[ID]],Rosetta_Stone[Source PROD ID],0))=TRUE,"Found","0-Not Found")</f>
        <v>0-Not Found</v>
      </c>
      <c r="C41" s="15" t="s">
        <v>6742</v>
      </c>
      <c r="D41" s="15" t="s">
        <v>6758</v>
      </c>
      <c r="E41" s="15" t="s">
        <v>6700</v>
      </c>
      <c r="F41" s="15" t="s">
        <v>103</v>
      </c>
      <c r="G41" s="15" t="s">
        <v>810</v>
      </c>
      <c r="I41" s="15" t="s">
        <v>6689</v>
      </c>
      <c r="J41" s="15" t="s">
        <v>20</v>
      </c>
    </row>
    <row r="42" spans="1:10">
      <c r="A42" s="15" t="s">
        <v>6759</v>
      </c>
      <c r="B42" s="218" t="str">
        <f>IF(ISNUMBER(_xlfn.XMATCH(Prod_fields[[#This Row],[ID]],Rosetta_Stone[Source PROD ID],0))=TRUE,"Found","0-Not Found")</f>
        <v>0-Not Found</v>
      </c>
      <c r="C42" s="15" t="s">
        <v>6742</v>
      </c>
      <c r="D42" s="15" t="s">
        <v>6760</v>
      </c>
      <c r="E42" s="15" t="s">
        <v>6700</v>
      </c>
      <c r="F42" s="15" t="s">
        <v>103</v>
      </c>
      <c r="G42" s="15" t="s">
        <v>810</v>
      </c>
      <c r="I42" s="15" t="s">
        <v>6689</v>
      </c>
      <c r="J42" s="15" t="s">
        <v>20</v>
      </c>
    </row>
    <row r="43" spans="1:10">
      <c r="A43" s="15" t="s">
        <v>6761</v>
      </c>
      <c r="B43" s="218" t="str">
        <f>IF(ISNUMBER(_xlfn.XMATCH(Prod_fields[[#This Row],[ID]],Rosetta_Stone[Source PROD ID],0))=TRUE,"Found","0-Not Found")</f>
        <v>0-Not Found</v>
      </c>
      <c r="C43" s="15" t="s">
        <v>6742</v>
      </c>
      <c r="D43" s="15" t="s">
        <v>6762</v>
      </c>
      <c r="E43" s="15" t="s">
        <v>6700</v>
      </c>
      <c r="F43" s="15" t="s">
        <v>103</v>
      </c>
      <c r="G43" s="15" t="s">
        <v>810</v>
      </c>
      <c r="I43" s="15" t="s">
        <v>6689</v>
      </c>
      <c r="J43" s="15" t="s">
        <v>20</v>
      </c>
    </row>
    <row r="44" spans="1:10">
      <c r="A44" s="15" t="s">
        <v>6763</v>
      </c>
      <c r="B44" s="218" t="str">
        <f>IF(ISNUMBER(_xlfn.XMATCH(Prod_fields[[#This Row],[ID]],Rosetta_Stone[Source PROD ID],0))=TRUE,"Found","0-Not Found")</f>
        <v>0-Not Found</v>
      </c>
      <c r="C44" s="15" t="s">
        <v>6742</v>
      </c>
      <c r="D44" s="15" t="s">
        <v>6764</v>
      </c>
      <c r="E44" s="15" t="s">
        <v>6700</v>
      </c>
      <c r="F44" s="15" t="s">
        <v>103</v>
      </c>
      <c r="G44" s="15" t="s">
        <v>810</v>
      </c>
      <c r="I44" s="15" t="s">
        <v>6689</v>
      </c>
      <c r="J44" s="15" t="s">
        <v>20</v>
      </c>
    </row>
    <row r="45" spans="1:10">
      <c r="A45" s="15" t="s">
        <v>6765</v>
      </c>
      <c r="B45" s="218" t="str">
        <f>IF(ISNUMBER(_xlfn.XMATCH(Prod_fields[[#This Row],[ID]],Rosetta_Stone[Source PROD ID],0))=TRUE,"Found","0-Not Found")</f>
        <v>0-Not Found</v>
      </c>
      <c r="C45" s="15"/>
      <c r="D45" s="15" t="s">
        <v>6766</v>
      </c>
      <c r="E45" s="15" t="s">
        <v>6700</v>
      </c>
      <c r="F45" s="15" t="s">
        <v>134</v>
      </c>
      <c r="G45" s="15" t="s">
        <v>810</v>
      </c>
      <c r="J45" s="15" t="s">
        <v>20</v>
      </c>
    </row>
    <row r="46" spans="1:10">
      <c r="A46" s="15" t="s">
        <v>6767</v>
      </c>
      <c r="B46" s="218" t="str">
        <f>IF(ISNUMBER(_xlfn.XMATCH(Prod_fields[[#This Row],[ID]],Rosetta_Stone[Source PROD ID],0))=TRUE,"Found","0-Not Found")</f>
        <v>0-Not Found</v>
      </c>
      <c r="C46" s="15"/>
      <c r="D46" s="15" t="s">
        <v>6768</v>
      </c>
      <c r="E46" s="15" t="s">
        <v>6700</v>
      </c>
      <c r="F46" s="15" t="s">
        <v>134</v>
      </c>
      <c r="G46" s="15" t="s">
        <v>810</v>
      </c>
      <c r="J46" s="15" t="s">
        <v>20</v>
      </c>
    </row>
    <row r="47" spans="1:10">
      <c r="A47" s="15" t="s">
        <v>6769</v>
      </c>
      <c r="B47" s="218" t="str">
        <f>IF(ISNUMBER(_xlfn.XMATCH(Prod_fields[[#This Row],[ID]],Rosetta_Stone[Source PROD ID],0))=TRUE,"Found","0-Not Found")</f>
        <v>0-Not Found</v>
      </c>
      <c r="C47" s="15"/>
      <c r="D47" s="15" t="s">
        <v>6770</v>
      </c>
      <c r="E47" s="15" t="s">
        <v>6700</v>
      </c>
      <c r="F47" s="15" t="s">
        <v>134</v>
      </c>
      <c r="G47" s="15" t="s">
        <v>810</v>
      </c>
      <c r="J47" s="15" t="s">
        <v>20</v>
      </c>
    </row>
    <row r="48" spans="1:10">
      <c r="A48" s="15" t="s">
        <v>6771</v>
      </c>
      <c r="B48" s="218" t="str">
        <f>IF(ISNUMBER(_xlfn.XMATCH(Prod_fields[[#This Row],[ID]],Rosetta_Stone[Source PROD ID],0))=TRUE,"Found","0-Not Found")</f>
        <v>0-Not Found</v>
      </c>
      <c r="C48" s="15"/>
      <c r="D48" s="15" t="s">
        <v>6772</v>
      </c>
      <c r="E48" s="15" t="s">
        <v>6700</v>
      </c>
      <c r="F48" s="15" t="s">
        <v>134</v>
      </c>
      <c r="G48" s="15" t="s">
        <v>810</v>
      </c>
      <c r="J48" s="15" t="s">
        <v>20</v>
      </c>
    </row>
    <row r="49" spans="1:10">
      <c r="A49" s="15" t="s">
        <v>6771</v>
      </c>
      <c r="B49" s="218" t="str">
        <f>IF(ISNUMBER(_xlfn.XMATCH(Prod_fields[[#This Row],[ID]],Rosetta_Stone[Source PROD ID],0))=TRUE,"Found","0-Not Found")</f>
        <v>0-Not Found</v>
      </c>
      <c r="C49" s="15" t="s">
        <v>6742</v>
      </c>
      <c r="D49" s="15" t="s">
        <v>6773</v>
      </c>
      <c r="E49" s="15" t="s">
        <v>6700</v>
      </c>
      <c r="F49" s="15" t="s">
        <v>103</v>
      </c>
      <c r="G49" s="15" t="s">
        <v>810</v>
      </c>
      <c r="I49" s="15" t="s">
        <v>6689</v>
      </c>
      <c r="J49" s="15" t="s">
        <v>20</v>
      </c>
    </row>
    <row r="50" spans="1:10">
      <c r="A50" s="15" t="s">
        <v>6774</v>
      </c>
      <c r="B50" s="218" t="str">
        <f>IF(ISNUMBER(_xlfn.XMATCH(Prod_fields[[#This Row],[ID]],Rosetta_Stone[Source PROD ID],0))=TRUE,"Found","0-Not Found")</f>
        <v>0-Not Found</v>
      </c>
      <c r="C50" s="15"/>
      <c r="D50" s="15" t="s">
        <v>6775</v>
      </c>
      <c r="E50" s="15" t="s">
        <v>6700</v>
      </c>
      <c r="F50" s="15" t="s">
        <v>134</v>
      </c>
      <c r="G50" s="15" t="s">
        <v>810</v>
      </c>
      <c r="J50" s="15" t="s">
        <v>20</v>
      </c>
    </row>
    <row r="51" spans="1:10">
      <c r="A51" s="15" t="s">
        <v>6774</v>
      </c>
      <c r="B51" s="218" t="str">
        <f>IF(ISNUMBER(_xlfn.XMATCH(Prod_fields[[#This Row],[ID]],Rosetta_Stone[Source PROD ID],0))=TRUE,"Found","0-Not Found")</f>
        <v>0-Not Found</v>
      </c>
      <c r="C51" s="15" t="s">
        <v>6742</v>
      </c>
      <c r="D51" s="15" t="s">
        <v>6776</v>
      </c>
      <c r="E51" s="15" t="s">
        <v>6700</v>
      </c>
      <c r="F51" s="15" t="s">
        <v>103</v>
      </c>
      <c r="G51" s="15" t="s">
        <v>810</v>
      </c>
      <c r="I51" s="15" t="s">
        <v>6689</v>
      </c>
      <c r="J51" s="15" t="s">
        <v>20</v>
      </c>
    </row>
    <row r="52" spans="1:10">
      <c r="A52" s="15" t="s">
        <v>6777</v>
      </c>
      <c r="B52" s="218" t="str">
        <f>IF(ISNUMBER(_xlfn.XMATCH(Prod_fields[[#This Row],[ID]],Rosetta_Stone[Source PROD ID],0))=TRUE,"Found","0-Not Found")</f>
        <v>0-Not Found</v>
      </c>
      <c r="C52" s="15"/>
      <c r="D52" s="15" t="s">
        <v>6778</v>
      </c>
      <c r="E52" s="15" t="s">
        <v>6700</v>
      </c>
      <c r="F52" s="15" t="s">
        <v>134</v>
      </c>
      <c r="G52" s="15" t="s">
        <v>810</v>
      </c>
      <c r="J52" s="15" t="s">
        <v>20</v>
      </c>
    </row>
    <row r="53" spans="1:10">
      <c r="A53" s="15" t="s">
        <v>6777</v>
      </c>
      <c r="B53" s="218" t="str">
        <f>IF(ISNUMBER(_xlfn.XMATCH(Prod_fields[[#This Row],[ID]],Rosetta_Stone[Source PROD ID],0))=TRUE,"Found","0-Not Found")</f>
        <v>0-Not Found</v>
      </c>
      <c r="C53" s="15" t="s">
        <v>6742</v>
      </c>
      <c r="D53" s="15" t="s">
        <v>6779</v>
      </c>
      <c r="E53" s="15" t="s">
        <v>6700</v>
      </c>
      <c r="F53" s="15" t="s">
        <v>103</v>
      </c>
      <c r="G53" s="15" t="s">
        <v>810</v>
      </c>
      <c r="I53" s="15" t="s">
        <v>6689</v>
      </c>
      <c r="J53" s="15" t="s">
        <v>20</v>
      </c>
    </row>
    <row r="54" spans="1:10">
      <c r="A54" s="15" t="s">
        <v>6780</v>
      </c>
      <c r="B54" s="218" t="str">
        <f>IF(ISNUMBER(_xlfn.XMATCH(Prod_fields[[#This Row],[ID]],Rosetta_Stone[Source PROD ID],0))=TRUE,"Found","0-Not Found")</f>
        <v>0-Not Found</v>
      </c>
      <c r="C54" s="15"/>
      <c r="D54" s="15" t="s">
        <v>6781</v>
      </c>
      <c r="E54" s="15" t="s">
        <v>6700</v>
      </c>
      <c r="F54" s="15" t="s">
        <v>134</v>
      </c>
      <c r="G54" s="15" t="s">
        <v>810</v>
      </c>
      <c r="J54" s="15" t="s">
        <v>20</v>
      </c>
    </row>
    <row r="55" spans="1:10">
      <c r="A55" s="15" t="s">
        <v>6780</v>
      </c>
      <c r="B55" s="218" t="str">
        <f>IF(ISNUMBER(_xlfn.XMATCH(Prod_fields[[#This Row],[ID]],Rosetta_Stone[Source PROD ID],0))=TRUE,"Found","0-Not Found")</f>
        <v>0-Not Found</v>
      </c>
      <c r="C55" s="15" t="s">
        <v>6742</v>
      </c>
      <c r="D55" s="15" t="s">
        <v>6782</v>
      </c>
      <c r="E55" s="15" t="s">
        <v>6700</v>
      </c>
      <c r="F55" s="15" t="s">
        <v>103</v>
      </c>
      <c r="G55" s="15" t="s">
        <v>810</v>
      </c>
      <c r="I55" s="15" t="s">
        <v>6689</v>
      </c>
      <c r="J55" s="15" t="s">
        <v>20</v>
      </c>
    </row>
    <row r="56" spans="1:10">
      <c r="A56" s="15" t="s">
        <v>6783</v>
      </c>
      <c r="B56" s="218" t="str">
        <f>IF(ISNUMBER(_xlfn.XMATCH(Prod_fields[[#This Row],[ID]],Rosetta_Stone[Source PROD ID],0))=TRUE,"Found","0-Not Found")</f>
        <v>0-Not Found</v>
      </c>
      <c r="C56" s="15"/>
      <c r="D56" s="15" t="s">
        <v>6784</v>
      </c>
      <c r="E56" s="15" t="s">
        <v>6700</v>
      </c>
      <c r="F56" s="15" t="s">
        <v>134</v>
      </c>
      <c r="G56" s="15" t="s">
        <v>810</v>
      </c>
      <c r="J56" s="15" t="s">
        <v>20</v>
      </c>
    </row>
    <row r="57" spans="1:10">
      <c r="A57" s="15" t="s">
        <v>6783</v>
      </c>
      <c r="B57" s="218" t="str">
        <f>IF(ISNUMBER(_xlfn.XMATCH(Prod_fields[[#This Row],[ID]],Rosetta_Stone[Source PROD ID],0))=TRUE,"Found","0-Not Found")</f>
        <v>0-Not Found</v>
      </c>
      <c r="C57" s="15" t="s">
        <v>6742</v>
      </c>
      <c r="D57" s="15" t="s">
        <v>6785</v>
      </c>
      <c r="E57" s="15" t="s">
        <v>6700</v>
      </c>
      <c r="F57" s="15" t="s">
        <v>103</v>
      </c>
      <c r="G57" s="15" t="s">
        <v>810</v>
      </c>
      <c r="I57" s="15" t="s">
        <v>6689</v>
      </c>
      <c r="J57" s="15" t="s">
        <v>20</v>
      </c>
    </row>
    <row r="58" spans="1:10">
      <c r="A58" s="15" t="s">
        <v>6786</v>
      </c>
      <c r="B58" s="218" t="str">
        <f>IF(ISNUMBER(_xlfn.XMATCH(Prod_fields[[#This Row],[ID]],Rosetta_Stone[Source PROD ID],0))=TRUE,"Found","0-Not Found")</f>
        <v>0-Not Found</v>
      </c>
      <c r="C58" s="15"/>
      <c r="D58" s="15" t="s">
        <v>6787</v>
      </c>
      <c r="E58" s="15" t="s">
        <v>6700</v>
      </c>
      <c r="F58" s="15" t="s">
        <v>134</v>
      </c>
      <c r="G58" s="15" t="s">
        <v>810</v>
      </c>
      <c r="J58" s="15" t="s">
        <v>20</v>
      </c>
    </row>
    <row r="59" spans="1:10">
      <c r="A59" s="15" t="s">
        <v>6786</v>
      </c>
      <c r="B59" s="218" t="str">
        <f>IF(ISNUMBER(_xlfn.XMATCH(Prod_fields[[#This Row],[ID]],Rosetta_Stone[Source PROD ID],0))=TRUE,"Found","0-Not Found")</f>
        <v>0-Not Found</v>
      </c>
      <c r="C59" s="15" t="s">
        <v>6742</v>
      </c>
      <c r="D59" s="15" t="s">
        <v>6788</v>
      </c>
      <c r="E59" s="15" t="s">
        <v>6700</v>
      </c>
      <c r="F59" s="15" t="s">
        <v>103</v>
      </c>
      <c r="G59" s="15" t="s">
        <v>810</v>
      </c>
      <c r="I59" s="15" t="s">
        <v>6689</v>
      </c>
      <c r="J59" s="15" t="s">
        <v>20</v>
      </c>
    </row>
    <row r="60" spans="1:10">
      <c r="A60" s="15" t="s">
        <v>6789</v>
      </c>
      <c r="B60" s="218" t="str">
        <f>IF(ISNUMBER(_xlfn.XMATCH(Prod_fields[[#This Row],[ID]],Rosetta_Stone[Source PROD ID],0))=TRUE,"Found","0-Not Found")</f>
        <v>0-Not Found</v>
      </c>
      <c r="C60" s="15" t="s">
        <v>6742</v>
      </c>
      <c r="D60" s="15" t="s">
        <v>6790</v>
      </c>
      <c r="E60" s="15" t="s">
        <v>6700</v>
      </c>
      <c r="F60" s="15" t="s">
        <v>103</v>
      </c>
      <c r="G60" s="15" t="s">
        <v>810</v>
      </c>
      <c r="I60" s="15" t="s">
        <v>6689</v>
      </c>
      <c r="J60" s="15" t="s">
        <v>20</v>
      </c>
    </row>
    <row r="61" spans="1:10">
      <c r="A61" s="15" t="s">
        <v>6791</v>
      </c>
      <c r="B61" s="218" t="str">
        <f>IF(ISNUMBER(_xlfn.XMATCH(Prod_fields[[#This Row],[ID]],Rosetta_Stone[Source PROD ID],0))=TRUE,"Found","0-Not Found")</f>
        <v>0-Not Found</v>
      </c>
      <c r="C61" s="15" t="s">
        <v>6742</v>
      </c>
      <c r="D61" s="15" t="s">
        <v>6792</v>
      </c>
      <c r="E61" s="15" t="s">
        <v>6700</v>
      </c>
      <c r="F61" s="15" t="s">
        <v>103</v>
      </c>
      <c r="G61" s="15" t="s">
        <v>810</v>
      </c>
      <c r="I61" s="15" t="s">
        <v>6689</v>
      </c>
      <c r="J61" s="15" t="s">
        <v>20</v>
      </c>
    </row>
    <row r="62" spans="1:10">
      <c r="A62" s="15" t="s">
        <v>6793</v>
      </c>
      <c r="B62" s="218" t="str">
        <f>IF(ISNUMBER(_xlfn.XMATCH(Prod_fields[[#This Row],[ID]],Rosetta_Stone[Source PROD ID],0))=TRUE,"Found","0-Not Found")</f>
        <v>0-Not Found</v>
      </c>
      <c r="C62" s="15" t="s">
        <v>6742</v>
      </c>
      <c r="D62" s="15" t="s">
        <v>6794</v>
      </c>
      <c r="E62" s="15" t="s">
        <v>6700</v>
      </c>
      <c r="F62" s="15" t="s">
        <v>103</v>
      </c>
      <c r="G62" s="15" t="s">
        <v>810</v>
      </c>
      <c r="I62" s="15" t="s">
        <v>6689</v>
      </c>
      <c r="J62" s="15" t="s">
        <v>20</v>
      </c>
    </row>
    <row r="63" spans="1:10">
      <c r="A63" s="15" t="s">
        <v>6795</v>
      </c>
      <c r="B63" s="218" t="str">
        <f>IF(ISNUMBER(_xlfn.XMATCH(Prod_fields[[#This Row],[ID]],Rosetta_Stone[Source PROD ID],0))=TRUE,"Found","0-Not Found")</f>
        <v>0-Not Found</v>
      </c>
      <c r="C63" s="15" t="s">
        <v>6742</v>
      </c>
      <c r="D63" s="15" t="s">
        <v>6796</v>
      </c>
      <c r="E63" s="15" t="s">
        <v>6700</v>
      </c>
      <c r="F63" s="15" t="s">
        <v>103</v>
      </c>
      <c r="G63" s="15" t="s">
        <v>810</v>
      </c>
      <c r="I63" s="15" t="s">
        <v>6689</v>
      </c>
      <c r="J63" s="15" t="s">
        <v>20</v>
      </c>
    </row>
    <row r="64" spans="1:10">
      <c r="A64" s="15" t="s">
        <v>6797</v>
      </c>
      <c r="B64" s="218" t="str">
        <f>IF(ISNUMBER(_xlfn.XMATCH(Prod_fields[[#This Row],[ID]],Rosetta_Stone[Source PROD ID],0))=TRUE,"Found","0-Not Found")</f>
        <v>0-Not Found</v>
      </c>
      <c r="C64" s="15" t="s">
        <v>6742</v>
      </c>
      <c r="D64" s="15" t="s">
        <v>6798</v>
      </c>
      <c r="E64" s="15" t="s">
        <v>6700</v>
      </c>
      <c r="F64" s="15" t="s">
        <v>103</v>
      </c>
      <c r="G64" s="15" t="s">
        <v>810</v>
      </c>
      <c r="I64" s="15" t="s">
        <v>6689</v>
      </c>
      <c r="J64" s="15" t="s">
        <v>20</v>
      </c>
    </row>
    <row r="65" spans="1:14">
      <c r="A65" s="15" t="s">
        <v>6799</v>
      </c>
      <c r="B65" s="218" t="str">
        <f>IF(ISNUMBER(_xlfn.XMATCH(Prod_fields[[#This Row],[ID]],Rosetta_Stone[Source PROD ID],0))=TRUE,"Found","0-Not Found")</f>
        <v>0-Not Found</v>
      </c>
      <c r="C65" s="15" t="s">
        <v>6742</v>
      </c>
      <c r="D65" s="15" t="s">
        <v>6800</v>
      </c>
      <c r="E65" s="15" t="s">
        <v>6700</v>
      </c>
      <c r="F65" s="15" t="s">
        <v>103</v>
      </c>
      <c r="G65" s="15" t="s">
        <v>810</v>
      </c>
      <c r="I65" s="15" t="s">
        <v>6689</v>
      </c>
      <c r="J65" s="15" t="s">
        <v>20</v>
      </c>
    </row>
    <row r="66" spans="1:14">
      <c r="A66" s="15" t="s">
        <v>6801</v>
      </c>
      <c r="B66" s="218" t="str">
        <f>IF(ISNUMBER(_xlfn.XMATCH(Prod_fields[[#This Row],[ID]],Rosetta_Stone[Source PROD ID],0))=TRUE,"Found","0-Not Found")</f>
        <v>0-Not Found</v>
      </c>
      <c r="C66" s="15"/>
      <c r="D66" s="15" t="s">
        <v>6802</v>
      </c>
      <c r="E66" s="15" t="s">
        <v>6701</v>
      </c>
      <c r="F66" s="15" t="s">
        <v>103</v>
      </c>
      <c r="G66" s="15" t="s">
        <v>6712</v>
      </c>
      <c r="I66" s="15" t="s">
        <v>6698</v>
      </c>
      <c r="J66" s="15" t="s">
        <v>20</v>
      </c>
    </row>
    <row r="67" spans="1:14">
      <c r="A67" s="15" t="s">
        <v>6803</v>
      </c>
      <c r="B67" s="218" t="str">
        <f>IF(ISNUMBER(_xlfn.XMATCH(Prod_fields[[#This Row],[ID]],Rosetta_Stone[Source PROD ID],0))=TRUE,"Found","0-Not Found")</f>
        <v>0-Not Found</v>
      </c>
      <c r="C67" s="15"/>
      <c r="D67" s="15" t="s">
        <v>6804</v>
      </c>
      <c r="E67" s="15" t="s">
        <v>6701</v>
      </c>
      <c r="F67" s="15" t="s">
        <v>1636</v>
      </c>
      <c r="G67" s="15" t="s">
        <v>947</v>
      </c>
      <c r="J67" s="15" t="s">
        <v>20</v>
      </c>
      <c r="L67" s="15" t="s">
        <v>117</v>
      </c>
      <c r="N67" s="15" t="s">
        <v>20</v>
      </c>
    </row>
    <row r="68" spans="1:14">
      <c r="A68" s="15" t="s">
        <v>6805</v>
      </c>
      <c r="B68" s="218" t="str">
        <f>IF(ISNUMBER(_xlfn.XMATCH(Prod_fields[[#This Row],[ID]],Rosetta_Stone[Source PROD ID],0))=TRUE,"Found","0-Not Found")</f>
        <v>0-Not Found</v>
      </c>
      <c r="C68" s="15"/>
      <c r="D68" s="15" t="s">
        <v>6806</v>
      </c>
      <c r="E68" s="15" t="s">
        <v>6701</v>
      </c>
      <c r="F68" s="15" t="s">
        <v>103</v>
      </c>
      <c r="G68" s="15" t="s">
        <v>947</v>
      </c>
      <c r="I68" s="15" t="s">
        <v>6698</v>
      </c>
      <c r="J68" s="15" t="s">
        <v>20</v>
      </c>
    </row>
    <row r="69" spans="1:14">
      <c r="A69" s="15" t="s">
        <v>6805</v>
      </c>
      <c r="B69" s="218" t="str">
        <f>IF(ISNUMBER(_xlfn.XMATCH(Prod_fields[[#This Row],[ID]],Rosetta_Stone[Source PROD ID],0))=TRUE,"Found","0-Not Found")</f>
        <v>0-Not Found</v>
      </c>
      <c r="C69" s="15"/>
      <c r="D69" s="15" t="s">
        <v>6807</v>
      </c>
      <c r="E69" s="15" t="s">
        <v>6701</v>
      </c>
      <c r="F69" s="15" t="s">
        <v>1636</v>
      </c>
      <c r="G69" s="15" t="s">
        <v>947</v>
      </c>
      <c r="J69" s="15" t="s">
        <v>20</v>
      </c>
      <c r="L69" s="15" t="s">
        <v>117</v>
      </c>
    </row>
    <row r="70" spans="1:14">
      <c r="A70" s="15" t="s">
        <v>6261</v>
      </c>
      <c r="B70" s="218" t="str">
        <f>IF(ISNUMBER(_xlfn.XMATCH(Prod_fields[[#This Row],[ID]],Rosetta_Stone[Source PROD ID],0))=TRUE,"Found","0-Not Found")</f>
        <v>0-Not Found</v>
      </c>
      <c r="C70" s="15"/>
      <c r="D70" s="15" t="s">
        <v>6808</v>
      </c>
      <c r="E70" s="15" t="s">
        <v>6701</v>
      </c>
      <c r="F70" s="15" t="s">
        <v>103</v>
      </c>
      <c r="G70" s="15" t="s">
        <v>947</v>
      </c>
      <c r="I70" s="15" t="s">
        <v>6698</v>
      </c>
      <c r="J70" s="15" t="s">
        <v>20</v>
      </c>
    </row>
    <row r="71" spans="1:14">
      <c r="A71" s="15" t="s">
        <v>6809</v>
      </c>
      <c r="B71" s="218" t="str">
        <f>IF(ISNUMBER(_xlfn.XMATCH(Prod_fields[[#This Row],[ID]],Rosetta_Stone[Source PROD ID],0))=TRUE,"Found","0-Not Found")</f>
        <v>0-Not Found</v>
      </c>
      <c r="C71" s="15"/>
      <c r="D71" s="15" t="s">
        <v>6810</v>
      </c>
      <c r="E71" s="15" t="s">
        <v>6701</v>
      </c>
      <c r="F71" s="15" t="s">
        <v>103</v>
      </c>
      <c r="G71" s="15" t="s">
        <v>6712</v>
      </c>
      <c r="I71" s="15" t="s">
        <v>6720</v>
      </c>
      <c r="J71" s="15" t="s">
        <v>20</v>
      </c>
    </row>
    <row r="72" spans="1:14">
      <c r="A72" s="15" t="s">
        <v>6809</v>
      </c>
      <c r="B72" s="218" t="str">
        <f>IF(ISNUMBER(_xlfn.XMATCH(Prod_fields[[#This Row],[ID]],Rosetta_Stone[Source PROD ID],0))=TRUE,"Found","0-Not Found")</f>
        <v>0-Not Found</v>
      </c>
      <c r="C72" s="15"/>
      <c r="D72" s="15" t="s">
        <v>6811</v>
      </c>
      <c r="E72" s="15" t="s">
        <v>6700</v>
      </c>
      <c r="F72" s="15" t="s">
        <v>103</v>
      </c>
      <c r="G72" s="15" t="s">
        <v>6712</v>
      </c>
      <c r="I72" s="15" t="s">
        <v>6720</v>
      </c>
      <c r="J72" s="15" t="s">
        <v>20</v>
      </c>
    </row>
    <row r="73" spans="1:14">
      <c r="A73" s="15" t="s">
        <v>6262</v>
      </c>
      <c r="B73" s="218" t="str">
        <f>IF(ISNUMBER(_xlfn.XMATCH(Prod_fields[[#This Row],[ID]],Rosetta_Stone[Source PROD ID],0))=TRUE,"Found","0-Not Found")</f>
        <v>0-Not Found</v>
      </c>
      <c r="C73" s="15"/>
      <c r="D73" s="15" t="s">
        <v>6812</v>
      </c>
      <c r="E73" s="15" t="s">
        <v>6701</v>
      </c>
      <c r="F73" s="15" t="s">
        <v>103</v>
      </c>
      <c r="G73" s="15" t="s">
        <v>1186</v>
      </c>
      <c r="I73" s="15" t="s">
        <v>6698</v>
      </c>
      <c r="J73" s="15" t="s">
        <v>20</v>
      </c>
    </row>
    <row r="74" spans="1:14">
      <c r="A74" s="15" t="s">
        <v>6263</v>
      </c>
      <c r="B74" s="218" t="str">
        <f>IF(ISNUMBER(_xlfn.XMATCH(Prod_fields[[#This Row],[ID]],Rosetta_Stone[Source PROD ID],0))=TRUE,"Found","0-Not Found")</f>
        <v>0-Not Found</v>
      </c>
      <c r="C74" s="15"/>
      <c r="D74" s="15" t="s">
        <v>6813</v>
      </c>
      <c r="E74" s="15" t="s">
        <v>6701</v>
      </c>
      <c r="F74" s="15" t="s">
        <v>103</v>
      </c>
      <c r="G74" s="15" t="s">
        <v>947</v>
      </c>
      <c r="I74" s="15" t="s">
        <v>6689</v>
      </c>
      <c r="J74" s="15" t="s">
        <v>20</v>
      </c>
    </row>
    <row r="75" spans="1:14">
      <c r="A75" s="15" t="s">
        <v>6814</v>
      </c>
      <c r="B75" s="218" t="str">
        <f>IF(ISNUMBER(_xlfn.XMATCH(Prod_fields[[#This Row],[ID]],Rosetta_Stone[Source PROD ID],0))=TRUE,"Found","0-Not Found")</f>
        <v>0-Not Found</v>
      </c>
      <c r="C75" s="15"/>
      <c r="D75" s="15" t="s">
        <v>6815</v>
      </c>
      <c r="E75" s="15" t="s">
        <v>6701</v>
      </c>
      <c r="F75" s="15" t="s">
        <v>103</v>
      </c>
      <c r="G75" s="15" t="s">
        <v>947</v>
      </c>
      <c r="I75" s="15" t="s">
        <v>6720</v>
      </c>
      <c r="J75" s="15" t="s">
        <v>20</v>
      </c>
    </row>
    <row r="76" spans="1:14">
      <c r="A76" s="15" t="s">
        <v>6814</v>
      </c>
      <c r="B76" s="218" t="str">
        <f>IF(ISNUMBER(_xlfn.XMATCH(Prod_fields[[#This Row],[ID]],Rosetta_Stone[Source PROD ID],0))=TRUE,"Found","0-Not Found")</f>
        <v>0-Not Found</v>
      </c>
      <c r="C76" s="15"/>
      <c r="D76" s="15" t="s">
        <v>6816</v>
      </c>
      <c r="E76" s="15" t="s">
        <v>6700</v>
      </c>
      <c r="F76" s="15" t="s">
        <v>103</v>
      </c>
      <c r="G76" s="15" t="s">
        <v>947</v>
      </c>
      <c r="I76" s="15" t="s">
        <v>6720</v>
      </c>
      <c r="J76" s="15" t="s">
        <v>20</v>
      </c>
    </row>
    <row r="77" spans="1:14">
      <c r="A77" s="15" t="s">
        <v>381</v>
      </c>
      <c r="B77" s="218" t="str">
        <f>IF(ISNUMBER(_xlfn.XMATCH(Prod_fields[[#This Row],[ID]],Rosetta_Stone[Source PROD ID],0))=TRUE,"Found","0-Not Found")</f>
        <v>Found</v>
      </c>
      <c r="C77" s="15" t="s">
        <v>6696</v>
      </c>
      <c r="D77" s="15" t="s">
        <v>382</v>
      </c>
      <c r="E77" s="15" t="s">
        <v>6701</v>
      </c>
      <c r="F77" s="15" t="s">
        <v>103</v>
      </c>
      <c r="G77" s="15" t="s">
        <v>947</v>
      </c>
      <c r="I77" s="15" t="s">
        <v>6698</v>
      </c>
      <c r="J77" s="15" t="s">
        <v>20</v>
      </c>
    </row>
    <row r="78" spans="1:14">
      <c r="A78" s="15" t="s">
        <v>385</v>
      </c>
      <c r="B78" s="218" t="str">
        <f>IF(ISNUMBER(_xlfn.XMATCH(Prod_fields[[#This Row],[ID]],Rosetta_Stone[Source PROD ID],0))=TRUE,"Found","0-Not Found")</f>
        <v>Found</v>
      </c>
      <c r="C78" s="15" t="s">
        <v>6742</v>
      </c>
      <c r="D78" s="15" t="s">
        <v>1450</v>
      </c>
      <c r="E78" s="15" t="s">
        <v>6701</v>
      </c>
      <c r="F78" s="15" t="s">
        <v>134</v>
      </c>
      <c r="G78" s="15" t="s">
        <v>1451</v>
      </c>
      <c r="J78" s="15" t="s">
        <v>20</v>
      </c>
    </row>
    <row r="79" spans="1:14">
      <c r="A79" s="15" t="s">
        <v>6265</v>
      </c>
      <c r="B79" s="218" t="str">
        <f>IF(ISNUMBER(_xlfn.XMATCH(Prod_fields[[#This Row],[ID]],Rosetta_Stone[Source PROD ID],0))=TRUE,"Found","0-Not Found")</f>
        <v>0-Not Found</v>
      </c>
      <c r="C79" s="15"/>
      <c r="D79" s="15" t="s">
        <v>6817</v>
      </c>
      <c r="E79" s="15" t="s">
        <v>6701</v>
      </c>
      <c r="F79" s="15" t="s">
        <v>103</v>
      </c>
      <c r="G79" s="15" t="s">
        <v>1075</v>
      </c>
      <c r="I79" s="15" t="s">
        <v>6720</v>
      </c>
      <c r="J79" s="15" t="s">
        <v>20</v>
      </c>
    </row>
    <row r="80" spans="1:14">
      <c r="A80" s="15" t="s">
        <v>6264</v>
      </c>
      <c r="B80" s="218" t="str">
        <f>IF(ISNUMBER(_xlfn.XMATCH(Prod_fields[[#This Row],[ID]],Rosetta_Stone[Source PROD ID],0))=TRUE,"Found","0-Not Found")</f>
        <v>0-Not Found</v>
      </c>
      <c r="C80" s="15"/>
      <c r="D80" s="15" t="s">
        <v>6818</v>
      </c>
      <c r="E80" s="15" t="s">
        <v>6701</v>
      </c>
      <c r="F80" s="15" t="s">
        <v>103</v>
      </c>
      <c r="G80" s="15" t="s">
        <v>1075</v>
      </c>
      <c r="I80" s="15" t="s">
        <v>6720</v>
      </c>
      <c r="J80" s="15" t="s">
        <v>20</v>
      </c>
    </row>
    <row r="81" spans="1:10">
      <c r="A81" s="15" t="s">
        <v>6267</v>
      </c>
      <c r="B81" s="218" t="str">
        <f>IF(ISNUMBER(_xlfn.XMATCH(Prod_fields[[#This Row],[ID]],Rosetta_Stone[Source PROD ID],0))=TRUE,"Found","0-Not Found")</f>
        <v>0-Not Found</v>
      </c>
      <c r="C81" s="15"/>
      <c r="D81" s="15" t="s">
        <v>6819</v>
      </c>
      <c r="E81" s="15" t="s">
        <v>6701</v>
      </c>
      <c r="F81" s="15" t="s">
        <v>216</v>
      </c>
      <c r="G81" s="15" t="s">
        <v>1075</v>
      </c>
      <c r="J81" s="15" t="s">
        <v>20</v>
      </c>
    </row>
    <row r="82" spans="1:10">
      <c r="A82" s="15" t="s">
        <v>6266</v>
      </c>
      <c r="B82" s="218" t="str">
        <f>IF(ISNUMBER(_xlfn.XMATCH(Prod_fields[[#This Row],[ID]],Rosetta_Stone[Source PROD ID],0))=TRUE,"Found","0-Not Found")</f>
        <v>0-Not Found</v>
      </c>
      <c r="C82" s="15"/>
      <c r="D82" s="15" t="s">
        <v>6820</v>
      </c>
      <c r="E82" s="15" t="s">
        <v>6701</v>
      </c>
      <c r="F82" s="15" t="s">
        <v>216</v>
      </c>
      <c r="G82" s="15" t="s">
        <v>1075</v>
      </c>
      <c r="J82" s="15" t="s">
        <v>20</v>
      </c>
    </row>
    <row r="83" spans="1:10">
      <c r="A83" s="15" t="s">
        <v>6821</v>
      </c>
      <c r="B83" s="218" t="str">
        <f>IF(ISNUMBER(_xlfn.XMATCH(Prod_fields[[#This Row],[ID]],Rosetta_Stone[Source PROD ID],0))=TRUE,"Found","0-Not Found")</f>
        <v>0-Not Found</v>
      </c>
      <c r="C83" s="15"/>
      <c r="D83" s="15" t="s">
        <v>6822</v>
      </c>
      <c r="E83" s="15" t="s">
        <v>6701</v>
      </c>
      <c r="F83" s="15" t="s">
        <v>103</v>
      </c>
      <c r="G83" s="15" t="s">
        <v>6712</v>
      </c>
      <c r="I83" s="15" t="s">
        <v>6698</v>
      </c>
      <c r="J83" s="15" t="s">
        <v>20</v>
      </c>
    </row>
    <row r="84" spans="1:10">
      <c r="A84" s="15" t="s">
        <v>6823</v>
      </c>
      <c r="B84" s="218" t="str">
        <f>IF(ISNUMBER(_xlfn.XMATCH(Prod_fields[[#This Row],[ID]],Rosetta_Stone[Source PROD ID],0))=TRUE,"Found","0-Not Found")</f>
        <v>0-Not Found</v>
      </c>
      <c r="C84" s="15"/>
      <c r="D84" s="15" t="s">
        <v>6824</v>
      </c>
      <c r="E84" s="15" t="s">
        <v>6701</v>
      </c>
      <c r="F84" s="15" t="s">
        <v>103</v>
      </c>
      <c r="G84" s="15" t="s">
        <v>6712</v>
      </c>
      <c r="I84" s="15" t="s">
        <v>6698</v>
      </c>
      <c r="J84" s="15" t="s">
        <v>20</v>
      </c>
    </row>
    <row r="85" spans="1:10">
      <c r="A85" s="15" t="s">
        <v>6825</v>
      </c>
      <c r="B85" s="218" t="str">
        <f>IF(ISNUMBER(_xlfn.XMATCH(Prod_fields[[#This Row],[ID]],Rosetta_Stone[Source PROD ID],0))=TRUE,"Found","0-Not Found")</f>
        <v>0-Not Found</v>
      </c>
      <c r="C85" s="15"/>
      <c r="D85" s="15" t="s">
        <v>6826</v>
      </c>
      <c r="E85" s="15" t="s">
        <v>6701</v>
      </c>
      <c r="F85" s="15" t="s">
        <v>134</v>
      </c>
      <c r="G85" s="15" t="s">
        <v>1186</v>
      </c>
      <c r="J85" s="15" t="s">
        <v>20</v>
      </c>
    </row>
    <row r="86" spans="1:10">
      <c r="A86" s="15" t="s">
        <v>6827</v>
      </c>
      <c r="B86" s="218" t="str">
        <f>IF(ISNUMBER(_xlfn.XMATCH(Prod_fields[[#This Row],[ID]],Rosetta_Stone[Source PROD ID],0))=TRUE,"Found","0-Not Found")</f>
        <v>0-Not Found</v>
      </c>
      <c r="C86" s="15"/>
      <c r="D86" s="15" t="s">
        <v>6828</v>
      </c>
      <c r="E86" s="15" t="s">
        <v>6701</v>
      </c>
      <c r="F86" s="15" t="s">
        <v>103</v>
      </c>
      <c r="G86" s="15" t="s">
        <v>6712</v>
      </c>
      <c r="I86" s="15" t="s">
        <v>6698</v>
      </c>
      <c r="J86" s="15" t="s">
        <v>20</v>
      </c>
    </row>
    <row r="87" spans="1:10">
      <c r="A87" s="15" t="s">
        <v>383</v>
      </c>
      <c r="B87" s="218" t="str">
        <f>IF(ISNUMBER(_xlfn.XMATCH(Prod_fields[[#This Row],[ID]],Rosetta_Stone[Source PROD ID],0))=TRUE,"Found","0-Not Found")</f>
        <v>Found</v>
      </c>
      <c r="C87" s="15" t="s">
        <v>6696</v>
      </c>
      <c r="D87" s="15" t="s">
        <v>384</v>
      </c>
      <c r="E87" s="15" t="s">
        <v>6701</v>
      </c>
      <c r="F87" s="15" t="s">
        <v>103</v>
      </c>
      <c r="G87" s="15" t="s">
        <v>1186</v>
      </c>
      <c r="I87" s="15" t="s">
        <v>6698</v>
      </c>
      <c r="J87" s="15" t="s">
        <v>20</v>
      </c>
    </row>
    <row r="88" spans="1:10">
      <c r="A88" s="15" t="s">
        <v>6829</v>
      </c>
      <c r="B88" s="218" t="str">
        <f>IF(ISNUMBER(_xlfn.XMATCH(Prod_fields[[#This Row],[ID]],Rosetta_Stone[Source PROD ID],0))=TRUE,"Found","0-Not Found")</f>
        <v>0-Not Found</v>
      </c>
      <c r="C88" s="15"/>
      <c r="D88" s="15" t="s">
        <v>6830</v>
      </c>
      <c r="E88" s="15" t="s">
        <v>6731</v>
      </c>
      <c r="F88" s="15" t="s">
        <v>216</v>
      </c>
      <c r="G88" s="15" t="s">
        <v>6831</v>
      </c>
      <c r="J88" s="15" t="s">
        <v>20</v>
      </c>
    </row>
    <row r="89" spans="1:10">
      <c r="A89" s="15" t="s">
        <v>6832</v>
      </c>
      <c r="B89" s="218" t="str">
        <f>IF(ISNUMBER(_xlfn.XMATCH(Prod_fields[[#This Row],[ID]],Rosetta_Stone[Source PROD ID],0))=TRUE,"Found","0-Not Found")</f>
        <v>0-Not Found</v>
      </c>
      <c r="C89" s="15"/>
      <c r="D89" s="15" t="s">
        <v>6833</v>
      </c>
      <c r="E89" s="15" t="s">
        <v>6700</v>
      </c>
      <c r="F89" s="15" t="s">
        <v>103</v>
      </c>
      <c r="G89" s="15" t="s">
        <v>1075</v>
      </c>
      <c r="I89" s="15" t="s">
        <v>6720</v>
      </c>
      <c r="J89" s="15" t="s">
        <v>20</v>
      </c>
    </row>
    <row r="90" spans="1:10">
      <c r="A90" s="15" t="s">
        <v>6834</v>
      </c>
      <c r="B90" s="218" t="str">
        <f>IF(ISNUMBER(_xlfn.XMATCH(Prod_fields[[#This Row],[ID]],Rosetta_Stone[Source PROD ID],0))=TRUE,"Found","0-Not Found")</f>
        <v>0-Not Found</v>
      </c>
      <c r="C90" s="15"/>
      <c r="D90" s="15" t="s">
        <v>6835</v>
      </c>
      <c r="E90" s="15" t="s">
        <v>6700</v>
      </c>
      <c r="F90" s="15" t="s">
        <v>103</v>
      </c>
      <c r="G90" s="15" t="s">
        <v>1075</v>
      </c>
      <c r="I90" s="15" t="s">
        <v>6720</v>
      </c>
      <c r="J90" s="15" t="s">
        <v>20</v>
      </c>
    </row>
    <row r="91" spans="1:10">
      <c r="A91" s="15" t="s">
        <v>6836</v>
      </c>
      <c r="B91" s="218" t="str">
        <f>IF(ISNUMBER(_xlfn.XMATCH(Prod_fields[[#This Row],[ID]],Rosetta_Stone[Source PROD ID],0))=TRUE,"Found","0-Not Found")</f>
        <v>0-Not Found</v>
      </c>
      <c r="C91" s="15"/>
      <c r="D91" s="15" t="s">
        <v>6837</v>
      </c>
      <c r="E91" s="15" t="s">
        <v>6700</v>
      </c>
      <c r="F91" s="15" t="s">
        <v>216</v>
      </c>
      <c r="G91" s="15" t="s">
        <v>1075</v>
      </c>
      <c r="J91" s="15" t="s">
        <v>20</v>
      </c>
    </row>
    <row r="92" spans="1:10">
      <c r="A92" s="15" t="s">
        <v>6838</v>
      </c>
      <c r="B92" s="218" t="str">
        <f>IF(ISNUMBER(_xlfn.XMATCH(Prod_fields[[#This Row],[ID]],Rosetta_Stone[Source PROD ID],0))=TRUE,"Found","0-Not Found")</f>
        <v>0-Not Found</v>
      </c>
      <c r="C92" s="15"/>
      <c r="D92" s="15" t="s">
        <v>6839</v>
      </c>
      <c r="E92" s="15" t="s">
        <v>6700</v>
      </c>
      <c r="F92" s="15" t="s">
        <v>216</v>
      </c>
      <c r="G92" s="15" t="s">
        <v>1075</v>
      </c>
      <c r="J92" s="15" t="s">
        <v>20</v>
      </c>
    </row>
    <row r="93" spans="1:10">
      <c r="A93" s="15" t="s">
        <v>6840</v>
      </c>
      <c r="B93" s="218" t="str">
        <f>IF(ISNUMBER(_xlfn.XMATCH(Prod_fields[[#This Row],[ID]],Rosetta_Stone[Source PROD ID],0))=TRUE,"Found","0-Not Found")</f>
        <v>0-Not Found</v>
      </c>
      <c r="C93" s="15"/>
      <c r="D93" s="15" t="s">
        <v>6841</v>
      </c>
      <c r="E93" s="15" t="s">
        <v>6701</v>
      </c>
      <c r="F93" s="15" t="s">
        <v>103</v>
      </c>
      <c r="G93" s="15" t="s">
        <v>6712</v>
      </c>
      <c r="I93" s="15" t="s">
        <v>6720</v>
      </c>
      <c r="J93" s="15" t="s">
        <v>20</v>
      </c>
    </row>
    <row r="94" spans="1:10">
      <c r="A94" s="15" t="s">
        <v>6840</v>
      </c>
      <c r="B94" s="218" t="str">
        <f>IF(ISNUMBER(_xlfn.XMATCH(Prod_fields[[#This Row],[ID]],Rosetta_Stone[Source PROD ID],0))=TRUE,"Found","0-Not Found")</f>
        <v>0-Not Found</v>
      </c>
      <c r="C94" s="15"/>
      <c r="D94" s="15" t="s">
        <v>6842</v>
      </c>
      <c r="E94" s="15" t="s">
        <v>6700</v>
      </c>
      <c r="F94" s="15" t="s">
        <v>103</v>
      </c>
      <c r="G94" s="15" t="s">
        <v>6712</v>
      </c>
      <c r="I94" s="15" t="s">
        <v>6720</v>
      </c>
      <c r="J94" s="15" t="s">
        <v>20</v>
      </c>
    </row>
    <row r="95" spans="1:10">
      <c r="A95" s="15" t="s">
        <v>6843</v>
      </c>
      <c r="B95" s="218" t="str">
        <f>IF(ISNUMBER(_xlfn.XMATCH(Prod_fields[[#This Row],[ID]],Rosetta_Stone[Source PROD ID],0))=TRUE,"Found","0-Not Found")</f>
        <v>0-Not Found</v>
      </c>
      <c r="C95" s="15"/>
      <c r="D95" s="15" t="s">
        <v>6844</v>
      </c>
      <c r="E95" s="15" t="s">
        <v>6700</v>
      </c>
      <c r="F95" s="15" t="s">
        <v>103</v>
      </c>
      <c r="G95" s="15" t="s">
        <v>947</v>
      </c>
      <c r="I95" s="15" t="s">
        <v>6720</v>
      </c>
      <c r="J95" s="15" t="s">
        <v>20</v>
      </c>
    </row>
    <row r="96" spans="1:10">
      <c r="A96" s="15" t="s">
        <v>6845</v>
      </c>
      <c r="B96" s="218" t="str">
        <f>IF(ISNUMBER(_xlfn.XMATCH(Prod_fields[[#This Row],[ID]],Rosetta_Stone[Source PROD ID],0))=TRUE,"Found","0-Not Found")</f>
        <v>0-Not Found</v>
      </c>
      <c r="C96" s="15"/>
      <c r="D96" s="15" t="s">
        <v>6846</v>
      </c>
      <c r="E96" s="15" t="s">
        <v>6700</v>
      </c>
      <c r="F96" s="15" t="s">
        <v>103</v>
      </c>
      <c r="G96" s="15" t="s">
        <v>947</v>
      </c>
      <c r="I96" s="15" t="s">
        <v>6720</v>
      </c>
      <c r="J96" s="15" t="s">
        <v>20</v>
      </c>
    </row>
    <row r="97" spans="1:10">
      <c r="A97" s="15" t="s">
        <v>6845</v>
      </c>
      <c r="B97" s="218" t="str">
        <f>IF(ISNUMBER(_xlfn.XMATCH(Prod_fields[[#This Row],[ID]],Rosetta_Stone[Source PROD ID],0))=TRUE,"Found","0-Not Found")</f>
        <v>0-Not Found</v>
      </c>
      <c r="C97" s="15"/>
      <c r="D97" s="15" t="s">
        <v>6847</v>
      </c>
      <c r="E97" s="15" t="s">
        <v>6701</v>
      </c>
      <c r="F97" s="15" t="s">
        <v>103</v>
      </c>
      <c r="G97" s="15" t="s">
        <v>947</v>
      </c>
      <c r="I97" s="15" t="s">
        <v>6720</v>
      </c>
      <c r="J97" s="15" t="s">
        <v>20</v>
      </c>
    </row>
    <row r="98" spans="1:10">
      <c r="A98" s="15" t="s">
        <v>6848</v>
      </c>
      <c r="B98" s="218" t="str">
        <f>IF(ISNUMBER(_xlfn.XMATCH(Prod_fields[[#This Row],[ID]],Rosetta_Stone[Source PROD ID],0))=TRUE,"Found","0-Not Found")</f>
        <v>0-Not Found</v>
      </c>
      <c r="C98" s="15"/>
      <c r="D98" s="15" t="s">
        <v>6849</v>
      </c>
      <c r="E98" s="15" t="s">
        <v>6701</v>
      </c>
      <c r="F98" s="15" t="s">
        <v>103</v>
      </c>
      <c r="G98" s="15" t="s">
        <v>947</v>
      </c>
      <c r="I98" s="15" t="s">
        <v>6720</v>
      </c>
      <c r="J98" s="15" t="s">
        <v>20</v>
      </c>
    </row>
    <row r="99" spans="1:10">
      <c r="A99" s="15" t="s">
        <v>6848</v>
      </c>
      <c r="B99" s="218" t="str">
        <f>IF(ISNUMBER(_xlfn.XMATCH(Prod_fields[[#This Row],[ID]],Rosetta_Stone[Source PROD ID],0))=TRUE,"Found","0-Not Found")</f>
        <v>0-Not Found</v>
      </c>
      <c r="C99" s="15"/>
      <c r="D99" s="15" t="s">
        <v>6850</v>
      </c>
      <c r="E99" s="15" t="s">
        <v>6700</v>
      </c>
      <c r="F99" s="15" t="s">
        <v>103</v>
      </c>
      <c r="G99" s="15" t="s">
        <v>947</v>
      </c>
      <c r="I99" s="15" t="s">
        <v>6720</v>
      </c>
      <c r="J99" s="15" t="s">
        <v>20</v>
      </c>
    </row>
    <row r="100" spans="1:10">
      <c r="A100" s="15" t="s">
        <v>6851</v>
      </c>
      <c r="B100" s="218" t="str">
        <f>IF(ISNUMBER(_xlfn.XMATCH(Prod_fields[[#This Row],[ID]],Rosetta_Stone[Source PROD ID],0))=TRUE,"Found","0-Not Found")</f>
        <v>0-Not Found</v>
      </c>
      <c r="C100" s="15"/>
      <c r="D100" s="15" t="s">
        <v>6852</v>
      </c>
      <c r="E100" s="15" t="s">
        <v>6701</v>
      </c>
      <c r="F100" s="15" t="s">
        <v>103</v>
      </c>
      <c r="G100" s="15" t="s">
        <v>6712</v>
      </c>
      <c r="I100" s="15" t="s">
        <v>6720</v>
      </c>
      <c r="J100" s="15" t="s">
        <v>20</v>
      </c>
    </row>
    <row r="101" spans="1:10">
      <c r="A101" s="15" t="s">
        <v>6851</v>
      </c>
      <c r="B101" s="218" t="str">
        <f>IF(ISNUMBER(_xlfn.XMATCH(Prod_fields[[#This Row],[ID]],Rosetta_Stone[Source PROD ID],0))=TRUE,"Found","0-Not Found")</f>
        <v>0-Not Found</v>
      </c>
      <c r="C101" s="15"/>
      <c r="D101" s="15" t="s">
        <v>6853</v>
      </c>
      <c r="E101" s="15" t="s">
        <v>6700</v>
      </c>
      <c r="F101" s="15" t="s">
        <v>103</v>
      </c>
      <c r="G101" s="15" t="s">
        <v>6712</v>
      </c>
      <c r="I101" s="15" t="s">
        <v>6720</v>
      </c>
      <c r="J101" s="15" t="s">
        <v>20</v>
      </c>
    </row>
    <row r="102" spans="1:10">
      <c r="A102" s="15" t="s">
        <v>6854</v>
      </c>
      <c r="B102" s="218" t="str">
        <f>IF(ISNUMBER(_xlfn.XMATCH(Prod_fields[[#This Row],[ID]],Rosetta_Stone[Source PROD ID],0))=TRUE,"Found","0-Not Found")</f>
        <v>0-Not Found</v>
      </c>
      <c r="C102" s="15"/>
      <c r="D102" s="15" t="s">
        <v>6855</v>
      </c>
      <c r="E102" s="15" t="s">
        <v>6701</v>
      </c>
      <c r="F102" s="15" t="s">
        <v>103</v>
      </c>
      <c r="G102" s="15" t="s">
        <v>947</v>
      </c>
      <c r="I102" s="15" t="s">
        <v>6720</v>
      </c>
      <c r="J102" s="15" t="s">
        <v>20</v>
      </c>
    </row>
    <row r="103" spans="1:10">
      <c r="A103" s="15" t="s">
        <v>6854</v>
      </c>
      <c r="B103" s="218" t="str">
        <f>IF(ISNUMBER(_xlfn.XMATCH(Prod_fields[[#This Row],[ID]],Rosetta_Stone[Source PROD ID],0))=TRUE,"Found","0-Not Found")</f>
        <v>0-Not Found</v>
      </c>
      <c r="C103" s="15"/>
      <c r="D103" s="15" t="s">
        <v>6856</v>
      </c>
      <c r="E103" s="15" t="s">
        <v>6700</v>
      </c>
      <c r="F103" s="15" t="s">
        <v>103</v>
      </c>
      <c r="G103" s="15" t="s">
        <v>947</v>
      </c>
      <c r="I103" s="15" t="s">
        <v>6720</v>
      </c>
      <c r="J103" s="15" t="s">
        <v>20</v>
      </c>
    </row>
    <row r="104" spans="1:10">
      <c r="A104" s="15" t="s">
        <v>6857</v>
      </c>
      <c r="B104" s="218" t="str">
        <f>IF(ISNUMBER(_xlfn.XMATCH(Prod_fields[[#This Row],[ID]],Rosetta_Stone[Source PROD ID],0))=TRUE,"Found","0-Not Found")</f>
        <v>0-Not Found</v>
      </c>
      <c r="C104" s="15"/>
      <c r="D104" s="15" t="s">
        <v>6858</v>
      </c>
      <c r="E104" s="15" t="s">
        <v>6701</v>
      </c>
      <c r="F104" s="15" t="s">
        <v>103</v>
      </c>
      <c r="G104" s="15" t="s">
        <v>6712</v>
      </c>
      <c r="I104" s="15" t="s">
        <v>6720</v>
      </c>
      <c r="J104" s="15" t="s">
        <v>20</v>
      </c>
    </row>
    <row r="105" spans="1:10">
      <c r="A105" s="15" t="s">
        <v>6857</v>
      </c>
      <c r="B105" s="218" t="str">
        <f>IF(ISNUMBER(_xlfn.XMATCH(Prod_fields[[#This Row],[ID]],Rosetta_Stone[Source PROD ID],0))=TRUE,"Found","0-Not Found")</f>
        <v>0-Not Found</v>
      </c>
      <c r="C105" s="15"/>
      <c r="D105" s="15" t="s">
        <v>6859</v>
      </c>
      <c r="E105" s="15" t="s">
        <v>6700</v>
      </c>
      <c r="F105" s="15" t="s">
        <v>103</v>
      </c>
      <c r="G105" s="15" t="s">
        <v>6712</v>
      </c>
      <c r="I105" s="15" t="s">
        <v>6720</v>
      </c>
      <c r="J105" s="15" t="s">
        <v>20</v>
      </c>
    </row>
    <row r="106" spans="1:10">
      <c r="A106" s="15" t="s">
        <v>6860</v>
      </c>
      <c r="B106" s="218" t="str">
        <f>IF(ISNUMBER(_xlfn.XMATCH(Prod_fields[[#This Row],[ID]],Rosetta_Stone[Source PROD ID],0))=TRUE,"Found","0-Not Found")</f>
        <v>0-Not Found</v>
      </c>
      <c r="C106" s="15"/>
      <c r="D106" s="15" t="s">
        <v>6861</v>
      </c>
      <c r="E106" s="15" t="s">
        <v>6701</v>
      </c>
      <c r="F106" s="15" t="s">
        <v>103</v>
      </c>
      <c r="G106" s="15" t="s">
        <v>6712</v>
      </c>
      <c r="I106" s="15" t="s">
        <v>6720</v>
      </c>
      <c r="J106" s="15" t="s">
        <v>20</v>
      </c>
    </row>
    <row r="107" spans="1:10">
      <c r="A107" s="15" t="s">
        <v>6860</v>
      </c>
      <c r="B107" s="218" t="str">
        <f>IF(ISNUMBER(_xlfn.XMATCH(Prod_fields[[#This Row],[ID]],Rosetta_Stone[Source PROD ID],0))=TRUE,"Found","0-Not Found")</f>
        <v>0-Not Found</v>
      </c>
      <c r="C107" s="15"/>
      <c r="D107" s="15" t="s">
        <v>6862</v>
      </c>
      <c r="E107" s="15" t="s">
        <v>6700</v>
      </c>
      <c r="F107" s="15" t="s">
        <v>103</v>
      </c>
      <c r="G107" s="15" t="s">
        <v>6712</v>
      </c>
      <c r="I107" s="15" t="s">
        <v>6720</v>
      </c>
      <c r="J107" s="15" t="s">
        <v>20</v>
      </c>
    </row>
    <row r="108" spans="1:10">
      <c r="A108" s="15" t="s">
        <v>6863</v>
      </c>
      <c r="B108" s="218" t="str">
        <f>IF(ISNUMBER(_xlfn.XMATCH(Prod_fields[[#This Row],[ID]],Rosetta_Stone[Source PROD ID],0))=TRUE,"Found","0-Not Found")</f>
        <v>0-Not Found</v>
      </c>
      <c r="C108" s="15"/>
      <c r="D108" s="15" t="s">
        <v>6864</v>
      </c>
      <c r="E108" s="15" t="s">
        <v>6700</v>
      </c>
      <c r="F108" s="15" t="s">
        <v>103</v>
      </c>
      <c r="G108" s="15" t="s">
        <v>1075</v>
      </c>
      <c r="I108" s="15" t="s">
        <v>6720</v>
      </c>
      <c r="J108" s="15" t="s">
        <v>20</v>
      </c>
    </row>
    <row r="109" spans="1:10">
      <c r="A109" s="15" t="s">
        <v>6863</v>
      </c>
      <c r="B109" s="218" t="str">
        <f>IF(ISNUMBER(_xlfn.XMATCH(Prod_fields[[#This Row],[ID]],Rosetta_Stone[Source PROD ID],0))=TRUE,"Found","0-Not Found")</f>
        <v>0-Not Found</v>
      </c>
      <c r="C109" s="15"/>
      <c r="D109" s="15" t="s">
        <v>6865</v>
      </c>
      <c r="E109" s="15" t="s">
        <v>6701</v>
      </c>
      <c r="F109" s="15" t="s">
        <v>103</v>
      </c>
      <c r="G109" s="15" t="s">
        <v>1075</v>
      </c>
      <c r="I109" s="15" t="s">
        <v>6720</v>
      </c>
      <c r="J109" s="15" t="s">
        <v>20</v>
      </c>
    </row>
    <row r="110" spans="1:10">
      <c r="A110" s="15" t="s">
        <v>6866</v>
      </c>
      <c r="B110" s="218" t="str">
        <f>IF(ISNUMBER(_xlfn.XMATCH(Prod_fields[[#This Row],[ID]],Rosetta_Stone[Source PROD ID],0))=TRUE,"Found","0-Not Found")</f>
        <v>0-Not Found</v>
      </c>
      <c r="C110" s="15"/>
      <c r="D110" s="15" t="s">
        <v>6867</v>
      </c>
      <c r="E110" s="15" t="s">
        <v>6700</v>
      </c>
      <c r="F110" s="15" t="s">
        <v>103</v>
      </c>
      <c r="G110" s="15" t="s">
        <v>1075</v>
      </c>
      <c r="I110" s="15" t="s">
        <v>6720</v>
      </c>
      <c r="J110" s="15" t="s">
        <v>20</v>
      </c>
    </row>
    <row r="111" spans="1:10">
      <c r="A111" s="15" t="s">
        <v>6866</v>
      </c>
      <c r="B111" s="218" t="str">
        <f>IF(ISNUMBER(_xlfn.XMATCH(Prod_fields[[#This Row],[ID]],Rosetta_Stone[Source PROD ID],0))=TRUE,"Found","0-Not Found")</f>
        <v>0-Not Found</v>
      </c>
      <c r="C111" s="15"/>
      <c r="D111" s="15" t="s">
        <v>6868</v>
      </c>
      <c r="E111" s="15" t="s">
        <v>6701</v>
      </c>
      <c r="F111" s="15" t="s">
        <v>103</v>
      </c>
      <c r="G111" s="15" t="s">
        <v>1075</v>
      </c>
      <c r="I111" s="15" t="s">
        <v>6720</v>
      </c>
      <c r="J111" s="15" t="s">
        <v>20</v>
      </c>
    </row>
    <row r="112" spans="1:10">
      <c r="A112" s="15" t="s">
        <v>6869</v>
      </c>
      <c r="B112" s="218" t="str">
        <f>IF(ISNUMBER(_xlfn.XMATCH(Prod_fields[[#This Row],[ID]],Rosetta_Stone[Source PROD ID],0))=TRUE,"Found","0-Not Found")</f>
        <v>0-Not Found</v>
      </c>
      <c r="C112" s="15"/>
      <c r="D112" s="15" t="s">
        <v>6870</v>
      </c>
      <c r="E112" s="15" t="s">
        <v>6701</v>
      </c>
      <c r="F112" s="15" t="s">
        <v>103</v>
      </c>
      <c r="G112" s="15" t="s">
        <v>6712</v>
      </c>
      <c r="I112" s="15" t="s">
        <v>6720</v>
      </c>
      <c r="J112" s="15" t="s">
        <v>20</v>
      </c>
    </row>
    <row r="113" spans="1:10">
      <c r="A113" s="15" t="s">
        <v>6869</v>
      </c>
      <c r="B113" s="218" t="str">
        <f>IF(ISNUMBER(_xlfn.XMATCH(Prod_fields[[#This Row],[ID]],Rosetta_Stone[Source PROD ID],0))=TRUE,"Found","0-Not Found")</f>
        <v>0-Not Found</v>
      </c>
      <c r="C113" s="15"/>
      <c r="D113" s="15" t="s">
        <v>6871</v>
      </c>
      <c r="E113" s="15" t="s">
        <v>6700</v>
      </c>
      <c r="F113" s="15" t="s">
        <v>103</v>
      </c>
      <c r="G113" s="15" t="s">
        <v>6712</v>
      </c>
      <c r="I113" s="15" t="s">
        <v>6720</v>
      </c>
      <c r="J113" s="15" t="s">
        <v>20</v>
      </c>
    </row>
    <row r="114" spans="1:10">
      <c r="A114" s="15" t="s">
        <v>6872</v>
      </c>
      <c r="B114" s="218" t="str">
        <f>IF(ISNUMBER(_xlfn.XMATCH(Prod_fields[[#This Row],[ID]],Rosetta_Stone[Source PROD ID],0))=TRUE,"Found","0-Not Found")</f>
        <v>0-Not Found</v>
      </c>
      <c r="C114" s="15"/>
      <c r="D114" s="15" t="s">
        <v>6873</v>
      </c>
      <c r="E114" s="15" t="s">
        <v>6701</v>
      </c>
      <c r="F114" s="15" t="s">
        <v>103</v>
      </c>
      <c r="G114" s="15" t="s">
        <v>6712</v>
      </c>
      <c r="I114" s="15" t="s">
        <v>6720</v>
      </c>
      <c r="J114" s="15" t="s">
        <v>20</v>
      </c>
    </row>
    <row r="115" spans="1:10">
      <c r="A115" s="15" t="s">
        <v>6872</v>
      </c>
      <c r="B115" s="218" t="str">
        <f>IF(ISNUMBER(_xlfn.XMATCH(Prod_fields[[#This Row],[ID]],Rosetta_Stone[Source PROD ID],0))=TRUE,"Found","0-Not Found")</f>
        <v>0-Not Found</v>
      </c>
      <c r="C115" s="15"/>
      <c r="D115" s="15" t="s">
        <v>6874</v>
      </c>
      <c r="E115" s="15" t="s">
        <v>6700</v>
      </c>
      <c r="F115" s="15" t="s">
        <v>103</v>
      </c>
      <c r="G115" s="15" t="s">
        <v>6712</v>
      </c>
      <c r="I115" s="15" t="s">
        <v>6720</v>
      </c>
      <c r="J115" s="15" t="s">
        <v>20</v>
      </c>
    </row>
    <row r="116" spans="1:10">
      <c r="A116" s="15" t="s">
        <v>6875</v>
      </c>
      <c r="B116" s="218" t="str">
        <f>IF(ISNUMBER(_xlfn.XMATCH(Prod_fields[[#This Row],[ID]],Rosetta_Stone[Source PROD ID],0))=TRUE,"Found","0-Not Found")</f>
        <v>0-Not Found</v>
      </c>
      <c r="C116" s="15"/>
      <c r="D116" s="15" t="s">
        <v>6876</v>
      </c>
      <c r="E116" s="15" t="s">
        <v>6700</v>
      </c>
      <c r="F116" s="15" t="s">
        <v>103</v>
      </c>
      <c r="G116" s="15" t="s">
        <v>6712</v>
      </c>
      <c r="I116" s="15" t="s">
        <v>6720</v>
      </c>
      <c r="J116" s="15" t="s">
        <v>20</v>
      </c>
    </row>
    <row r="117" spans="1:10">
      <c r="A117" s="15" t="s">
        <v>6875</v>
      </c>
      <c r="B117" s="218" t="str">
        <f>IF(ISNUMBER(_xlfn.XMATCH(Prod_fields[[#This Row],[ID]],Rosetta_Stone[Source PROD ID],0))=TRUE,"Found","0-Not Found")</f>
        <v>0-Not Found</v>
      </c>
      <c r="C117" s="15"/>
      <c r="D117" s="15" t="s">
        <v>6877</v>
      </c>
      <c r="E117" s="15" t="s">
        <v>6701</v>
      </c>
      <c r="F117" s="15" t="s">
        <v>103</v>
      </c>
      <c r="G117" s="15" t="s">
        <v>6712</v>
      </c>
      <c r="I117" s="15" t="s">
        <v>6720</v>
      </c>
      <c r="J117" s="15" t="s">
        <v>20</v>
      </c>
    </row>
    <row r="118" spans="1:10">
      <c r="A118" s="15" t="s">
        <v>6878</v>
      </c>
      <c r="B118" s="218" t="str">
        <f>IF(ISNUMBER(_xlfn.XMATCH(Prod_fields[[#This Row],[ID]],Rosetta_Stone[Source PROD ID],0))=TRUE,"Found","0-Not Found")</f>
        <v>0-Not Found</v>
      </c>
      <c r="C118" s="15"/>
      <c r="D118" s="15" t="s">
        <v>6879</v>
      </c>
      <c r="E118" s="15" t="s">
        <v>6701</v>
      </c>
      <c r="F118" s="15" t="s">
        <v>103</v>
      </c>
      <c r="G118" s="15" t="s">
        <v>1075</v>
      </c>
      <c r="I118" s="15" t="s">
        <v>6720</v>
      </c>
      <c r="J118" s="15" t="s">
        <v>20</v>
      </c>
    </row>
    <row r="119" spans="1:10">
      <c r="A119" s="15" t="s">
        <v>6878</v>
      </c>
      <c r="B119" s="218" t="str">
        <f>IF(ISNUMBER(_xlfn.XMATCH(Prod_fields[[#This Row],[ID]],Rosetta_Stone[Source PROD ID],0))=TRUE,"Found","0-Not Found")</f>
        <v>0-Not Found</v>
      </c>
      <c r="C119" s="15"/>
      <c r="D119" s="15" t="s">
        <v>6880</v>
      </c>
      <c r="E119" s="15" t="s">
        <v>6700</v>
      </c>
      <c r="F119" s="15" t="s">
        <v>103</v>
      </c>
      <c r="G119" s="15" t="s">
        <v>1075</v>
      </c>
      <c r="I119" s="15" t="s">
        <v>6720</v>
      </c>
      <c r="J119" s="15" t="s">
        <v>20</v>
      </c>
    </row>
    <row r="120" spans="1:10">
      <c r="A120" s="15" t="s">
        <v>6881</v>
      </c>
      <c r="B120" s="218" t="str">
        <f>IF(ISNUMBER(_xlfn.XMATCH(Prod_fields[[#This Row],[ID]],Rosetta_Stone[Source PROD ID],0))=TRUE,"Found","0-Not Found")</f>
        <v>0-Not Found</v>
      </c>
      <c r="C120" s="15"/>
      <c r="D120" s="15" t="s">
        <v>6882</v>
      </c>
      <c r="E120" s="15" t="s">
        <v>6701</v>
      </c>
      <c r="F120" s="15" t="s">
        <v>103</v>
      </c>
      <c r="G120" s="15" t="s">
        <v>1075</v>
      </c>
      <c r="I120" s="15" t="s">
        <v>6720</v>
      </c>
      <c r="J120" s="15" t="s">
        <v>20</v>
      </c>
    </row>
    <row r="121" spans="1:10">
      <c r="A121" s="15" t="s">
        <v>6881</v>
      </c>
      <c r="B121" s="218" t="str">
        <f>IF(ISNUMBER(_xlfn.XMATCH(Prod_fields[[#This Row],[ID]],Rosetta_Stone[Source PROD ID],0))=TRUE,"Found","0-Not Found")</f>
        <v>0-Not Found</v>
      </c>
      <c r="C121" s="15"/>
      <c r="D121" s="15" t="s">
        <v>6883</v>
      </c>
      <c r="E121" s="15" t="s">
        <v>6700</v>
      </c>
      <c r="F121" s="15" t="s">
        <v>103</v>
      </c>
      <c r="G121" s="15" t="s">
        <v>1075</v>
      </c>
      <c r="I121" s="15" t="s">
        <v>6720</v>
      </c>
      <c r="J121" s="15" t="s">
        <v>20</v>
      </c>
    </row>
    <row r="122" spans="1:10">
      <c r="A122" s="15" t="s">
        <v>6884</v>
      </c>
      <c r="B122" s="218" t="str">
        <f>IF(ISNUMBER(_xlfn.XMATCH(Prod_fields[[#This Row],[ID]],Rosetta_Stone[Source PROD ID],0))=TRUE,"Found","0-Not Found")</f>
        <v>0-Not Found</v>
      </c>
      <c r="C122" s="15"/>
      <c r="D122" s="15" t="s">
        <v>6885</v>
      </c>
      <c r="E122" s="15" t="s">
        <v>6700</v>
      </c>
      <c r="F122" s="15" t="s">
        <v>103</v>
      </c>
      <c r="G122" s="15" t="s">
        <v>6712</v>
      </c>
      <c r="I122" s="15" t="s">
        <v>6720</v>
      </c>
      <c r="J122" s="15" t="s">
        <v>20</v>
      </c>
    </row>
    <row r="123" spans="1:10">
      <c r="A123" s="15" t="s">
        <v>6884</v>
      </c>
      <c r="B123" s="218" t="str">
        <f>IF(ISNUMBER(_xlfn.XMATCH(Prod_fields[[#This Row],[ID]],Rosetta_Stone[Source PROD ID],0))=TRUE,"Found","0-Not Found")</f>
        <v>0-Not Found</v>
      </c>
      <c r="C123" s="15"/>
      <c r="D123" s="15" t="s">
        <v>6886</v>
      </c>
      <c r="E123" s="15" t="s">
        <v>6701</v>
      </c>
      <c r="F123" s="15" t="s">
        <v>103</v>
      </c>
      <c r="G123" s="15" t="s">
        <v>6712</v>
      </c>
      <c r="I123" s="15" t="s">
        <v>6720</v>
      </c>
      <c r="J123" s="15" t="s">
        <v>20</v>
      </c>
    </row>
    <row r="124" spans="1:10">
      <c r="A124" s="15" t="s">
        <v>6887</v>
      </c>
      <c r="B124" s="218" t="str">
        <f>IF(ISNUMBER(_xlfn.XMATCH(Prod_fields[[#This Row],[ID]],Rosetta_Stone[Source PROD ID],0))=TRUE,"Found","0-Not Found")</f>
        <v>0-Not Found</v>
      </c>
      <c r="C124" s="15"/>
      <c r="D124" s="15" t="s">
        <v>6888</v>
      </c>
      <c r="E124" s="15" t="s">
        <v>6700</v>
      </c>
      <c r="F124" s="15" t="s">
        <v>103</v>
      </c>
      <c r="G124" s="15" t="s">
        <v>6712</v>
      </c>
      <c r="I124" s="15" t="s">
        <v>6720</v>
      </c>
      <c r="J124" s="15" t="s">
        <v>20</v>
      </c>
    </row>
    <row r="125" spans="1:10">
      <c r="A125" s="15" t="s">
        <v>6887</v>
      </c>
      <c r="B125" s="218" t="str">
        <f>IF(ISNUMBER(_xlfn.XMATCH(Prod_fields[[#This Row],[ID]],Rosetta_Stone[Source PROD ID],0))=TRUE,"Found","0-Not Found")</f>
        <v>0-Not Found</v>
      </c>
      <c r="C125" s="15"/>
      <c r="D125" s="15" t="s">
        <v>6889</v>
      </c>
      <c r="E125" s="15" t="s">
        <v>6701</v>
      </c>
      <c r="F125" s="15" t="s">
        <v>103</v>
      </c>
      <c r="G125" s="15" t="s">
        <v>6712</v>
      </c>
      <c r="I125" s="15" t="s">
        <v>6720</v>
      </c>
      <c r="J125" s="15" t="s">
        <v>20</v>
      </c>
    </row>
    <row r="126" spans="1:10">
      <c r="A126" s="15" t="s">
        <v>6890</v>
      </c>
      <c r="B126" s="218" t="str">
        <f>IF(ISNUMBER(_xlfn.XMATCH(Prod_fields[[#This Row],[ID]],Rosetta_Stone[Source PROD ID],0))=TRUE,"Found","0-Not Found")</f>
        <v>0-Not Found</v>
      </c>
      <c r="C126" s="15"/>
      <c r="D126" s="15" t="s">
        <v>6891</v>
      </c>
      <c r="E126" s="15" t="s">
        <v>6701</v>
      </c>
      <c r="F126" s="15" t="s">
        <v>103</v>
      </c>
      <c r="G126" s="15" t="s">
        <v>6712</v>
      </c>
      <c r="I126" s="15" t="s">
        <v>6720</v>
      </c>
      <c r="J126" s="15" t="s">
        <v>20</v>
      </c>
    </row>
    <row r="127" spans="1:10">
      <c r="A127" s="15" t="s">
        <v>6890</v>
      </c>
      <c r="B127" s="218" t="str">
        <f>IF(ISNUMBER(_xlfn.XMATCH(Prod_fields[[#This Row],[ID]],Rosetta_Stone[Source PROD ID],0))=TRUE,"Found","0-Not Found")</f>
        <v>0-Not Found</v>
      </c>
      <c r="C127" s="15"/>
      <c r="D127" s="15" t="s">
        <v>6892</v>
      </c>
      <c r="E127" s="15" t="s">
        <v>6700</v>
      </c>
      <c r="F127" s="15" t="s">
        <v>103</v>
      </c>
      <c r="G127" s="15" t="s">
        <v>6712</v>
      </c>
      <c r="I127" s="15" t="s">
        <v>6720</v>
      </c>
      <c r="J127" s="15" t="s">
        <v>20</v>
      </c>
    </row>
    <row r="128" spans="1:10">
      <c r="A128" s="15" t="s">
        <v>6893</v>
      </c>
      <c r="B128" s="218" t="str">
        <f>IF(ISNUMBER(_xlfn.XMATCH(Prod_fields[[#This Row],[ID]],Rosetta_Stone[Source PROD ID],0))=TRUE,"Found","0-Not Found")</f>
        <v>0-Not Found</v>
      </c>
      <c r="C128" s="15"/>
      <c r="D128" s="15" t="s">
        <v>6894</v>
      </c>
      <c r="E128" s="15" t="s">
        <v>6700</v>
      </c>
      <c r="F128" s="15" t="s">
        <v>103</v>
      </c>
      <c r="G128" s="15" t="s">
        <v>6712</v>
      </c>
      <c r="I128" s="15" t="s">
        <v>6720</v>
      </c>
      <c r="J128" s="15" t="s">
        <v>20</v>
      </c>
    </row>
    <row r="129" spans="1:12">
      <c r="A129" s="15" t="s">
        <v>6893</v>
      </c>
      <c r="B129" s="218" t="str">
        <f>IF(ISNUMBER(_xlfn.XMATCH(Prod_fields[[#This Row],[ID]],Rosetta_Stone[Source PROD ID],0))=TRUE,"Found","0-Not Found")</f>
        <v>0-Not Found</v>
      </c>
      <c r="C129" s="15"/>
      <c r="D129" s="15" t="s">
        <v>6895</v>
      </c>
      <c r="E129" s="15" t="s">
        <v>6701</v>
      </c>
      <c r="F129" s="15" t="s">
        <v>103</v>
      </c>
      <c r="G129" s="15" t="s">
        <v>6712</v>
      </c>
      <c r="I129" s="15" t="s">
        <v>6720</v>
      </c>
      <c r="J129" s="15" t="s">
        <v>20</v>
      </c>
    </row>
    <row r="130" spans="1:12">
      <c r="A130" s="15" t="s">
        <v>6896</v>
      </c>
      <c r="B130" s="218" t="str">
        <f>IF(ISNUMBER(_xlfn.XMATCH(Prod_fields[[#This Row],[ID]],Rosetta_Stone[Source PROD ID],0))=TRUE,"Found","0-Not Found")</f>
        <v>0-Not Found</v>
      </c>
      <c r="C130" s="15"/>
      <c r="D130" s="15" t="s">
        <v>6897</v>
      </c>
      <c r="E130" s="15" t="s">
        <v>6700</v>
      </c>
      <c r="F130" s="15" t="s">
        <v>103</v>
      </c>
      <c r="G130" s="15" t="s">
        <v>1075</v>
      </c>
      <c r="I130" s="15" t="s">
        <v>6720</v>
      </c>
      <c r="J130" s="15" t="s">
        <v>20</v>
      </c>
    </row>
    <row r="131" spans="1:12">
      <c r="A131" s="15" t="s">
        <v>6896</v>
      </c>
      <c r="B131" s="218" t="str">
        <f>IF(ISNUMBER(_xlfn.XMATCH(Prod_fields[[#This Row],[ID]],Rosetta_Stone[Source PROD ID],0))=TRUE,"Found","0-Not Found")</f>
        <v>0-Not Found</v>
      </c>
      <c r="C131" s="15"/>
      <c r="D131" s="15" t="s">
        <v>6898</v>
      </c>
      <c r="E131" s="15" t="s">
        <v>6701</v>
      </c>
      <c r="F131" s="15" t="s">
        <v>103</v>
      </c>
      <c r="G131" s="15" t="s">
        <v>1075</v>
      </c>
      <c r="I131" s="15" t="s">
        <v>6720</v>
      </c>
      <c r="J131" s="15" t="s">
        <v>20</v>
      </c>
    </row>
    <row r="132" spans="1:12">
      <c r="A132" s="15" t="s">
        <v>6899</v>
      </c>
      <c r="B132" s="218" t="str">
        <f>IF(ISNUMBER(_xlfn.XMATCH(Prod_fields[[#This Row],[ID]],Rosetta_Stone[Source PROD ID],0))=TRUE,"Found","0-Not Found")</f>
        <v>0-Not Found</v>
      </c>
      <c r="C132" s="15"/>
      <c r="D132" s="15" t="s">
        <v>6900</v>
      </c>
      <c r="E132" s="15" t="s">
        <v>6701</v>
      </c>
      <c r="F132" s="15" t="s">
        <v>103</v>
      </c>
      <c r="G132" s="15" t="s">
        <v>1075</v>
      </c>
      <c r="I132" s="15" t="s">
        <v>6720</v>
      </c>
      <c r="J132" s="15" t="s">
        <v>20</v>
      </c>
    </row>
    <row r="133" spans="1:12">
      <c r="A133" s="15" t="s">
        <v>6899</v>
      </c>
      <c r="B133" s="218" t="str">
        <f>IF(ISNUMBER(_xlfn.XMATCH(Prod_fields[[#This Row],[ID]],Rosetta_Stone[Source PROD ID],0))=TRUE,"Found","0-Not Found")</f>
        <v>0-Not Found</v>
      </c>
      <c r="C133" s="15"/>
      <c r="D133" s="15" t="s">
        <v>6901</v>
      </c>
      <c r="E133" s="15" t="s">
        <v>6700</v>
      </c>
      <c r="F133" s="15" t="s">
        <v>103</v>
      </c>
      <c r="G133" s="15" t="s">
        <v>1075</v>
      </c>
      <c r="I133" s="15" t="s">
        <v>6720</v>
      </c>
      <c r="J133" s="15" t="s">
        <v>20</v>
      </c>
    </row>
    <row r="134" spans="1:12">
      <c r="A134" s="15" t="s">
        <v>6902</v>
      </c>
      <c r="B134" s="218" t="str">
        <f>IF(ISNUMBER(_xlfn.XMATCH(Prod_fields[[#This Row],[ID]],Rosetta_Stone[Source PROD ID],0))=TRUE,"Found","0-Not Found")</f>
        <v>0-Not Found</v>
      </c>
      <c r="C134" s="15"/>
      <c r="D134" s="15" t="s">
        <v>6903</v>
      </c>
      <c r="E134" s="15" t="s">
        <v>6701</v>
      </c>
      <c r="F134" s="15" t="s">
        <v>103</v>
      </c>
      <c r="G134" s="15" t="s">
        <v>947</v>
      </c>
      <c r="I134" s="15" t="s">
        <v>6720</v>
      </c>
      <c r="J134" s="15" t="s">
        <v>20</v>
      </c>
    </row>
    <row r="135" spans="1:12">
      <c r="A135" s="15" t="s">
        <v>6902</v>
      </c>
      <c r="B135" s="218" t="str">
        <f>IF(ISNUMBER(_xlfn.XMATCH(Prod_fields[[#This Row],[ID]],Rosetta_Stone[Source PROD ID],0))=TRUE,"Found","0-Not Found")</f>
        <v>0-Not Found</v>
      </c>
      <c r="C135" s="15"/>
      <c r="D135" s="15" t="s">
        <v>6904</v>
      </c>
      <c r="E135" s="15" t="s">
        <v>6700</v>
      </c>
      <c r="F135" s="15" t="s">
        <v>103</v>
      </c>
      <c r="G135" s="15" t="s">
        <v>947</v>
      </c>
      <c r="I135" s="15" t="s">
        <v>6720</v>
      </c>
      <c r="J135" s="15" t="s">
        <v>20</v>
      </c>
    </row>
    <row r="136" spans="1:12">
      <c r="A136" s="15" t="s">
        <v>6905</v>
      </c>
      <c r="B136" s="218" t="str">
        <f>IF(ISNUMBER(_xlfn.XMATCH(Prod_fields[[#This Row],[ID]],Rosetta_Stone[Source PROD ID],0))=TRUE,"Found","0-Not Found")</f>
        <v>0-Not Found</v>
      </c>
      <c r="C136" s="15"/>
      <c r="D136" s="15" t="s">
        <v>6906</v>
      </c>
      <c r="E136" s="15" t="s">
        <v>6701</v>
      </c>
      <c r="F136" s="15" t="s">
        <v>103</v>
      </c>
      <c r="G136" s="15" t="s">
        <v>1075</v>
      </c>
      <c r="I136" s="15" t="s">
        <v>6720</v>
      </c>
      <c r="J136" s="15" t="s">
        <v>20</v>
      </c>
    </row>
    <row r="137" spans="1:12">
      <c r="A137" s="15" t="s">
        <v>6905</v>
      </c>
      <c r="B137" s="218" t="str">
        <f>IF(ISNUMBER(_xlfn.XMATCH(Prod_fields[[#This Row],[ID]],Rosetta_Stone[Source PROD ID],0))=TRUE,"Found","0-Not Found")</f>
        <v>0-Not Found</v>
      </c>
      <c r="C137" s="15"/>
      <c r="D137" s="15" t="s">
        <v>6907</v>
      </c>
      <c r="E137" s="15" t="s">
        <v>6700</v>
      </c>
      <c r="F137" s="15" t="s">
        <v>103</v>
      </c>
      <c r="G137" s="15" t="s">
        <v>1075</v>
      </c>
      <c r="I137" s="15" t="s">
        <v>6720</v>
      </c>
      <c r="J137" s="15" t="s">
        <v>20</v>
      </c>
    </row>
    <row r="138" spans="1:12">
      <c r="A138" s="15" t="s">
        <v>6908</v>
      </c>
      <c r="B138" s="218" t="str">
        <f>IF(ISNUMBER(_xlfn.XMATCH(Prod_fields[[#This Row],[ID]],Rosetta_Stone[Source PROD ID],0))=TRUE,"Found","0-Not Found")</f>
        <v>0-Not Found</v>
      </c>
      <c r="C138" s="15"/>
      <c r="D138" s="15" t="s">
        <v>6909</v>
      </c>
      <c r="E138" s="15" t="s">
        <v>6700</v>
      </c>
      <c r="F138" s="15" t="s">
        <v>103</v>
      </c>
      <c r="G138" s="15" t="s">
        <v>947</v>
      </c>
      <c r="I138" s="15" t="s">
        <v>6720</v>
      </c>
      <c r="J138" s="15" t="s">
        <v>20</v>
      </c>
    </row>
    <row r="139" spans="1:12">
      <c r="A139" s="15" t="s">
        <v>6908</v>
      </c>
      <c r="B139" s="218" t="str">
        <f>IF(ISNUMBER(_xlfn.XMATCH(Prod_fields[[#This Row],[ID]],Rosetta_Stone[Source PROD ID],0))=TRUE,"Found","0-Not Found")</f>
        <v>0-Not Found</v>
      </c>
      <c r="C139" s="15"/>
      <c r="D139" s="15" t="s">
        <v>6910</v>
      </c>
      <c r="E139" s="15" t="s">
        <v>6701</v>
      </c>
      <c r="F139" s="15" t="s">
        <v>103</v>
      </c>
      <c r="G139" s="15" t="s">
        <v>947</v>
      </c>
      <c r="I139" s="15" t="s">
        <v>6720</v>
      </c>
      <c r="J139" s="15" t="s">
        <v>20</v>
      </c>
    </row>
    <row r="140" spans="1:12">
      <c r="A140" s="15" t="s">
        <v>6911</v>
      </c>
      <c r="B140" s="218" t="str">
        <f>IF(ISNUMBER(_xlfn.XMATCH(Prod_fields[[#This Row],[ID]],Rosetta_Stone[Source PROD ID],0))=TRUE,"Found","0-Not Found")</f>
        <v>0-Not Found</v>
      </c>
      <c r="C140" s="15"/>
      <c r="D140" s="15" t="s">
        <v>6912</v>
      </c>
      <c r="E140" s="15" t="s">
        <v>6697</v>
      </c>
      <c r="F140" s="15" t="s">
        <v>1636</v>
      </c>
      <c r="G140" s="15" t="s">
        <v>947</v>
      </c>
      <c r="J140" s="15" t="s">
        <v>20</v>
      </c>
      <c r="L140" s="15" t="s">
        <v>117</v>
      </c>
    </row>
    <row r="141" spans="1:12">
      <c r="A141" s="15" t="s">
        <v>6012</v>
      </c>
      <c r="B141" s="218" t="str">
        <f>IF(ISNUMBER(_xlfn.XMATCH(Prod_fields[[#This Row],[ID]],Rosetta_Stone[Source PROD ID],0))=TRUE,"Found","0-Not Found")</f>
        <v>0-Not Found</v>
      </c>
      <c r="C141" s="15"/>
      <c r="D141" s="15" t="s">
        <v>6913</v>
      </c>
      <c r="E141" s="15" t="s">
        <v>6700</v>
      </c>
      <c r="F141" s="15" t="s">
        <v>103</v>
      </c>
      <c r="G141" s="15" t="s">
        <v>947</v>
      </c>
      <c r="I141" s="15" t="s">
        <v>6689</v>
      </c>
      <c r="J141" s="15" t="s">
        <v>20</v>
      </c>
    </row>
    <row r="142" spans="1:12">
      <c r="A142" s="15" t="s">
        <v>6914</v>
      </c>
      <c r="B142" s="218" t="str">
        <f>IF(ISNUMBER(_xlfn.XMATCH(Prod_fields[[#This Row],[ID]],Rosetta_Stone[Source PROD ID],0))=TRUE,"Found","0-Not Found")</f>
        <v>0-Not Found</v>
      </c>
      <c r="C142" s="15"/>
      <c r="D142" s="15" t="s">
        <v>6915</v>
      </c>
      <c r="E142" s="15" t="s">
        <v>6701</v>
      </c>
      <c r="F142" s="15" t="s">
        <v>103</v>
      </c>
      <c r="G142" s="15" t="s">
        <v>947</v>
      </c>
      <c r="I142" s="15" t="s">
        <v>6689</v>
      </c>
      <c r="J142" s="15" t="s">
        <v>20</v>
      </c>
    </row>
    <row r="143" spans="1:12">
      <c r="A143" s="15" t="s">
        <v>6916</v>
      </c>
      <c r="B143" s="218" t="str">
        <f>IF(ISNUMBER(_xlfn.XMATCH(Prod_fields[[#This Row],[ID]],Rosetta_Stone[Source PROD ID],0))=TRUE,"Found","0-Not Found")</f>
        <v>0-Not Found</v>
      </c>
      <c r="C143" s="15"/>
      <c r="D143" s="15" t="s">
        <v>6917</v>
      </c>
      <c r="E143" s="15" t="s">
        <v>6701</v>
      </c>
      <c r="F143" s="15" t="s">
        <v>216</v>
      </c>
      <c r="G143" s="15" t="s">
        <v>6712</v>
      </c>
      <c r="J143" s="15" t="s">
        <v>20</v>
      </c>
    </row>
    <row r="144" spans="1:12">
      <c r="A144" s="15" t="s">
        <v>6918</v>
      </c>
      <c r="B144" s="218" t="str">
        <f>IF(ISNUMBER(_xlfn.XMATCH(Prod_fields[[#This Row],[ID]],Rosetta_Stone[Source PROD ID],0))=TRUE,"Found","0-Not Found")</f>
        <v>Found</v>
      </c>
      <c r="C144" s="15" t="s">
        <v>6696</v>
      </c>
      <c r="D144" s="15" t="s">
        <v>233</v>
      </c>
      <c r="E144" s="15" t="s">
        <v>6701</v>
      </c>
      <c r="F144" s="15" t="s">
        <v>216</v>
      </c>
      <c r="G144" s="15" t="s">
        <v>947</v>
      </c>
      <c r="J144" s="15" t="s">
        <v>20</v>
      </c>
    </row>
    <row r="145" spans="1:12">
      <c r="A145" s="15" t="s">
        <v>6919</v>
      </c>
      <c r="B145" s="218" t="str">
        <f>IF(ISNUMBER(_xlfn.XMATCH(Prod_fields[[#This Row],[ID]],Rosetta_Stone[Source PROD ID],0))=TRUE,"Found","0-Not Found")</f>
        <v>Found</v>
      </c>
      <c r="C145" s="15" t="s">
        <v>6696</v>
      </c>
      <c r="D145" s="15" t="s">
        <v>387</v>
      </c>
      <c r="E145" s="15" t="s">
        <v>6701</v>
      </c>
      <c r="F145" s="15" t="s">
        <v>103</v>
      </c>
      <c r="G145" s="15" t="s">
        <v>947</v>
      </c>
      <c r="I145" s="15" t="s">
        <v>6689</v>
      </c>
      <c r="J145" s="15" t="s">
        <v>20</v>
      </c>
    </row>
    <row r="146" spans="1:12">
      <c r="A146" s="15" t="s">
        <v>6268</v>
      </c>
      <c r="B146" s="218" t="str">
        <f>IF(ISNUMBER(_xlfn.XMATCH(Prod_fields[[#This Row],[ID]],Rosetta_Stone[Source PROD ID],0))=TRUE,"Found","0-Not Found")</f>
        <v>0-Not Found</v>
      </c>
      <c r="C146" s="15"/>
      <c r="D146" s="15" t="s">
        <v>6920</v>
      </c>
      <c r="E146" s="15" t="s">
        <v>6701</v>
      </c>
      <c r="F146" s="15" t="s">
        <v>103</v>
      </c>
      <c r="G146" s="15" t="s">
        <v>947</v>
      </c>
      <c r="I146" s="15" t="s">
        <v>6689</v>
      </c>
      <c r="J146" s="15" t="s">
        <v>20</v>
      </c>
    </row>
    <row r="147" spans="1:12">
      <c r="A147" s="15" t="s">
        <v>6921</v>
      </c>
      <c r="B147" s="218" t="str">
        <f>IF(ISNUMBER(_xlfn.XMATCH(Prod_fields[[#This Row],[ID]],Rosetta_Stone[Source PROD ID],0))=TRUE,"Found","0-Not Found")</f>
        <v>0-Not Found</v>
      </c>
      <c r="C147" s="15"/>
      <c r="D147" s="15" t="s">
        <v>6922</v>
      </c>
      <c r="E147" s="15" t="s">
        <v>6731</v>
      </c>
      <c r="F147" s="15" t="s">
        <v>216</v>
      </c>
      <c r="G147" s="15" t="s">
        <v>6831</v>
      </c>
      <c r="J147" s="15" t="s">
        <v>20</v>
      </c>
    </row>
    <row r="148" spans="1:12">
      <c r="A148" s="15" t="s">
        <v>6923</v>
      </c>
      <c r="B148" s="218" t="str">
        <f>IF(ISNUMBER(_xlfn.XMATCH(Prod_fields[[#This Row],[ID]],Rosetta_Stone[Source PROD ID],0))=TRUE,"Found","0-Not Found")</f>
        <v>0-Not Found</v>
      </c>
      <c r="C148" s="15"/>
      <c r="D148" s="15" t="s">
        <v>6924</v>
      </c>
      <c r="E148" s="15" t="s">
        <v>6701</v>
      </c>
      <c r="F148" s="15" t="s">
        <v>216</v>
      </c>
      <c r="G148" s="15" t="s">
        <v>6712</v>
      </c>
      <c r="J148" s="15" t="s">
        <v>20</v>
      </c>
    </row>
    <row r="149" spans="1:12">
      <c r="A149" s="15" t="s">
        <v>6925</v>
      </c>
      <c r="B149" s="218" t="str">
        <f>IF(ISNUMBER(_xlfn.XMATCH(Prod_fields[[#This Row],[ID]],Rosetta_Stone[Source PROD ID],0))=TRUE,"Found","0-Not Found")</f>
        <v>0-Not Found</v>
      </c>
      <c r="C149" s="15"/>
      <c r="D149" s="15" t="s">
        <v>6926</v>
      </c>
      <c r="E149" s="15" t="s">
        <v>6701</v>
      </c>
      <c r="F149" s="15" t="s">
        <v>216</v>
      </c>
      <c r="G149" s="15" t="s">
        <v>1347</v>
      </c>
      <c r="I149" s="15" t="s">
        <v>1348</v>
      </c>
      <c r="J149" s="15" t="s">
        <v>20</v>
      </c>
    </row>
    <row r="150" spans="1:12">
      <c r="A150" s="15" t="s">
        <v>6927</v>
      </c>
      <c r="B150" s="218" t="str">
        <f>IF(ISNUMBER(_xlfn.XMATCH(Prod_fields[[#This Row],[ID]],Rosetta_Stone[Source PROD ID],0))=TRUE,"Found","0-Not Found")</f>
        <v>0-Not Found</v>
      </c>
      <c r="C150" s="15"/>
      <c r="D150" s="15" t="s">
        <v>6928</v>
      </c>
      <c r="E150" s="15" t="s">
        <v>6929</v>
      </c>
      <c r="F150" s="15" t="s">
        <v>1636</v>
      </c>
      <c r="G150" s="15" t="s">
        <v>947</v>
      </c>
      <c r="J150" s="15" t="s">
        <v>20</v>
      </c>
      <c r="L150" s="15" t="s">
        <v>117</v>
      </c>
    </row>
    <row r="151" spans="1:12">
      <c r="A151" s="15" t="s">
        <v>613</v>
      </c>
      <c r="B151" s="218" t="str">
        <f>IF(ISNUMBER(_xlfn.XMATCH(Prod_fields[[#This Row],[ID]],Rosetta_Stone[Source PROD ID],0))=TRUE,"Found","0-Not Found")</f>
        <v>Found</v>
      </c>
      <c r="C151" s="15" t="s">
        <v>6696</v>
      </c>
      <c r="D151" s="15" t="s">
        <v>1693</v>
      </c>
      <c r="E151" s="15" t="s">
        <v>6697</v>
      </c>
      <c r="F151" s="15" t="s">
        <v>103</v>
      </c>
      <c r="G151" s="15" t="s">
        <v>947</v>
      </c>
      <c r="I151" s="15" t="s">
        <v>6698</v>
      </c>
      <c r="J151" s="15" t="s">
        <v>20</v>
      </c>
    </row>
    <row r="152" spans="1:12">
      <c r="A152" s="15" t="s">
        <v>613</v>
      </c>
      <c r="B152" s="218" t="str">
        <f>IF(ISNUMBER(_xlfn.XMATCH(Prod_fields[[#This Row],[ID]],Rosetta_Stone[Source PROD ID],0))=TRUE,"Found","0-Not Found")</f>
        <v>0-Not Found</v>
      </c>
      <c r="C152" s="15"/>
      <c r="D152" s="15" t="s">
        <v>6930</v>
      </c>
      <c r="E152" s="15" t="s">
        <v>6700</v>
      </c>
      <c r="F152" s="15" t="s">
        <v>103</v>
      </c>
      <c r="G152" s="15" t="s">
        <v>947</v>
      </c>
      <c r="I152" s="15" t="s">
        <v>6698</v>
      </c>
      <c r="J152" s="15" t="s">
        <v>20</v>
      </c>
    </row>
    <row r="153" spans="1:12">
      <c r="A153" s="15" t="s">
        <v>6931</v>
      </c>
      <c r="B153" s="218" t="str">
        <f>IF(ISNUMBER(_xlfn.XMATCH(Prod_fields[[#This Row],[ID]],Rosetta_Stone[Source PROD ID],0))=TRUE,"Found","0-Not Found")</f>
        <v>0-Not Found</v>
      </c>
      <c r="C153" s="15"/>
      <c r="D153" s="15" t="s">
        <v>6932</v>
      </c>
      <c r="E153" s="15" t="s">
        <v>6701</v>
      </c>
      <c r="F153" s="15" t="s">
        <v>216</v>
      </c>
      <c r="G153" s="15" t="s">
        <v>6712</v>
      </c>
      <c r="J153" s="15" t="s">
        <v>20</v>
      </c>
    </row>
    <row r="154" spans="1:12">
      <c r="A154" s="15" t="s">
        <v>6933</v>
      </c>
      <c r="B154" s="218" t="str">
        <f>IF(ISNUMBER(_xlfn.XMATCH(Prod_fields[[#This Row],[ID]],Rosetta_Stone[Source PROD ID],0))=TRUE,"Found","0-Not Found")</f>
        <v>0-Not Found</v>
      </c>
      <c r="C154" s="15"/>
      <c r="D154" s="15" t="s">
        <v>6934</v>
      </c>
      <c r="E154" s="15" t="s">
        <v>6935</v>
      </c>
      <c r="F154" s="15" t="s">
        <v>216</v>
      </c>
      <c r="G154" s="15" t="s">
        <v>6712</v>
      </c>
      <c r="J154" s="15" t="s">
        <v>20</v>
      </c>
    </row>
    <row r="155" spans="1:12">
      <c r="A155" s="15" t="s">
        <v>6269</v>
      </c>
      <c r="B155" s="218" t="str">
        <f>IF(ISNUMBER(_xlfn.XMATCH(Prod_fields[[#This Row],[ID]],Rosetta_Stone[Source PROD ID],0))=TRUE,"Found","0-Not Found")</f>
        <v>0-Not Found</v>
      </c>
      <c r="C155" s="15"/>
      <c r="D155" s="15" t="s">
        <v>6936</v>
      </c>
      <c r="E155" s="15" t="s">
        <v>6701</v>
      </c>
      <c r="F155" s="15" t="s">
        <v>1636</v>
      </c>
      <c r="G155" s="15" t="s">
        <v>947</v>
      </c>
      <c r="J155" s="15" t="s">
        <v>20</v>
      </c>
      <c r="L155" s="15" t="s">
        <v>117</v>
      </c>
    </row>
    <row r="156" spans="1:12">
      <c r="A156" s="15" t="s">
        <v>6937</v>
      </c>
      <c r="B156" s="218" t="str">
        <f>IF(ISNUMBER(_xlfn.XMATCH(Prod_fields[[#This Row],[ID]],Rosetta_Stone[Source PROD ID],0))=TRUE,"Found","0-Not Found")</f>
        <v>0-Not Found</v>
      </c>
      <c r="C156" s="15"/>
      <c r="D156" s="15" t="s">
        <v>6938</v>
      </c>
      <c r="E156" s="15" t="s">
        <v>6701</v>
      </c>
      <c r="F156" s="15" t="s">
        <v>216</v>
      </c>
      <c r="G156" s="15" t="s">
        <v>1347</v>
      </c>
      <c r="I156" s="15" t="s">
        <v>1348</v>
      </c>
      <c r="J156" s="15" t="s">
        <v>20</v>
      </c>
    </row>
    <row r="157" spans="1:12">
      <c r="A157" s="15" t="s">
        <v>6939</v>
      </c>
      <c r="B157" s="218" t="str">
        <f>IF(ISNUMBER(_xlfn.XMATCH(Prod_fields[[#This Row],[ID]],Rosetta_Stone[Source PROD ID],0))=TRUE,"Found","0-Not Found")</f>
        <v>0-Not Found</v>
      </c>
      <c r="C157" s="15"/>
      <c r="D157" s="15" t="s">
        <v>6940</v>
      </c>
      <c r="E157" s="15" t="s">
        <v>6701</v>
      </c>
      <c r="F157" s="15" t="s">
        <v>216</v>
      </c>
      <c r="G157" s="15" t="s">
        <v>1347</v>
      </c>
      <c r="I157" s="15" t="s">
        <v>1348</v>
      </c>
      <c r="J157" s="15" t="s">
        <v>20</v>
      </c>
    </row>
    <row r="158" spans="1:12">
      <c r="A158" s="15" t="s">
        <v>6941</v>
      </c>
      <c r="B158" s="218" t="str">
        <f>IF(ISNUMBER(_xlfn.XMATCH(Prod_fields[[#This Row],[ID]],Rosetta_Stone[Source PROD ID],0))=TRUE,"Found","0-Not Found")</f>
        <v>0-Not Found</v>
      </c>
      <c r="C158" s="15"/>
      <c r="D158" s="15" t="s">
        <v>6942</v>
      </c>
      <c r="E158" s="15" t="s">
        <v>6701</v>
      </c>
      <c r="F158" s="15" t="s">
        <v>216</v>
      </c>
      <c r="G158" s="15" t="s">
        <v>1347</v>
      </c>
      <c r="I158" s="15" t="s">
        <v>1348</v>
      </c>
      <c r="J158" s="15" t="s">
        <v>20</v>
      </c>
    </row>
    <row r="159" spans="1:12">
      <c r="A159" s="15" t="s">
        <v>6943</v>
      </c>
      <c r="B159" s="218" t="str">
        <f>IF(ISNUMBER(_xlfn.XMATCH(Prod_fields[[#This Row],[ID]],Rosetta_Stone[Source PROD ID],0))=TRUE,"Found","0-Not Found")</f>
        <v>0-Not Found</v>
      </c>
      <c r="C159" s="15"/>
      <c r="D159" s="15" t="s">
        <v>6944</v>
      </c>
      <c r="E159" s="15" t="s">
        <v>6701</v>
      </c>
      <c r="F159" s="15" t="s">
        <v>216</v>
      </c>
      <c r="G159" s="15" t="s">
        <v>1347</v>
      </c>
      <c r="I159" s="15" t="s">
        <v>1348</v>
      </c>
      <c r="J159" s="15" t="s">
        <v>20</v>
      </c>
    </row>
    <row r="160" spans="1:12">
      <c r="A160" s="15" t="s">
        <v>6945</v>
      </c>
      <c r="B160" s="218" t="str">
        <f>IF(ISNUMBER(_xlfn.XMATCH(Prod_fields[[#This Row],[ID]],Rosetta_Stone[Source PROD ID],0))=TRUE,"Found","0-Not Found")</f>
        <v>0-Not Found</v>
      </c>
      <c r="C160" s="15"/>
      <c r="D160" s="15" t="s">
        <v>6946</v>
      </c>
      <c r="E160" s="15" t="s">
        <v>6701</v>
      </c>
      <c r="F160" s="15" t="s">
        <v>216</v>
      </c>
      <c r="G160" s="15" t="s">
        <v>1347</v>
      </c>
      <c r="J160" s="15" t="s">
        <v>20</v>
      </c>
    </row>
    <row r="161" spans="1:10">
      <c r="A161" s="15" t="s">
        <v>6945</v>
      </c>
      <c r="B161" s="218" t="str">
        <f>IF(ISNUMBER(_xlfn.XMATCH(Prod_fields[[#This Row],[ID]],Rosetta_Stone[Source PROD ID],0))=TRUE,"Found","0-Not Found")</f>
        <v>0-Not Found</v>
      </c>
      <c r="C161" s="15"/>
      <c r="D161" s="15" t="s">
        <v>6947</v>
      </c>
      <c r="E161" s="15" t="s">
        <v>6935</v>
      </c>
      <c r="F161" s="15" t="s">
        <v>216</v>
      </c>
      <c r="G161" s="15" t="s">
        <v>1347</v>
      </c>
      <c r="J161" s="15" t="s">
        <v>20</v>
      </c>
    </row>
    <row r="162" spans="1:10">
      <c r="A162" s="15" t="s">
        <v>6948</v>
      </c>
      <c r="B162" s="218" t="str">
        <f>IF(ISNUMBER(_xlfn.XMATCH(Prod_fields[[#This Row],[ID]],Rosetta_Stone[Source PROD ID],0))=TRUE,"Found","0-Not Found")</f>
        <v>0-Not Found</v>
      </c>
      <c r="C162" s="15"/>
      <c r="D162" s="15" t="s">
        <v>6949</v>
      </c>
      <c r="E162" s="15" t="s">
        <v>6701</v>
      </c>
      <c r="F162" s="15" t="s">
        <v>216</v>
      </c>
      <c r="G162" s="15" t="s">
        <v>1347</v>
      </c>
      <c r="J162" s="15" t="s">
        <v>20</v>
      </c>
    </row>
    <row r="163" spans="1:10">
      <c r="A163" s="15" t="s">
        <v>6948</v>
      </c>
      <c r="B163" s="218" t="str">
        <f>IF(ISNUMBER(_xlfn.XMATCH(Prod_fields[[#This Row],[ID]],Rosetta_Stone[Source PROD ID],0))=TRUE,"Found","0-Not Found")</f>
        <v>0-Not Found</v>
      </c>
      <c r="C163" s="15"/>
      <c r="D163" s="15" t="s">
        <v>6950</v>
      </c>
      <c r="E163" s="15" t="s">
        <v>6700</v>
      </c>
      <c r="F163" s="15" t="s">
        <v>216</v>
      </c>
      <c r="G163" s="15" t="s">
        <v>1347</v>
      </c>
      <c r="J163" s="15" t="s">
        <v>20</v>
      </c>
    </row>
    <row r="164" spans="1:10">
      <c r="A164" s="15" t="s">
        <v>6951</v>
      </c>
      <c r="B164" s="218" t="str">
        <f>IF(ISNUMBER(_xlfn.XMATCH(Prod_fields[[#This Row],[ID]],Rosetta_Stone[Source PROD ID],0))=TRUE,"Found","0-Not Found")</f>
        <v>0-Not Found</v>
      </c>
      <c r="C164" s="15"/>
      <c r="D164" s="15" t="s">
        <v>6952</v>
      </c>
      <c r="E164" s="15" t="s">
        <v>6701</v>
      </c>
      <c r="F164" s="15" t="s">
        <v>216</v>
      </c>
      <c r="G164" s="15" t="s">
        <v>338</v>
      </c>
      <c r="J164" s="15" t="s">
        <v>20</v>
      </c>
    </row>
    <row r="165" spans="1:10">
      <c r="A165" s="15" t="s">
        <v>6953</v>
      </c>
      <c r="B165" s="218" t="str">
        <f>IF(ISNUMBER(_xlfn.XMATCH(Prod_fields[[#This Row],[ID]],Rosetta_Stone[Source PROD ID],0))=TRUE,"Found","0-Not Found")</f>
        <v>0-Not Found</v>
      </c>
      <c r="C165" s="15"/>
      <c r="D165" s="15" t="s">
        <v>6954</v>
      </c>
      <c r="E165" s="15" t="s">
        <v>6701</v>
      </c>
      <c r="F165" s="15" t="s">
        <v>216</v>
      </c>
      <c r="G165" s="15" t="s">
        <v>1347</v>
      </c>
      <c r="J165" s="15" t="s">
        <v>20</v>
      </c>
    </row>
    <row r="166" spans="1:10">
      <c r="A166" s="15" t="s">
        <v>6953</v>
      </c>
      <c r="B166" s="218" t="str">
        <f>IF(ISNUMBER(_xlfn.XMATCH(Prod_fields[[#This Row],[ID]],Rosetta_Stone[Source PROD ID],0))=TRUE,"Found","0-Not Found")</f>
        <v>0-Not Found</v>
      </c>
      <c r="C166" s="15"/>
      <c r="D166" s="15" t="s">
        <v>6955</v>
      </c>
      <c r="E166" s="15" t="s">
        <v>6935</v>
      </c>
      <c r="F166" s="15" t="s">
        <v>216</v>
      </c>
      <c r="G166" s="15" t="s">
        <v>1347</v>
      </c>
      <c r="J166" s="15" t="s">
        <v>20</v>
      </c>
    </row>
    <row r="167" spans="1:10">
      <c r="A167" s="15" t="s">
        <v>6956</v>
      </c>
      <c r="B167" s="218" t="str">
        <f>IF(ISNUMBER(_xlfn.XMATCH(Prod_fields[[#This Row],[ID]],Rosetta_Stone[Source PROD ID],0))=TRUE,"Found","0-Not Found")</f>
        <v>0-Not Found</v>
      </c>
      <c r="C167" s="15"/>
      <c r="D167" s="15" t="s">
        <v>6957</v>
      </c>
      <c r="E167" s="15" t="s">
        <v>6701</v>
      </c>
      <c r="F167" s="15" t="s">
        <v>216</v>
      </c>
      <c r="G167" s="15" t="s">
        <v>1347</v>
      </c>
      <c r="J167" s="15" t="s">
        <v>20</v>
      </c>
    </row>
    <row r="168" spans="1:10">
      <c r="A168" s="15" t="s">
        <v>884</v>
      </c>
      <c r="B168" s="218" t="str">
        <f>IF(ISNUMBER(_xlfn.XMATCH(Prod_fields[[#This Row],[ID]],Rosetta_Stone[Source PROD ID],0))=TRUE,"Found","0-Not Found")</f>
        <v>Found</v>
      </c>
      <c r="C168" s="15" t="s">
        <v>6696</v>
      </c>
      <c r="D168" s="15" t="s">
        <v>903</v>
      </c>
      <c r="E168" s="15" t="s">
        <v>6701</v>
      </c>
      <c r="F168" s="15" t="s">
        <v>216</v>
      </c>
      <c r="G168" s="15" t="s">
        <v>1075</v>
      </c>
      <c r="J168" s="15" t="s">
        <v>20</v>
      </c>
    </row>
    <row r="169" spans="1:10">
      <c r="A169" s="15" t="s">
        <v>6958</v>
      </c>
      <c r="B169" s="218" t="str">
        <f>IF(ISNUMBER(_xlfn.XMATCH(Prod_fields[[#This Row],[ID]],Rosetta_Stone[Source PROD ID],0))=TRUE,"Found","0-Not Found")</f>
        <v>0-Not Found</v>
      </c>
      <c r="C169" s="15"/>
      <c r="D169" s="15" t="s">
        <v>6959</v>
      </c>
      <c r="E169" s="15" t="s">
        <v>6701</v>
      </c>
      <c r="F169" s="15" t="s">
        <v>216</v>
      </c>
      <c r="G169" s="15" t="s">
        <v>6712</v>
      </c>
      <c r="J169" s="15" t="s">
        <v>20</v>
      </c>
    </row>
    <row r="170" spans="1:10">
      <c r="A170" s="15" t="s">
        <v>6960</v>
      </c>
      <c r="B170" s="218" t="str">
        <f>IF(ISNUMBER(_xlfn.XMATCH(Prod_fields[[#This Row],[ID]],Rosetta_Stone[Source PROD ID],0))=TRUE,"Found","0-Not Found")</f>
        <v>0-Not Found</v>
      </c>
      <c r="C170" s="15"/>
      <c r="D170" s="15" t="s">
        <v>6961</v>
      </c>
      <c r="E170" s="15" t="s">
        <v>6701</v>
      </c>
      <c r="F170" s="15" t="s">
        <v>216</v>
      </c>
      <c r="G170" s="15" t="s">
        <v>6712</v>
      </c>
      <c r="J170" s="15" t="s">
        <v>20</v>
      </c>
    </row>
    <row r="171" spans="1:10">
      <c r="A171" s="15" t="s">
        <v>6962</v>
      </c>
      <c r="B171" s="218" t="str">
        <f>IF(ISNUMBER(_xlfn.XMATCH(Prod_fields[[#This Row],[ID]],Rosetta_Stone[Source PROD ID],0))=TRUE,"Found","0-Not Found")</f>
        <v>0-Not Found</v>
      </c>
      <c r="C171" s="15"/>
      <c r="D171" s="15" t="s">
        <v>6963</v>
      </c>
      <c r="E171" s="15" t="s">
        <v>6701</v>
      </c>
      <c r="F171" s="15" t="s">
        <v>216</v>
      </c>
      <c r="G171" s="15" t="s">
        <v>1347</v>
      </c>
      <c r="J171" s="15" t="s">
        <v>20</v>
      </c>
    </row>
    <row r="172" spans="1:10">
      <c r="A172" s="15" t="s">
        <v>6962</v>
      </c>
      <c r="B172" s="218" t="str">
        <f>IF(ISNUMBER(_xlfn.XMATCH(Prod_fields[[#This Row],[ID]],Rosetta_Stone[Source PROD ID],0))=TRUE,"Found","0-Not Found")</f>
        <v>0-Not Found</v>
      </c>
      <c r="C172" s="15"/>
      <c r="D172" s="15" t="s">
        <v>6964</v>
      </c>
      <c r="E172" s="15" t="s">
        <v>6935</v>
      </c>
      <c r="F172" s="15" t="s">
        <v>216</v>
      </c>
      <c r="G172" s="15" t="s">
        <v>1347</v>
      </c>
      <c r="J172" s="15" t="s">
        <v>20</v>
      </c>
    </row>
    <row r="173" spans="1:10">
      <c r="A173" s="15" t="s">
        <v>6965</v>
      </c>
      <c r="B173" s="218" t="str">
        <f>IF(ISNUMBER(_xlfn.XMATCH(Prod_fields[[#This Row],[ID]],Rosetta_Stone[Source PROD ID],0))=TRUE,"Found","0-Not Found")</f>
        <v>0-Not Found</v>
      </c>
      <c r="C173" s="15"/>
      <c r="D173" s="15" t="s">
        <v>6966</v>
      </c>
      <c r="E173" s="15" t="s">
        <v>6701</v>
      </c>
      <c r="F173" s="15" t="s">
        <v>216</v>
      </c>
      <c r="G173" s="15" t="s">
        <v>1347</v>
      </c>
      <c r="J173" s="15" t="s">
        <v>20</v>
      </c>
    </row>
    <row r="174" spans="1:10">
      <c r="A174" s="15" t="s">
        <v>6965</v>
      </c>
      <c r="B174" s="218" t="str">
        <f>IF(ISNUMBER(_xlfn.XMATCH(Prod_fields[[#This Row],[ID]],Rosetta_Stone[Source PROD ID],0))=TRUE,"Found","0-Not Found")</f>
        <v>0-Not Found</v>
      </c>
      <c r="C174" s="15"/>
      <c r="D174" s="15" t="s">
        <v>6967</v>
      </c>
      <c r="E174" s="15" t="s">
        <v>6700</v>
      </c>
      <c r="F174" s="15" t="s">
        <v>216</v>
      </c>
      <c r="G174" s="15" t="s">
        <v>1347</v>
      </c>
      <c r="J174" s="15" t="s">
        <v>20</v>
      </c>
    </row>
    <row r="175" spans="1:10">
      <c r="A175" s="15" t="s">
        <v>6968</v>
      </c>
      <c r="B175" s="218" t="str">
        <f>IF(ISNUMBER(_xlfn.XMATCH(Prod_fields[[#This Row],[ID]],Rosetta_Stone[Source PROD ID],0))=TRUE,"Found","0-Not Found")</f>
        <v>0-Not Found</v>
      </c>
      <c r="C175" s="15"/>
      <c r="D175" s="15" t="s">
        <v>6969</v>
      </c>
      <c r="E175" s="15" t="s">
        <v>6701</v>
      </c>
      <c r="F175" s="15" t="s">
        <v>216</v>
      </c>
      <c r="G175" s="15" t="s">
        <v>1347</v>
      </c>
      <c r="J175" s="15" t="s">
        <v>20</v>
      </c>
    </row>
    <row r="176" spans="1:10">
      <c r="A176" s="15" t="s">
        <v>6968</v>
      </c>
      <c r="B176" s="218" t="str">
        <f>IF(ISNUMBER(_xlfn.XMATCH(Prod_fields[[#This Row],[ID]],Rosetta_Stone[Source PROD ID],0))=TRUE,"Found","0-Not Found")</f>
        <v>0-Not Found</v>
      </c>
      <c r="C176" s="15"/>
      <c r="D176" s="15" t="s">
        <v>6970</v>
      </c>
      <c r="E176" s="15" t="s">
        <v>6935</v>
      </c>
      <c r="F176" s="15" t="s">
        <v>216</v>
      </c>
      <c r="G176" s="15" t="s">
        <v>1347</v>
      </c>
      <c r="J176" s="15" t="s">
        <v>20</v>
      </c>
    </row>
    <row r="177" spans="1:11">
      <c r="A177" s="15" t="s">
        <v>6971</v>
      </c>
      <c r="B177" s="218" t="str">
        <f>IF(ISNUMBER(_xlfn.XMATCH(Prod_fields[[#This Row],[ID]],Rosetta_Stone[Source PROD ID],0))=TRUE,"Found","0-Not Found")</f>
        <v>0-Not Found</v>
      </c>
      <c r="C177" s="15"/>
      <c r="D177" s="15" t="s">
        <v>6972</v>
      </c>
      <c r="E177" s="15" t="s">
        <v>6701</v>
      </c>
      <c r="F177" s="15" t="s">
        <v>216</v>
      </c>
      <c r="G177" s="15" t="s">
        <v>1347</v>
      </c>
      <c r="J177" s="15" t="s">
        <v>20</v>
      </c>
    </row>
    <row r="178" spans="1:11">
      <c r="A178" s="15" t="s">
        <v>6971</v>
      </c>
      <c r="B178" s="218" t="str">
        <f>IF(ISNUMBER(_xlfn.XMATCH(Prod_fields[[#This Row],[ID]],Rosetta_Stone[Source PROD ID],0))=TRUE,"Found","0-Not Found")</f>
        <v>0-Not Found</v>
      </c>
      <c r="C178" s="15"/>
      <c r="D178" s="15" t="s">
        <v>6973</v>
      </c>
      <c r="E178" s="15" t="s">
        <v>6700</v>
      </c>
      <c r="F178" s="15" t="s">
        <v>216</v>
      </c>
      <c r="G178" s="15" t="s">
        <v>1347</v>
      </c>
      <c r="J178" s="15" t="s">
        <v>20</v>
      </c>
    </row>
    <row r="179" spans="1:11">
      <c r="A179" s="15" t="s">
        <v>6974</v>
      </c>
      <c r="B179" s="218" t="str">
        <f>IF(ISNUMBER(_xlfn.XMATCH(Prod_fields[[#This Row],[ID]],Rosetta_Stone[Source PROD ID],0))=TRUE,"Found","0-Not Found")</f>
        <v>0-Not Found</v>
      </c>
      <c r="C179" s="15"/>
      <c r="D179" s="15" t="s">
        <v>6975</v>
      </c>
      <c r="E179" s="15" t="s">
        <v>6701</v>
      </c>
      <c r="F179" s="15" t="s">
        <v>216</v>
      </c>
      <c r="G179" s="15" t="s">
        <v>947</v>
      </c>
      <c r="J179" s="15" t="s">
        <v>20</v>
      </c>
    </row>
    <row r="180" spans="1:11">
      <c r="A180" s="15" t="s">
        <v>868</v>
      </c>
      <c r="B180" s="218" t="str">
        <f>IF(ISNUMBER(_xlfn.XMATCH(Prod_fields[[#This Row],[ID]],Rosetta_Stone[Source PROD ID],0))=TRUE,"Found","0-Not Found")</f>
        <v>Found</v>
      </c>
      <c r="C180" s="15" t="s">
        <v>6696</v>
      </c>
      <c r="D180" s="15" t="s">
        <v>902</v>
      </c>
      <c r="E180" s="15" t="s">
        <v>6701</v>
      </c>
      <c r="F180" s="15" t="s">
        <v>216</v>
      </c>
      <c r="G180" s="15" t="s">
        <v>1075</v>
      </c>
      <c r="J180" s="15" t="s">
        <v>20</v>
      </c>
    </row>
    <row r="181" spans="1:11">
      <c r="A181" s="15" t="s">
        <v>6976</v>
      </c>
      <c r="B181" s="218" t="str">
        <f>IF(ISNUMBER(_xlfn.XMATCH(Prod_fields[[#This Row],[ID]],Rosetta_Stone[Source PROD ID],0))=TRUE,"Found","0-Not Found")</f>
        <v>0-Not Found</v>
      </c>
      <c r="C181" s="15"/>
      <c r="D181" s="15" t="s">
        <v>6977</v>
      </c>
      <c r="E181" s="15" t="s">
        <v>6700</v>
      </c>
      <c r="F181" s="15" t="s">
        <v>103</v>
      </c>
      <c r="G181" s="15" t="s">
        <v>947</v>
      </c>
      <c r="I181" s="15" t="s">
        <v>6698</v>
      </c>
      <c r="J181" s="15" t="s">
        <v>20</v>
      </c>
    </row>
    <row r="182" spans="1:11">
      <c r="A182" s="15" t="s">
        <v>6978</v>
      </c>
      <c r="B182" s="218" t="str">
        <f>IF(ISNUMBER(_xlfn.XMATCH(Prod_fields[[#This Row],[ID]],Rosetta_Stone[Source PROD ID],0))=TRUE,"Found","0-Not Found")</f>
        <v>0-Not Found</v>
      </c>
      <c r="C182" s="15"/>
      <c r="D182" s="15" t="s">
        <v>6979</v>
      </c>
      <c r="E182" s="15" t="s">
        <v>6980</v>
      </c>
      <c r="F182" s="15" t="s">
        <v>103</v>
      </c>
      <c r="G182" s="15" t="s">
        <v>810</v>
      </c>
      <c r="I182" s="15" t="s">
        <v>6698</v>
      </c>
      <c r="J182" s="15" t="s">
        <v>20</v>
      </c>
    </row>
    <row r="183" spans="1:11">
      <c r="A183" s="15" t="s">
        <v>6981</v>
      </c>
      <c r="B183" s="218" t="str">
        <f>IF(ISNUMBER(_xlfn.XMATCH(Prod_fields[[#This Row],[ID]],Rosetta_Stone[Source PROD ID],0))=TRUE,"Found","0-Not Found")</f>
        <v>0-Not Found</v>
      </c>
      <c r="C183" s="15"/>
      <c r="D183" s="15" t="s">
        <v>6982</v>
      </c>
      <c r="E183" s="15" t="s">
        <v>6737</v>
      </c>
      <c r="F183" s="15" t="s">
        <v>103</v>
      </c>
      <c r="G183" s="15" t="s">
        <v>947</v>
      </c>
      <c r="I183" s="15" t="s">
        <v>6720</v>
      </c>
      <c r="J183" s="15" t="s">
        <v>20</v>
      </c>
    </row>
    <row r="184" spans="1:11">
      <c r="A184" s="15" t="s">
        <v>6983</v>
      </c>
      <c r="B184" s="218" t="str">
        <f>IF(ISNUMBER(_xlfn.XMATCH(Prod_fields[[#This Row],[ID]],Rosetta_Stone[Source PROD ID],0))=TRUE,"Found","0-Not Found")</f>
        <v>0-Not Found</v>
      </c>
      <c r="C184" s="15"/>
      <c r="D184" s="15" t="s">
        <v>6984</v>
      </c>
      <c r="E184" s="15" t="s">
        <v>6701</v>
      </c>
      <c r="F184" s="15" t="s">
        <v>103</v>
      </c>
      <c r="G184" s="15" t="s">
        <v>947</v>
      </c>
      <c r="I184" s="15" t="s">
        <v>6720</v>
      </c>
      <c r="J184" s="15" t="s">
        <v>20</v>
      </c>
    </row>
    <row r="185" spans="1:11">
      <c r="A185" s="15" t="s">
        <v>109</v>
      </c>
      <c r="B185" s="218" t="str">
        <f>IF(ISNUMBER(_xlfn.XMATCH(Prod_fields[[#This Row],[ID]],Rosetta_Stone[Source PROD ID],0))=TRUE,"Found","0-Not Found")</f>
        <v>0-Not Found</v>
      </c>
      <c r="C185" s="15"/>
      <c r="D185" s="15" t="s">
        <v>6985</v>
      </c>
      <c r="E185" s="15" t="s">
        <v>6697</v>
      </c>
      <c r="F185" s="15" t="s">
        <v>103</v>
      </c>
      <c r="G185" s="15" t="s">
        <v>947</v>
      </c>
      <c r="I185" s="15" t="s">
        <v>6698</v>
      </c>
      <c r="J185" s="15" t="s">
        <v>20</v>
      </c>
      <c r="K185" s="15" t="s">
        <v>20</v>
      </c>
    </row>
    <row r="186" spans="1:11">
      <c r="A186" s="15" t="s">
        <v>109</v>
      </c>
      <c r="B186" s="218" t="str">
        <f>IF(ISNUMBER(_xlfn.XMATCH(Prod_fields[[#This Row],[ID]],Rosetta_Stone[Source PROD ID],0))=TRUE,"Found","0-Not Found")</f>
        <v>Found</v>
      </c>
      <c r="C186" s="15" t="s">
        <v>6696</v>
      </c>
      <c r="D186" s="15" t="s">
        <v>6986</v>
      </c>
      <c r="E186" s="15" t="s">
        <v>6700</v>
      </c>
      <c r="F186" s="15" t="s">
        <v>103</v>
      </c>
      <c r="G186" s="15" t="s">
        <v>947</v>
      </c>
      <c r="I186" s="15" t="s">
        <v>6720</v>
      </c>
      <c r="J186" s="15" t="s">
        <v>20</v>
      </c>
    </row>
    <row r="187" spans="1:11">
      <c r="A187" s="15" t="s">
        <v>6987</v>
      </c>
      <c r="B187" s="218" t="str">
        <f>IF(ISNUMBER(_xlfn.XMATCH(Prod_fields[[#This Row],[ID]],Rosetta_Stone[Source PROD ID],0))=TRUE,"Found","0-Not Found")</f>
        <v>0-Not Found</v>
      </c>
      <c r="C187" s="15"/>
      <c r="D187" s="15" t="s">
        <v>6988</v>
      </c>
      <c r="E187" s="15" t="s">
        <v>6701</v>
      </c>
      <c r="F187" s="15" t="s">
        <v>216</v>
      </c>
      <c r="G187" s="15" t="s">
        <v>1347</v>
      </c>
      <c r="I187" s="15" t="s">
        <v>1348</v>
      </c>
      <c r="J187" s="15" t="s">
        <v>20</v>
      </c>
    </row>
    <row r="188" spans="1:11">
      <c r="A188" s="15" t="s">
        <v>6989</v>
      </c>
      <c r="B188" s="218" t="str">
        <f>IF(ISNUMBER(_xlfn.XMATCH(Prod_fields[[#This Row],[ID]],Rosetta_Stone[Source PROD ID],0))=TRUE,"Found","0-Not Found")</f>
        <v>0-Not Found</v>
      </c>
      <c r="C188" s="15"/>
      <c r="D188" s="15" t="s">
        <v>6990</v>
      </c>
      <c r="E188" s="15" t="s">
        <v>6701</v>
      </c>
      <c r="F188" s="15" t="s">
        <v>216</v>
      </c>
      <c r="G188" s="15" t="s">
        <v>1347</v>
      </c>
      <c r="I188" s="15" t="s">
        <v>1348</v>
      </c>
      <c r="J188" s="15" t="s">
        <v>20</v>
      </c>
    </row>
    <row r="189" spans="1:11">
      <c r="A189" s="15" t="s">
        <v>405</v>
      </c>
      <c r="B189" s="218" t="str">
        <f>IF(ISNUMBER(_xlfn.XMATCH(Prod_fields[[#This Row],[ID]],Rosetta_Stone[Source PROD ID],0))=TRUE,"Found","0-Not Found")</f>
        <v>Found</v>
      </c>
      <c r="C189" s="15" t="s">
        <v>6696</v>
      </c>
      <c r="D189" s="15" t="s">
        <v>406</v>
      </c>
      <c r="E189" s="15" t="s">
        <v>6701</v>
      </c>
      <c r="F189" s="15" t="s">
        <v>103</v>
      </c>
      <c r="G189" s="15" t="s">
        <v>947</v>
      </c>
      <c r="I189" s="15" t="s">
        <v>6698</v>
      </c>
      <c r="J189" s="15" t="s">
        <v>20</v>
      </c>
    </row>
    <row r="190" spans="1:11">
      <c r="A190" s="15" t="s">
        <v>6991</v>
      </c>
      <c r="B190" s="218" t="str">
        <f>IF(ISNUMBER(_xlfn.XMATCH(Prod_fields[[#This Row],[ID]],Rosetta_Stone[Source PROD ID],0))=TRUE,"Found","0-Not Found")</f>
        <v>0-Not Found</v>
      </c>
      <c r="C190" s="15"/>
      <c r="D190" s="15" t="s">
        <v>6992</v>
      </c>
      <c r="E190" s="15" t="s">
        <v>6935</v>
      </c>
      <c r="F190" s="15" t="s">
        <v>216</v>
      </c>
      <c r="G190" s="15" t="s">
        <v>947</v>
      </c>
      <c r="J190" s="15" t="s">
        <v>20</v>
      </c>
    </row>
    <row r="191" spans="1:11">
      <c r="A191" s="15" t="s">
        <v>6991</v>
      </c>
      <c r="B191" s="218" t="str">
        <f>IF(ISNUMBER(_xlfn.XMATCH(Prod_fields[[#This Row],[ID]],Rosetta_Stone[Source PROD ID],0))=TRUE,"Found","0-Not Found")</f>
        <v>0-Not Found</v>
      </c>
      <c r="C191" s="15"/>
      <c r="D191" s="15" t="s">
        <v>6993</v>
      </c>
      <c r="E191" s="15" t="s">
        <v>6700</v>
      </c>
      <c r="F191" s="15" t="s">
        <v>103</v>
      </c>
      <c r="G191" s="15" t="s">
        <v>947</v>
      </c>
      <c r="I191" s="15" t="s">
        <v>6689</v>
      </c>
      <c r="J191" s="15" t="s">
        <v>20</v>
      </c>
    </row>
    <row r="192" spans="1:11">
      <c r="A192" s="15" t="s">
        <v>6994</v>
      </c>
      <c r="B192" s="218" t="str">
        <f>IF(ISNUMBER(_xlfn.XMATCH(Prod_fields[[#This Row],[ID]],Rosetta_Stone[Source PROD ID],0))=TRUE,"Found","0-Not Found")</f>
        <v>0-Not Found</v>
      </c>
      <c r="C192" s="15"/>
      <c r="D192" s="15" t="s">
        <v>6995</v>
      </c>
      <c r="E192" s="15" t="s">
        <v>6935</v>
      </c>
      <c r="F192" s="15" t="s">
        <v>103</v>
      </c>
      <c r="G192" s="15" t="s">
        <v>947</v>
      </c>
      <c r="I192" s="15" t="s">
        <v>6698</v>
      </c>
      <c r="J192" s="15" t="s">
        <v>20</v>
      </c>
    </row>
    <row r="193" spans="1:14">
      <c r="A193" s="15" t="s">
        <v>250</v>
      </c>
      <c r="B193" s="218" t="str">
        <f>IF(ISNUMBER(_xlfn.XMATCH(Prod_fields[[#This Row],[ID]],Rosetta_Stone[Source PROD ID],0))=TRUE,"Found","0-Not Found")</f>
        <v>0-Not Found</v>
      </c>
      <c r="C193" s="15"/>
      <c r="D193" s="15" t="s">
        <v>6996</v>
      </c>
      <c r="E193" s="15" t="s">
        <v>6697</v>
      </c>
      <c r="F193" s="15" t="s">
        <v>103</v>
      </c>
      <c r="G193" s="15" t="s">
        <v>947</v>
      </c>
      <c r="I193" s="15" t="s">
        <v>6698</v>
      </c>
      <c r="J193" s="15" t="s">
        <v>20</v>
      </c>
    </row>
    <row r="194" spans="1:14">
      <c r="A194" s="15" t="s">
        <v>250</v>
      </c>
      <c r="B194" s="218" t="str">
        <f>IF(ISNUMBER(_xlfn.XMATCH(Prod_fields[[#This Row],[ID]],Rosetta_Stone[Source PROD ID],0))=TRUE,"Found","0-Not Found")</f>
        <v>0-Not Found</v>
      </c>
      <c r="C194" s="15"/>
      <c r="D194" s="15" t="s">
        <v>6997</v>
      </c>
      <c r="E194" s="15" t="s">
        <v>6700</v>
      </c>
      <c r="F194" s="15" t="s">
        <v>103</v>
      </c>
      <c r="G194" s="15" t="s">
        <v>947</v>
      </c>
      <c r="I194" s="15" t="s">
        <v>6698</v>
      </c>
      <c r="J194" s="15" t="s">
        <v>20</v>
      </c>
    </row>
    <row r="195" spans="1:14">
      <c r="A195" s="15" t="s">
        <v>250</v>
      </c>
      <c r="B195" s="218" t="str">
        <f>IF(ISNUMBER(_xlfn.XMATCH(Prod_fields[[#This Row],[ID]],Rosetta_Stone[Source PROD ID],0))=TRUE,"Found","0-Not Found")</f>
        <v>Found</v>
      </c>
      <c r="C195" s="15" t="s">
        <v>6696</v>
      </c>
      <c r="D195" s="15" t="s">
        <v>251</v>
      </c>
      <c r="E195" s="15" t="s">
        <v>6701</v>
      </c>
      <c r="F195" s="15" t="s">
        <v>103</v>
      </c>
      <c r="G195" s="15" t="s">
        <v>947</v>
      </c>
      <c r="I195" s="15" t="s">
        <v>6698</v>
      </c>
      <c r="J195" s="15" t="s">
        <v>20</v>
      </c>
    </row>
    <row r="196" spans="1:14">
      <c r="A196" s="15" t="s">
        <v>6998</v>
      </c>
      <c r="B196" s="218" t="str">
        <f>IF(ISNUMBER(_xlfn.XMATCH(Prod_fields[[#This Row],[ID]],Rosetta_Stone[Source PROD ID],0))=TRUE,"Found","0-Not Found")</f>
        <v>0-Not Found</v>
      </c>
      <c r="C196" s="15"/>
      <c r="D196" s="15" t="s">
        <v>6999</v>
      </c>
      <c r="E196" s="15" t="s">
        <v>6701</v>
      </c>
      <c r="F196" s="15" t="s">
        <v>216</v>
      </c>
      <c r="G196" s="15" t="s">
        <v>947</v>
      </c>
      <c r="J196" s="15" t="s">
        <v>20</v>
      </c>
    </row>
    <row r="197" spans="1:14">
      <c r="A197" s="15" t="s">
        <v>7000</v>
      </c>
      <c r="B197" s="218" t="str">
        <f>IF(ISNUMBER(_xlfn.XMATCH(Prod_fields[[#This Row],[ID]],Rosetta_Stone[Source PROD ID],0))=TRUE,"Found","0-Not Found")</f>
        <v>0-Not Found</v>
      </c>
      <c r="C197" s="15"/>
      <c r="D197" s="15" t="s">
        <v>7001</v>
      </c>
      <c r="E197" s="15" t="s">
        <v>6697</v>
      </c>
      <c r="F197" s="15" t="s">
        <v>103</v>
      </c>
      <c r="G197" s="15" t="s">
        <v>947</v>
      </c>
      <c r="I197" s="15" t="s">
        <v>6698</v>
      </c>
      <c r="J197" s="15" t="s">
        <v>20</v>
      </c>
    </row>
    <row r="198" spans="1:14">
      <c r="A198" s="15" t="s">
        <v>7002</v>
      </c>
      <c r="B198" s="218" t="str">
        <f>IF(ISNUMBER(_xlfn.XMATCH(Prod_fields[[#This Row],[ID]],Rosetta_Stone[Source PROD ID],0))=TRUE,"Found","0-Not Found")</f>
        <v>0-Not Found</v>
      </c>
      <c r="C198" s="15"/>
      <c r="D198" s="15" t="s">
        <v>7003</v>
      </c>
      <c r="E198" s="15" t="s">
        <v>6701</v>
      </c>
      <c r="F198" s="15" t="s">
        <v>103</v>
      </c>
      <c r="G198" s="15" t="s">
        <v>6712</v>
      </c>
      <c r="I198" s="15" t="s">
        <v>6698</v>
      </c>
      <c r="J198" s="15" t="s">
        <v>20</v>
      </c>
    </row>
    <row r="199" spans="1:14">
      <c r="A199" s="15" t="s">
        <v>7004</v>
      </c>
      <c r="B199" s="218" t="str">
        <f>IF(ISNUMBER(_xlfn.XMATCH(Prod_fields[[#This Row],[ID]],Rosetta_Stone[Source PROD ID],0))=TRUE,"Found","0-Not Found")</f>
        <v>0-Not Found</v>
      </c>
      <c r="C199" s="15"/>
      <c r="D199" s="15" t="s">
        <v>7005</v>
      </c>
      <c r="E199" s="15" t="s">
        <v>6701</v>
      </c>
      <c r="F199" s="15" t="s">
        <v>1636</v>
      </c>
      <c r="G199" s="15" t="s">
        <v>947</v>
      </c>
      <c r="L199" s="15" t="s">
        <v>117</v>
      </c>
      <c r="M199" s="15" t="s">
        <v>7006</v>
      </c>
      <c r="N199" s="15" t="s">
        <v>20</v>
      </c>
    </row>
    <row r="200" spans="1:14">
      <c r="A200" s="15" t="s">
        <v>7007</v>
      </c>
      <c r="B200" s="218" t="str">
        <f>IF(ISNUMBER(_xlfn.XMATCH(Prod_fields[[#This Row],[ID]],Rosetta_Stone[Source PROD ID],0))=TRUE,"Found","0-Not Found")</f>
        <v>0-Not Found</v>
      </c>
      <c r="C200" s="15"/>
      <c r="D200" s="15" t="s">
        <v>7008</v>
      </c>
      <c r="E200" s="15" t="s">
        <v>6688</v>
      </c>
      <c r="F200" s="15" t="s">
        <v>216</v>
      </c>
      <c r="G200" s="15" t="s">
        <v>1347</v>
      </c>
      <c r="J200" s="15" t="s">
        <v>20</v>
      </c>
    </row>
    <row r="201" spans="1:14">
      <c r="A201" s="15" t="s">
        <v>7009</v>
      </c>
      <c r="B201" s="218" t="str">
        <f>IF(ISNUMBER(_xlfn.XMATCH(Prod_fields[[#This Row],[ID]],Rosetta_Stone[Source PROD ID],0))=TRUE,"Found","0-Not Found")</f>
        <v>0-Not Found</v>
      </c>
      <c r="C201" s="15"/>
      <c r="D201" s="15" t="s">
        <v>7010</v>
      </c>
      <c r="E201" s="15" t="s">
        <v>6688</v>
      </c>
      <c r="F201" s="15" t="s">
        <v>216</v>
      </c>
      <c r="G201" s="15" t="s">
        <v>1347</v>
      </c>
      <c r="J201" s="15" t="s">
        <v>20</v>
      </c>
    </row>
    <row r="202" spans="1:14">
      <c r="A202" s="15" t="s">
        <v>6270</v>
      </c>
      <c r="B202" s="218" t="str">
        <f>IF(ISNUMBER(_xlfn.XMATCH(Prod_fields[[#This Row],[ID]],Rosetta_Stone[Source PROD ID],0))=TRUE,"Found","0-Not Found")</f>
        <v>0-Not Found</v>
      </c>
      <c r="C202" s="15"/>
      <c r="D202" s="15" t="s">
        <v>7011</v>
      </c>
      <c r="E202" s="15" t="s">
        <v>6701</v>
      </c>
      <c r="F202" s="15" t="s">
        <v>1636</v>
      </c>
      <c r="G202" s="15" t="s">
        <v>947</v>
      </c>
      <c r="J202" s="15" t="s">
        <v>20</v>
      </c>
      <c r="L202" s="15" t="s">
        <v>117</v>
      </c>
    </row>
    <row r="203" spans="1:14">
      <c r="A203" s="15" t="s">
        <v>7012</v>
      </c>
      <c r="B203" s="218" t="str">
        <f>IF(ISNUMBER(_xlfn.XMATCH(Prod_fields[[#This Row],[ID]],Rosetta_Stone[Source PROD ID],0))=TRUE,"Found","0-Not Found")</f>
        <v>0-Not Found</v>
      </c>
      <c r="C203" s="15"/>
      <c r="D203" s="15" t="s">
        <v>7013</v>
      </c>
      <c r="E203" s="15" t="s">
        <v>6701</v>
      </c>
      <c r="F203" s="15" t="s">
        <v>1636</v>
      </c>
      <c r="G203" s="15" t="s">
        <v>947</v>
      </c>
      <c r="J203" s="15" t="s">
        <v>20</v>
      </c>
      <c r="L203" s="15" t="s">
        <v>117</v>
      </c>
    </row>
    <row r="204" spans="1:14">
      <c r="A204" s="15" t="s">
        <v>7014</v>
      </c>
      <c r="B204" s="218" t="str">
        <f>IF(ISNUMBER(_xlfn.XMATCH(Prod_fields[[#This Row],[ID]],Rosetta_Stone[Source PROD ID],0))=TRUE,"Found","0-Not Found")</f>
        <v>0-Not Found</v>
      </c>
      <c r="C204" s="15" t="s">
        <v>6696</v>
      </c>
      <c r="D204" s="15" t="s">
        <v>7015</v>
      </c>
      <c r="E204" s="15" t="s">
        <v>6700</v>
      </c>
      <c r="F204" s="15" t="s">
        <v>103</v>
      </c>
      <c r="G204" s="15" t="s">
        <v>947</v>
      </c>
      <c r="I204" s="15" t="s">
        <v>6689</v>
      </c>
      <c r="J204" s="15" t="s">
        <v>20</v>
      </c>
    </row>
    <row r="205" spans="1:14">
      <c r="A205" s="15" t="s">
        <v>7016</v>
      </c>
      <c r="B205" s="218" t="str">
        <f>IF(ISNUMBER(_xlfn.XMATCH(Prod_fields[[#This Row],[ID]],Rosetta_Stone[Source PROD ID],0))=TRUE,"Found","0-Not Found")</f>
        <v>0-Not Found</v>
      </c>
      <c r="C205" s="15"/>
      <c r="D205" s="15" t="s">
        <v>7017</v>
      </c>
      <c r="E205" s="15" t="s">
        <v>6700</v>
      </c>
      <c r="F205" s="15" t="s">
        <v>103</v>
      </c>
      <c r="G205" s="15" t="s">
        <v>947</v>
      </c>
      <c r="I205" s="15" t="s">
        <v>6698</v>
      </c>
      <c r="J205" s="15" t="s">
        <v>20</v>
      </c>
    </row>
    <row r="206" spans="1:14">
      <c r="A206" s="15" t="s">
        <v>7018</v>
      </c>
      <c r="B206" s="218" t="str">
        <f>IF(ISNUMBER(_xlfn.XMATCH(Prod_fields[[#This Row],[ID]],Rosetta_Stone[Source PROD ID],0))=TRUE,"Found","0-Not Found")</f>
        <v>0-Not Found</v>
      </c>
      <c r="C206" s="15" t="s">
        <v>1641</v>
      </c>
      <c r="D206" s="15" t="s">
        <v>7019</v>
      </c>
      <c r="E206" s="15" t="s">
        <v>6701</v>
      </c>
      <c r="F206" s="15" t="s">
        <v>1636</v>
      </c>
      <c r="G206" s="15" t="s">
        <v>947</v>
      </c>
      <c r="J206" s="15" t="s">
        <v>20</v>
      </c>
      <c r="L206" s="15" t="s">
        <v>117</v>
      </c>
    </row>
    <row r="207" spans="1:14">
      <c r="A207" s="15" t="s">
        <v>317</v>
      </c>
      <c r="B207" s="218" t="str">
        <f>IF(ISNUMBER(_xlfn.XMATCH(Prod_fields[[#This Row],[ID]],Rosetta_Stone[Source PROD ID],0))=TRUE,"Found","0-Not Found")</f>
        <v>Found</v>
      </c>
      <c r="C207" s="15" t="s">
        <v>6696</v>
      </c>
      <c r="D207" s="15" t="s">
        <v>235</v>
      </c>
      <c r="E207" s="15" t="s">
        <v>6701</v>
      </c>
      <c r="F207" s="15" t="s">
        <v>1636</v>
      </c>
      <c r="G207" s="15" t="s">
        <v>947</v>
      </c>
      <c r="J207" s="15" t="s">
        <v>20</v>
      </c>
      <c r="L207" s="15" t="s">
        <v>7020</v>
      </c>
    </row>
    <row r="208" spans="1:14">
      <c r="A208" s="15" t="s">
        <v>318</v>
      </c>
      <c r="B208" s="218" t="str">
        <f>IF(ISNUMBER(_xlfn.XMATCH(Prod_fields[[#This Row],[ID]],Rosetta_Stone[Source PROD ID],0))=TRUE,"Found","0-Not Found")</f>
        <v>0-Not Found</v>
      </c>
      <c r="C208" s="15" t="s">
        <v>1641</v>
      </c>
      <c r="D208" s="15" t="s">
        <v>7021</v>
      </c>
      <c r="E208" s="15" t="s">
        <v>6701</v>
      </c>
      <c r="F208" s="15" t="s">
        <v>1636</v>
      </c>
      <c r="G208" s="15" t="s">
        <v>947</v>
      </c>
      <c r="J208" s="15" t="s">
        <v>20</v>
      </c>
      <c r="L208" s="15" t="s">
        <v>7020</v>
      </c>
    </row>
    <row r="209" spans="1:12">
      <c r="A209" s="15" t="s">
        <v>316</v>
      </c>
      <c r="B209" s="218" t="str">
        <f>IF(ISNUMBER(_xlfn.XMATCH(Prod_fields[[#This Row],[ID]],Rosetta_Stone[Source PROD ID],0))=TRUE,"Found","0-Not Found")</f>
        <v>Found</v>
      </c>
      <c r="C209" s="15" t="s">
        <v>6696</v>
      </c>
      <c r="D209" s="15" t="s">
        <v>149</v>
      </c>
      <c r="E209" s="15" t="s">
        <v>6701</v>
      </c>
      <c r="F209" s="15" t="s">
        <v>1636</v>
      </c>
      <c r="G209" s="15" t="s">
        <v>947</v>
      </c>
      <c r="J209" s="15" t="s">
        <v>20</v>
      </c>
      <c r="L209" s="15" t="s">
        <v>117</v>
      </c>
    </row>
    <row r="210" spans="1:12">
      <c r="A210" s="15" t="s">
        <v>7022</v>
      </c>
      <c r="B210" s="218" t="str">
        <f>IF(ISNUMBER(_xlfn.XMATCH(Prod_fields[[#This Row],[ID]],Rosetta_Stone[Source PROD ID],0))=TRUE,"Found","0-Not Found")</f>
        <v>Found</v>
      </c>
      <c r="C210" s="15" t="s">
        <v>6696</v>
      </c>
      <c r="D210" s="15" t="s">
        <v>143</v>
      </c>
      <c r="E210" s="15" t="s">
        <v>6701</v>
      </c>
      <c r="F210" s="15" t="s">
        <v>1636</v>
      </c>
      <c r="G210" s="15" t="s">
        <v>947</v>
      </c>
      <c r="J210" s="15" t="s">
        <v>20</v>
      </c>
      <c r="L210" s="15" t="s">
        <v>117</v>
      </c>
    </row>
    <row r="211" spans="1:12">
      <c r="A211" s="15" t="s">
        <v>320</v>
      </c>
      <c r="B211" s="218" t="str">
        <f>IF(ISNUMBER(_xlfn.XMATCH(Prod_fields[[#This Row],[ID]],Rosetta_Stone[Source PROD ID],0))=TRUE,"Found","0-Not Found")</f>
        <v>Found</v>
      </c>
      <c r="C211" s="15" t="s">
        <v>6696</v>
      </c>
      <c r="D211" s="15" t="s">
        <v>321</v>
      </c>
      <c r="E211" s="15" t="s">
        <v>6701</v>
      </c>
      <c r="F211" s="15" t="s">
        <v>1636</v>
      </c>
      <c r="G211" s="15" t="s">
        <v>947</v>
      </c>
      <c r="J211" s="15" t="s">
        <v>20</v>
      </c>
      <c r="L211" s="15" t="s">
        <v>117</v>
      </c>
    </row>
    <row r="212" spans="1:12">
      <c r="A212" s="15" t="s">
        <v>6271</v>
      </c>
      <c r="B212" s="218" t="str">
        <f>IF(ISNUMBER(_xlfn.XMATCH(Prod_fields[[#This Row],[ID]],Rosetta_Stone[Source PROD ID],0))=TRUE,"Found","0-Not Found")</f>
        <v>0-Not Found</v>
      </c>
      <c r="C212" s="15" t="s">
        <v>1641</v>
      </c>
      <c r="D212" s="15" t="s">
        <v>7023</v>
      </c>
      <c r="E212" s="15" t="s">
        <v>6700</v>
      </c>
      <c r="F212" s="15" t="s">
        <v>103</v>
      </c>
      <c r="G212" s="15" t="s">
        <v>947</v>
      </c>
      <c r="I212" s="15" t="s">
        <v>6698</v>
      </c>
      <c r="J212" s="15" t="s">
        <v>20</v>
      </c>
    </row>
    <row r="213" spans="1:12">
      <c r="A213" s="15" t="s">
        <v>6271</v>
      </c>
      <c r="B213" s="218" t="str">
        <f>IF(ISNUMBER(_xlfn.XMATCH(Prod_fields[[#This Row],[ID]],Rosetta_Stone[Source PROD ID],0))=TRUE,"Found","0-Not Found")</f>
        <v>0-Not Found</v>
      </c>
      <c r="C213" s="15" t="s">
        <v>1641</v>
      </c>
      <c r="D213" s="15" t="s">
        <v>7024</v>
      </c>
      <c r="E213" s="15" t="s">
        <v>6701</v>
      </c>
      <c r="F213" s="15" t="s">
        <v>103</v>
      </c>
      <c r="G213" s="15" t="s">
        <v>947</v>
      </c>
      <c r="I213" s="15" t="s">
        <v>6698</v>
      </c>
      <c r="J213" s="15" t="s">
        <v>20</v>
      </c>
    </row>
    <row r="214" spans="1:12">
      <c r="A214" s="15" t="s">
        <v>322</v>
      </c>
      <c r="B214" s="218" t="str">
        <f>IF(ISNUMBER(_xlfn.XMATCH(Prod_fields[[#This Row],[ID]],Rosetta_Stone[Source PROD ID],0))=TRUE,"Found","0-Not Found")</f>
        <v>Found</v>
      </c>
      <c r="C214" s="15" t="s">
        <v>6696</v>
      </c>
      <c r="D214" s="15" t="s">
        <v>323</v>
      </c>
      <c r="E214" s="15" t="s">
        <v>6701</v>
      </c>
      <c r="F214" s="15" t="s">
        <v>1636</v>
      </c>
      <c r="G214" s="15" t="s">
        <v>947</v>
      </c>
      <c r="J214" s="15" t="s">
        <v>20</v>
      </c>
      <c r="L214" s="15" t="s">
        <v>117</v>
      </c>
    </row>
    <row r="215" spans="1:12">
      <c r="A215" s="15" t="s">
        <v>7025</v>
      </c>
      <c r="B215" s="218" t="str">
        <f>IF(ISNUMBER(_xlfn.XMATCH(Prod_fields[[#This Row],[ID]],Rosetta_Stone[Source PROD ID],0))=TRUE,"Found","0-Not Found")</f>
        <v>0-Not Found</v>
      </c>
      <c r="C215" s="15"/>
      <c r="D215" s="15" t="s">
        <v>7026</v>
      </c>
      <c r="E215" s="15" t="s">
        <v>6701</v>
      </c>
      <c r="F215" s="15" t="s">
        <v>216</v>
      </c>
      <c r="G215" s="15" t="s">
        <v>6712</v>
      </c>
      <c r="J215" s="15" t="s">
        <v>20</v>
      </c>
    </row>
    <row r="216" spans="1:12">
      <c r="A216" s="15" t="s">
        <v>7027</v>
      </c>
      <c r="B216" s="218" t="str">
        <f>IF(ISNUMBER(_xlfn.XMATCH(Prod_fields[[#This Row],[ID]],Rosetta_Stone[Source PROD ID],0))=TRUE,"Found","0-Not Found")</f>
        <v>0-Not Found</v>
      </c>
      <c r="C216" s="15"/>
      <c r="D216" s="15" t="s">
        <v>7028</v>
      </c>
      <c r="E216" s="15" t="s">
        <v>6701</v>
      </c>
      <c r="F216" s="15" t="s">
        <v>216</v>
      </c>
      <c r="G216" s="15" t="s">
        <v>6712</v>
      </c>
      <c r="J216" s="15" t="s">
        <v>20</v>
      </c>
    </row>
    <row r="217" spans="1:12">
      <c r="A217" s="15" t="s">
        <v>7029</v>
      </c>
      <c r="B217" s="218" t="str">
        <f>IF(ISNUMBER(_xlfn.XMATCH(Prod_fields[[#This Row],[ID]],Rosetta_Stone[Source PROD ID],0))=TRUE,"Found","0-Not Found")</f>
        <v>0-Not Found</v>
      </c>
      <c r="C217" s="15"/>
      <c r="D217" s="15" t="s">
        <v>7030</v>
      </c>
      <c r="E217" s="15" t="s">
        <v>6935</v>
      </c>
      <c r="F217" s="15" t="s">
        <v>216</v>
      </c>
      <c r="G217" s="15" t="s">
        <v>6712</v>
      </c>
      <c r="J217" s="15" t="s">
        <v>20</v>
      </c>
    </row>
    <row r="218" spans="1:12">
      <c r="A218" s="15" t="s">
        <v>7031</v>
      </c>
      <c r="B218" s="218" t="str">
        <f>IF(ISNUMBER(_xlfn.XMATCH(Prod_fields[[#This Row],[ID]],Rosetta_Stone[Source PROD ID],0))=TRUE,"Found","0-Not Found")</f>
        <v>0-Not Found</v>
      </c>
      <c r="C218" s="15" t="s">
        <v>6696</v>
      </c>
      <c r="D218" s="15" t="s">
        <v>7032</v>
      </c>
      <c r="E218" s="15" t="s">
        <v>6700</v>
      </c>
      <c r="F218" s="15" t="s">
        <v>103</v>
      </c>
      <c r="G218" s="15" t="s">
        <v>947</v>
      </c>
      <c r="I218" s="15" t="s">
        <v>6689</v>
      </c>
      <c r="J218" s="15" t="s">
        <v>20</v>
      </c>
    </row>
    <row r="219" spans="1:12">
      <c r="A219" s="15" t="s">
        <v>7033</v>
      </c>
      <c r="B219" s="218" t="str">
        <f>IF(ISNUMBER(_xlfn.XMATCH(Prod_fields[[#This Row],[ID]],Rosetta_Stone[Source PROD ID],0))=TRUE,"Found","0-Not Found")</f>
        <v>0-Not Found</v>
      </c>
      <c r="C219" s="15"/>
      <c r="D219" s="15" t="s">
        <v>7034</v>
      </c>
      <c r="E219" s="15" t="s">
        <v>6700</v>
      </c>
      <c r="F219" s="15" t="s">
        <v>103</v>
      </c>
      <c r="G219" s="15" t="s">
        <v>810</v>
      </c>
      <c r="I219" s="15" t="s">
        <v>6698</v>
      </c>
      <c r="J219" s="15" t="s">
        <v>20</v>
      </c>
    </row>
    <row r="220" spans="1:12">
      <c r="A220" s="15" t="s">
        <v>7035</v>
      </c>
      <c r="B220" s="218" t="str">
        <f>IF(ISNUMBER(_xlfn.XMATCH(Prod_fields[[#This Row],[ID]],Rosetta_Stone[Source PROD ID],0))=TRUE,"Found","0-Not Found")</f>
        <v>0-Not Found</v>
      </c>
      <c r="C220" s="15"/>
      <c r="D220" s="15" t="s">
        <v>7036</v>
      </c>
      <c r="E220" s="15" t="s">
        <v>6701</v>
      </c>
      <c r="F220" s="15" t="s">
        <v>1636</v>
      </c>
      <c r="G220" s="15" t="s">
        <v>947</v>
      </c>
      <c r="J220" s="15" t="s">
        <v>20</v>
      </c>
      <c r="L220" s="15" t="s">
        <v>117</v>
      </c>
    </row>
    <row r="221" spans="1:12">
      <c r="A221" s="15" t="s">
        <v>7037</v>
      </c>
      <c r="B221" s="218" t="str">
        <f>IF(ISNUMBER(_xlfn.XMATCH(Prod_fields[[#This Row],[ID]],Rosetta_Stone[Source PROD ID],0))=TRUE,"Found","0-Not Found")</f>
        <v>0-Not Found</v>
      </c>
      <c r="C221" s="15"/>
      <c r="D221" s="15" t="s">
        <v>7038</v>
      </c>
      <c r="E221" s="15" t="s">
        <v>6700</v>
      </c>
      <c r="F221" s="15" t="s">
        <v>103</v>
      </c>
      <c r="G221" s="15" t="s">
        <v>947</v>
      </c>
      <c r="I221" s="15" t="s">
        <v>6698</v>
      </c>
      <c r="J221" s="15" t="s">
        <v>20</v>
      </c>
    </row>
    <row r="222" spans="1:12">
      <c r="A222" s="15" t="s">
        <v>7039</v>
      </c>
      <c r="B222" s="218" t="str">
        <f>IF(ISNUMBER(_xlfn.XMATCH(Prod_fields[[#This Row],[ID]],Rosetta_Stone[Source PROD ID],0))=TRUE,"Found","0-Not Found")</f>
        <v>0-Not Found</v>
      </c>
      <c r="C222" s="15"/>
      <c r="D222" s="15" t="s">
        <v>7040</v>
      </c>
      <c r="E222" s="15" t="s">
        <v>6701</v>
      </c>
      <c r="F222" s="15" t="s">
        <v>1636</v>
      </c>
      <c r="G222" s="15" t="s">
        <v>947</v>
      </c>
      <c r="J222" s="15" t="s">
        <v>20</v>
      </c>
      <c r="L222" s="15" t="s">
        <v>117</v>
      </c>
    </row>
    <row r="223" spans="1:12">
      <c r="A223" s="15" t="s">
        <v>7041</v>
      </c>
      <c r="B223" s="218" t="str">
        <f>IF(ISNUMBER(_xlfn.XMATCH(Prod_fields[[#This Row],[ID]],Rosetta_Stone[Source PROD ID],0))=TRUE,"Found","0-Not Found")</f>
        <v>0-Not Found</v>
      </c>
      <c r="C223" s="15"/>
      <c r="D223" s="15" t="s">
        <v>7042</v>
      </c>
      <c r="E223" s="15" t="s">
        <v>6700</v>
      </c>
      <c r="F223" s="15" t="s">
        <v>103</v>
      </c>
      <c r="G223" s="15" t="s">
        <v>947</v>
      </c>
      <c r="I223" s="15" t="s">
        <v>6698</v>
      </c>
      <c r="J223" s="15" t="s">
        <v>20</v>
      </c>
    </row>
    <row r="224" spans="1:12">
      <c r="A224" s="15" t="s">
        <v>7043</v>
      </c>
      <c r="B224" s="218" t="str">
        <f>IF(ISNUMBER(_xlfn.XMATCH(Prod_fields[[#This Row],[ID]],Rosetta_Stone[Source PROD ID],0))=TRUE,"Found","0-Not Found")</f>
        <v>0-Not Found</v>
      </c>
      <c r="C224" s="15"/>
      <c r="D224" s="15" t="s">
        <v>7044</v>
      </c>
      <c r="E224" s="15" t="s">
        <v>6701</v>
      </c>
      <c r="F224" s="15" t="s">
        <v>216</v>
      </c>
      <c r="G224" s="15" t="s">
        <v>1347</v>
      </c>
      <c r="I224" s="15" t="s">
        <v>1348</v>
      </c>
      <c r="J224" s="15" t="s">
        <v>20</v>
      </c>
    </row>
    <row r="225" spans="1:12">
      <c r="A225" s="15" t="s">
        <v>2225</v>
      </c>
      <c r="B225" s="218" t="str">
        <f>IF(ISNUMBER(_xlfn.XMATCH(Prod_fields[[#This Row],[ID]],Rosetta_Stone[Source PROD ID],0))=TRUE,"Found","0-Not Found")</f>
        <v>0-Not Found</v>
      </c>
      <c r="C225" s="15"/>
      <c r="D225" s="15" t="s">
        <v>7045</v>
      </c>
      <c r="E225" s="15" t="s">
        <v>6701</v>
      </c>
      <c r="F225" s="15" t="s">
        <v>216</v>
      </c>
      <c r="G225" s="15" t="s">
        <v>1347</v>
      </c>
      <c r="I225" s="15" t="s">
        <v>1348</v>
      </c>
      <c r="J225" s="15" t="s">
        <v>20</v>
      </c>
    </row>
    <row r="226" spans="1:12">
      <c r="A226" s="15" t="s">
        <v>2073</v>
      </c>
      <c r="B226" s="218" t="str">
        <f>IF(ISNUMBER(_xlfn.XMATCH(Prod_fields[[#This Row],[ID]],Rosetta_Stone[Source PROD ID],0))=TRUE,"Found","0-Not Found")</f>
        <v>0-Not Found</v>
      </c>
      <c r="C226" s="15"/>
      <c r="D226" s="15" t="s">
        <v>7046</v>
      </c>
      <c r="E226" s="15" t="s">
        <v>6701</v>
      </c>
      <c r="F226" s="15" t="s">
        <v>1636</v>
      </c>
      <c r="G226" s="15" t="s">
        <v>947</v>
      </c>
      <c r="J226" s="15" t="s">
        <v>20</v>
      </c>
      <c r="L226" s="15" t="s">
        <v>117</v>
      </c>
    </row>
    <row r="227" spans="1:12">
      <c r="A227" s="15" t="s">
        <v>7047</v>
      </c>
      <c r="B227" s="218" t="str">
        <f>IF(ISNUMBER(_xlfn.XMATCH(Prod_fields[[#This Row],[ID]],Rosetta_Stone[Source PROD ID],0))=TRUE,"Found","0-Not Found")</f>
        <v>0-Not Found</v>
      </c>
      <c r="C227" s="15"/>
      <c r="D227" s="15" t="s">
        <v>7047</v>
      </c>
      <c r="E227" s="15" t="s">
        <v>7048</v>
      </c>
      <c r="F227" s="15" t="s">
        <v>1636</v>
      </c>
      <c r="G227" s="15" t="s">
        <v>947</v>
      </c>
      <c r="J227" s="15" t="s">
        <v>20</v>
      </c>
      <c r="L227" s="15" t="s">
        <v>117</v>
      </c>
    </row>
    <row r="228" spans="1:12">
      <c r="A228" s="15" t="s">
        <v>7049</v>
      </c>
      <c r="B228" s="218" t="str">
        <f>IF(ISNUMBER(_xlfn.XMATCH(Prod_fields[[#This Row],[ID]],Rosetta_Stone[Source PROD ID],0))=TRUE,"Found","0-Not Found")</f>
        <v>0-Not Found</v>
      </c>
      <c r="C228" s="15"/>
      <c r="D228" s="15" t="s">
        <v>7049</v>
      </c>
      <c r="E228" s="15" t="s">
        <v>7048</v>
      </c>
      <c r="F228" s="15" t="s">
        <v>1636</v>
      </c>
      <c r="G228" s="15" t="s">
        <v>947</v>
      </c>
      <c r="J228" s="15" t="s">
        <v>20</v>
      </c>
      <c r="L228" s="15" t="s">
        <v>117</v>
      </c>
    </row>
    <row r="229" spans="1:12">
      <c r="A229" s="15" t="s">
        <v>7050</v>
      </c>
      <c r="B229" s="218" t="str">
        <f>IF(ISNUMBER(_xlfn.XMATCH(Prod_fields[[#This Row],[ID]],Rosetta_Stone[Source PROD ID],0))=TRUE,"Found","0-Not Found")</f>
        <v>0-Not Found</v>
      </c>
      <c r="C229" s="15"/>
      <c r="D229" s="15" t="s">
        <v>7050</v>
      </c>
      <c r="E229" s="15" t="s">
        <v>7048</v>
      </c>
      <c r="F229" s="15" t="s">
        <v>1636</v>
      </c>
      <c r="G229" s="15" t="s">
        <v>947</v>
      </c>
      <c r="J229" s="15" t="s">
        <v>20</v>
      </c>
      <c r="L229" s="15" t="s">
        <v>117</v>
      </c>
    </row>
    <row r="230" spans="1:12">
      <c r="A230" s="15" t="s">
        <v>7051</v>
      </c>
      <c r="B230" s="218" t="str">
        <f>IF(ISNUMBER(_xlfn.XMATCH(Prod_fields[[#This Row],[ID]],Rosetta_Stone[Source PROD ID],0))=TRUE,"Found","0-Not Found")</f>
        <v>0-Not Found</v>
      </c>
      <c r="C230" s="15"/>
      <c r="D230" s="15" t="s">
        <v>7052</v>
      </c>
      <c r="E230" s="15" t="s">
        <v>6737</v>
      </c>
      <c r="F230" s="15" t="s">
        <v>103</v>
      </c>
      <c r="G230" s="15" t="s">
        <v>947</v>
      </c>
      <c r="I230" s="15" t="s">
        <v>6720</v>
      </c>
      <c r="J230" s="15" t="s">
        <v>20</v>
      </c>
    </row>
    <row r="231" spans="1:12">
      <c r="A231" s="15" t="s">
        <v>7053</v>
      </c>
      <c r="B231" s="218" t="str">
        <f>IF(ISNUMBER(_xlfn.XMATCH(Prod_fields[[#This Row],[ID]],Rosetta_Stone[Source PROD ID],0))=TRUE,"Found","0-Not Found")</f>
        <v>0-Not Found</v>
      </c>
      <c r="C231" s="15"/>
      <c r="D231" s="15" t="s">
        <v>7054</v>
      </c>
      <c r="E231" s="15" t="s">
        <v>6701</v>
      </c>
      <c r="F231" s="15" t="s">
        <v>103</v>
      </c>
      <c r="G231" s="15" t="s">
        <v>947</v>
      </c>
      <c r="I231" s="15" t="s">
        <v>6689</v>
      </c>
      <c r="J231" s="15" t="s">
        <v>20</v>
      </c>
    </row>
    <row r="232" spans="1:12">
      <c r="A232" s="15" t="s">
        <v>7053</v>
      </c>
      <c r="B232" s="218" t="str">
        <f>IF(ISNUMBER(_xlfn.XMATCH(Prod_fields[[#This Row],[ID]],Rosetta_Stone[Source PROD ID],0))=TRUE,"Found","0-Not Found")</f>
        <v>0-Not Found</v>
      </c>
      <c r="C232" s="15"/>
      <c r="D232" s="15" t="s">
        <v>7055</v>
      </c>
      <c r="E232" s="15" t="s">
        <v>6700</v>
      </c>
      <c r="F232" s="15" t="s">
        <v>103</v>
      </c>
      <c r="G232" s="15" t="s">
        <v>947</v>
      </c>
      <c r="I232" s="15" t="s">
        <v>6689</v>
      </c>
      <c r="J232" s="15" t="s">
        <v>20</v>
      </c>
    </row>
    <row r="233" spans="1:12">
      <c r="A233" s="15" t="s">
        <v>7056</v>
      </c>
      <c r="B233" s="218" t="str">
        <f>IF(ISNUMBER(_xlfn.XMATCH(Prod_fields[[#This Row],[ID]],Rosetta_Stone[Source PROD ID],0))=TRUE,"Found","0-Not Found")</f>
        <v>0-Not Found</v>
      </c>
      <c r="C233" s="15"/>
      <c r="D233" s="15" t="s">
        <v>7057</v>
      </c>
      <c r="E233" s="15" t="s">
        <v>6701</v>
      </c>
      <c r="F233" s="15" t="s">
        <v>216</v>
      </c>
      <c r="G233" s="15" t="s">
        <v>1075</v>
      </c>
      <c r="J233" s="15" t="s">
        <v>20</v>
      </c>
    </row>
    <row r="234" spans="1:12">
      <c r="A234" s="15" t="s">
        <v>7058</v>
      </c>
      <c r="B234" s="218" t="str">
        <f>IF(ISNUMBER(_xlfn.XMATCH(Prod_fields[[#This Row],[ID]],Rosetta_Stone[Source PROD ID],0))=TRUE,"Found","0-Not Found")</f>
        <v>0-Not Found</v>
      </c>
      <c r="C234" s="15"/>
      <c r="D234" s="15" t="s">
        <v>7059</v>
      </c>
      <c r="E234" s="15" t="s">
        <v>6701</v>
      </c>
      <c r="F234" s="15" t="s">
        <v>216</v>
      </c>
      <c r="G234" s="15" t="s">
        <v>947</v>
      </c>
      <c r="J234" s="15" t="s">
        <v>20</v>
      </c>
    </row>
    <row r="235" spans="1:12">
      <c r="A235" s="15" t="s">
        <v>7060</v>
      </c>
      <c r="B235" s="218" t="str">
        <f>IF(ISNUMBER(_xlfn.XMATCH(Prod_fields[[#This Row],[ID]],Rosetta_Stone[Source PROD ID],0))=TRUE,"Found","0-Not Found")</f>
        <v>0-Not Found</v>
      </c>
      <c r="C235" s="15"/>
      <c r="D235" s="15" t="s">
        <v>7061</v>
      </c>
      <c r="E235" s="15" t="s">
        <v>6929</v>
      </c>
      <c r="F235" s="15" t="s">
        <v>1636</v>
      </c>
      <c r="G235" s="15" t="s">
        <v>947</v>
      </c>
      <c r="L235" s="15" t="s">
        <v>117</v>
      </c>
    </row>
    <row r="236" spans="1:12">
      <c r="A236" s="15" t="s">
        <v>7062</v>
      </c>
      <c r="B236" s="218" t="str">
        <f>IF(ISNUMBER(_xlfn.XMATCH(Prod_fields[[#This Row],[ID]],Rosetta_Stone[Source PROD ID],0))=TRUE,"Found","0-Not Found")</f>
        <v>0-Not Found</v>
      </c>
      <c r="C236" s="15"/>
      <c r="D236" s="15" t="s">
        <v>7063</v>
      </c>
      <c r="E236" s="15" t="s">
        <v>6929</v>
      </c>
      <c r="F236" s="15" t="s">
        <v>1636</v>
      </c>
      <c r="G236" s="15" t="s">
        <v>947</v>
      </c>
      <c r="L236" s="15" t="s">
        <v>117</v>
      </c>
    </row>
    <row r="237" spans="1:12">
      <c r="A237" s="15" t="s">
        <v>7064</v>
      </c>
      <c r="B237" s="218" t="str">
        <f>IF(ISNUMBER(_xlfn.XMATCH(Prod_fields[[#This Row],[ID]],Rosetta_Stone[Source PROD ID],0))=TRUE,"Found","0-Not Found")</f>
        <v>0-Not Found</v>
      </c>
      <c r="C237" s="15"/>
      <c r="D237" s="15" t="s">
        <v>7065</v>
      </c>
      <c r="E237" s="15" t="s">
        <v>6929</v>
      </c>
      <c r="F237" s="15" t="s">
        <v>1636</v>
      </c>
      <c r="G237" s="15" t="s">
        <v>947</v>
      </c>
      <c r="L237" s="15" t="s">
        <v>117</v>
      </c>
    </row>
    <row r="238" spans="1:12">
      <c r="A238" s="15" t="s">
        <v>7066</v>
      </c>
      <c r="B238" s="218" t="str">
        <f>IF(ISNUMBER(_xlfn.XMATCH(Prod_fields[[#This Row],[ID]],Rosetta_Stone[Source PROD ID],0))=TRUE,"Found","0-Not Found")</f>
        <v>0-Not Found</v>
      </c>
      <c r="C238" s="15"/>
      <c r="D238" s="15" t="s">
        <v>7067</v>
      </c>
      <c r="E238" s="15" t="s">
        <v>6929</v>
      </c>
      <c r="F238" s="15" t="s">
        <v>1636</v>
      </c>
      <c r="G238" s="15" t="s">
        <v>947</v>
      </c>
      <c r="L238" s="15" t="s">
        <v>117</v>
      </c>
    </row>
    <row r="239" spans="1:12">
      <c r="A239" s="15" t="s">
        <v>7068</v>
      </c>
      <c r="B239" s="218" t="str">
        <f>IF(ISNUMBER(_xlfn.XMATCH(Prod_fields[[#This Row],[ID]],Rosetta_Stone[Source PROD ID],0))=TRUE,"Found","0-Not Found")</f>
        <v>0-Not Found</v>
      </c>
      <c r="C239" s="15"/>
      <c r="D239" s="15" t="s">
        <v>7069</v>
      </c>
      <c r="E239" s="15" t="s">
        <v>6929</v>
      </c>
      <c r="F239" s="15" t="s">
        <v>1636</v>
      </c>
      <c r="G239" s="15" t="s">
        <v>947</v>
      </c>
      <c r="L239" s="15" t="s">
        <v>117</v>
      </c>
    </row>
    <row r="240" spans="1:12">
      <c r="A240" s="15" t="s">
        <v>7070</v>
      </c>
      <c r="B240" s="218" t="str">
        <f>IF(ISNUMBER(_xlfn.XMATCH(Prod_fields[[#This Row],[ID]],Rosetta_Stone[Source PROD ID],0))=TRUE,"Found","0-Not Found")</f>
        <v>0-Not Found</v>
      </c>
      <c r="C240" s="15"/>
      <c r="D240" s="15" t="s">
        <v>7071</v>
      </c>
      <c r="E240" s="15" t="s">
        <v>6701</v>
      </c>
      <c r="F240" s="15" t="s">
        <v>216</v>
      </c>
      <c r="G240" s="15" t="s">
        <v>6712</v>
      </c>
      <c r="J240" s="15" t="s">
        <v>20</v>
      </c>
    </row>
    <row r="241" spans="1:13">
      <c r="A241" s="15" t="s">
        <v>7072</v>
      </c>
      <c r="B241" s="218" t="str">
        <f>IF(ISNUMBER(_xlfn.XMATCH(Prod_fields[[#This Row],[ID]],Rosetta_Stone[Source PROD ID],0))=TRUE,"Found","0-Not Found")</f>
        <v>0-Not Found</v>
      </c>
      <c r="C241" s="15"/>
      <c r="D241" s="15" t="s">
        <v>7073</v>
      </c>
      <c r="E241" s="15" t="s">
        <v>7048</v>
      </c>
      <c r="F241" s="15" t="s">
        <v>1636</v>
      </c>
      <c r="G241" s="15" t="s">
        <v>947</v>
      </c>
      <c r="J241" s="15" t="s">
        <v>20</v>
      </c>
      <c r="L241" s="15" t="s">
        <v>117</v>
      </c>
      <c r="M241" s="15" t="s">
        <v>7074</v>
      </c>
    </row>
    <row r="242" spans="1:13">
      <c r="A242" s="15" t="s">
        <v>7075</v>
      </c>
      <c r="B242" s="218" t="str">
        <f>IF(ISNUMBER(_xlfn.XMATCH(Prod_fields[[#This Row],[ID]],Rosetta_Stone[Source PROD ID],0))=TRUE,"Found","0-Not Found")</f>
        <v>0-Not Found</v>
      </c>
      <c r="C242" s="15"/>
      <c r="D242" s="15" t="s">
        <v>7076</v>
      </c>
      <c r="E242" s="15" t="s">
        <v>7048</v>
      </c>
      <c r="F242" s="15" t="s">
        <v>1636</v>
      </c>
      <c r="G242" s="15" t="s">
        <v>947</v>
      </c>
      <c r="J242" s="15" t="s">
        <v>20</v>
      </c>
      <c r="L242" s="15" t="s">
        <v>117</v>
      </c>
      <c r="M242" s="15" t="s">
        <v>7077</v>
      </c>
    </row>
    <row r="243" spans="1:13">
      <c r="A243" s="15" t="s">
        <v>7078</v>
      </c>
      <c r="B243" s="218" t="str">
        <f>IF(ISNUMBER(_xlfn.XMATCH(Prod_fields[[#This Row],[ID]],Rosetta_Stone[Source PROD ID],0))=TRUE,"Found","0-Not Found")</f>
        <v>0-Not Found</v>
      </c>
      <c r="C243" s="15"/>
      <c r="D243" s="15" t="s">
        <v>7079</v>
      </c>
      <c r="E243" s="15" t="s">
        <v>6701</v>
      </c>
      <c r="F243" s="15" t="s">
        <v>216</v>
      </c>
      <c r="G243" s="15" t="s">
        <v>1347</v>
      </c>
      <c r="J243" s="15" t="s">
        <v>20</v>
      </c>
    </row>
    <row r="244" spans="1:13">
      <c r="A244" s="15" t="s">
        <v>6272</v>
      </c>
      <c r="B244" s="218" t="str">
        <f>IF(ISNUMBER(_xlfn.XMATCH(Prod_fields[[#This Row],[ID]],Rosetta_Stone[Source PROD ID],0))=TRUE,"Found","0-Not Found")</f>
        <v>0-Not Found</v>
      </c>
      <c r="C244" s="15"/>
      <c r="D244" s="15" t="s">
        <v>7080</v>
      </c>
      <c r="E244" s="15" t="s">
        <v>6701</v>
      </c>
      <c r="F244" s="15" t="s">
        <v>7081</v>
      </c>
      <c r="G244" s="15" t="s">
        <v>810</v>
      </c>
      <c r="J244" s="15" t="s">
        <v>20</v>
      </c>
    </row>
    <row r="245" spans="1:13">
      <c r="A245" s="15" t="s">
        <v>6272</v>
      </c>
      <c r="B245" s="218" t="str">
        <f>IF(ISNUMBER(_xlfn.XMATCH(Prod_fields[[#This Row],[ID]],Rosetta_Stone[Source PROD ID],0))=TRUE,"Found","0-Not Found")</f>
        <v>0-Not Found</v>
      </c>
      <c r="C245" s="15"/>
      <c r="D245" s="15" t="s">
        <v>7080</v>
      </c>
      <c r="E245" s="15" t="s">
        <v>6935</v>
      </c>
      <c r="F245" s="15" t="s">
        <v>7081</v>
      </c>
      <c r="G245" s="15" t="s">
        <v>810</v>
      </c>
      <c r="J245" s="15" t="s">
        <v>20</v>
      </c>
    </row>
    <row r="246" spans="1:13">
      <c r="A246" s="15" t="s">
        <v>6272</v>
      </c>
      <c r="B246" s="218" t="str">
        <f>IF(ISNUMBER(_xlfn.XMATCH(Prod_fields[[#This Row],[ID]],Rosetta_Stone[Source PROD ID],0))=TRUE,"Found","0-Not Found")</f>
        <v>0-Not Found</v>
      </c>
      <c r="C246" s="15"/>
      <c r="D246" s="15" t="s">
        <v>7080</v>
      </c>
      <c r="E246" s="15" t="s">
        <v>6700</v>
      </c>
      <c r="F246" s="15" t="s">
        <v>7081</v>
      </c>
      <c r="G246" s="15" t="s">
        <v>810</v>
      </c>
      <c r="J246" s="15" t="s">
        <v>20</v>
      </c>
    </row>
    <row r="247" spans="1:13">
      <c r="A247" s="15" t="s">
        <v>6272</v>
      </c>
      <c r="B247" s="218" t="str">
        <f>IF(ISNUMBER(_xlfn.XMATCH(Prod_fields[[#This Row],[ID]],Rosetta_Stone[Source PROD ID],0))=TRUE,"Found","0-Not Found")</f>
        <v>0-Not Found</v>
      </c>
      <c r="C247" s="15"/>
      <c r="D247" s="15" t="s">
        <v>7082</v>
      </c>
      <c r="E247" s="15" t="s">
        <v>6701</v>
      </c>
      <c r="F247" s="15" t="s">
        <v>103</v>
      </c>
      <c r="G247" s="15" t="s">
        <v>810</v>
      </c>
      <c r="I247" s="15" t="s">
        <v>6689</v>
      </c>
      <c r="J247" s="15" t="s">
        <v>20</v>
      </c>
    </row>
    <row r="248" spans="1:13">
      <c r="A248" s="15" t="s">
        <v>6272</v>
      </c>
      <c r="B248" s="218" t="str">
        <f>IF(ISNUMBER(_xlfn.XMATCH(Prod_fields[[#This Row],[ID]],Rosetta_Stone[Source PROD ID],0))=TRUE,"Found","0-Not Found")</f>
        <v>0-Not Found</v>
      </c>
      <c r="C248" s="15"/>
      <c r="D248" s="15" t="s">
        <v>7083</v>
      </c>
      <c r="E248" s="15" t="s">
        <v>6935</v>
      </c>
      <c r="F248" s="15" t="s">
        <v>103</v>
      </c>
      <c r="G248" s="15" t="s">
        <v>810</v>
      </c>
      <c r="I248" s="15" t="s">
        <v>6689</v>
      </c>
      <c r="J248" s="15" t="s">
        <v>20</v>
      </c>
    </row>
    <row r="249" spans="1:13">
      <c r="A249" s="15" t="s">
        <v>6272</v>
      </c>
      <c r="B249" s="218" t="str">
        <f>IF(ISNUMBER(_xlfn.XMATCH(Prod_fields[[#This Row],[ID]],Rosetta_Stone[Source PROD ID],0))=TRUE,"Found","0-Not Found")</f>
        <v>0-Not Found</v>
      </c>
      <c r="C249" s="15"/>
      <c r="D249" s="15" t="s">
        <v>7084</v>
      </c>
      <c r="E249" s="15" t="s">
        <v>6700</v>
      </c>
      <c r="F249" s="15" t="s">
        <v>103</v>
      </c>
      <c r="G249" s="15" t="s">
        <v>810</v>
      </c>
      <c r="I249" s="15" t="s">
        <v>6689</v>
      </c>
      <c r="J249" s="15" t="s">
        <v>20</v>
      </c>
    </row>
    <row r="250" spans="1:13">
      <c r="A250" s="15" t="s">
        <v>7085</v>
      </c>
      <c r="B250" s="218" t="str">
        <f>IF(ISNUMBER(_xlfn.XMATCH(Prod_fields[[#This Row],[ID]],Rosetta_Stone[Source PROD ID],0))=TRUE,"Found","0-Not Found")</f>
        <v>0-Not Found</v>
      </c>
      <c r="C250" s="15"/>
      <c r="D250" s="15" t="s">
        <v>7086</v>
      </c>
      <c r="E250" s="15" t="s">
        <v>6700</v>
      </c>
      <c r="F250" s="15" t="s">
        <v>7081</v>
      </c>
      <c r="G250" s="15" t="s">
        <v>810</v>
      </c>
      <c r="J250" s="15" t="s">
        <v>20</v>
      </c>
    </row>
    <row r="251" spans="1:13">
      <c r="A251" s="15" t="s">
        <v>7085</v>
      </c>
      <c r="B251" s="218" t="str">
        <f>IF(ISNUMBER(_xlfn.XMATCH(Prod_fields[[#This Row],[ID]],Rosetta_Stone[Source PROD ID],0))=TRUE,"Found","0-Not Found")</f>
        <v>0-Not Found</v>
      </c>
      <c r="C251" s="15"/>
      <c r="D251" s="15" t="s">
        <v>7087</v>
      </c>
      <c r="E251" s="15" t="s">
        <v>6700</v>
      </c>
      <c r="F251" s="15" t="s">
        <v>103</v>
      </c>
      <c r="G251" s="15" t="s">
        <v>810</v>
      </c>
      <c r="I251" s="15" t="s">
        <v>6689</v>
      </c>
      <c r="J251" s="15" t="s">
        <v>20</v>
      </c>
    </row>
    <row r="252" spans="1:13">
      <c r="A252" s="15" t="s">
        <v>7088</v>
      </c>
      <c r="B252" s="218" t="str">
        <f>IF(ISNUMBER(_xlfn.XMATCH(Prod_fields[[#This Row],[ID]],Rosetta_Stone[Source PROD ID],0))=TRUE,"Found","0-Not Found")</f>
        <v>0-Not Found</v>
      </c>
      <c r="C252" s="15"/>
      <c r="D252" s="15" t="s">
        <v>7089</v>
      </c>
      <c r="E252" s="15" t="s">
        <v>6701</v>
      </c>
      <c r="F252" s="15" t="s">
        <v>7081</v>
      </c>
      <c r="G252" s="15" t="s">
        <v>810</v>
      </c>
      <c r="J252" s="15" t="s">
        <v>20</v>
      </c>
    </row>
    <row r="253" spans="1:13">
      <c r="A253" s="15" t="s">
        <v>7088</v>
      </c>
      <c r="B253" s="218" t="str">
        <f>IF(ISNUMBER(_xlfn.XMATCH(Prod_fields[[#This Row],[ID]],Rosetta_Stone[Source PROD ID],0))=TRUE,"Found","0-Not Found")</f>
        <v>0-Not Found</v>
      </c>
      <c r="C253" s="15"/>
      <c r="D253" s="15" t="s">
        <v>7089</v>
      </c>
      <c r="E253" s="15" t="s">
        <v>6935</v>
      </c>
      <c r="F253" s="15" t="s">
        <v>7081</v>
      </c>
      <c r="G253" s="15" t="s">
        <v>810</v>
      </c>
      <c r="J253" s="15" t="s">
        <v>20</v>
      </c>
    </row>
    <row r="254" spans="1:13">
      <c r="A254" s="15" t="s">
        <v>7088</v>
      </c>
      <c r="B254" s="218" t="str">
        <f>IF(ISNUMBER(_xlfn.XMATCH(Prod_fields[[#This Row],[ID]],Rosetta_Stone[Source PROD ID],0))=TRUE,"Found","0-Not Found")</f>
        <v>0-Not Found</v>
      </c>
      <c r="C254" s="15"/>
      <c r="D254" s="15" t="s">
        <v>7089</v>
      </c>
      <c r="E254" s="15" t="s">
        <v>6700</v>
      </c>
      <c r="F254" s="15" t="s">
        <v>7081</v>
      </c>
      <c r="G254" s="15" t="s">
        <v>810</v>
      </c>
      <c r="J254" s="15" t="s">
        <v>20</v>
      </c>
    </row>
    <row r="255" spans="1:13">
      <c r="A255" s="15" t="s">
        <v>7088</v>
      </c>
      <c r="B255" s="218" t="str">
        <f>IF(ISNUMBER(_xlfn.XMATCH(Prod_fields[[#This Row],[ID]],Rosetta_Stone[Source PROD ID],0))=TRUE,"Found","0-Not Found")</f>
        <v>0-Not Found</v>
      </c>
      <c r="C255" s="15"/>
      <c r="D255" s="15" t="s">
        <v>7090</v>
      </c>
      <c r="E255" s="15" t="s">
        <v>6701</v>
      </c>
      <c r="F255" s="15" t="s">
        <v>103</v>
      </c>
      <c r="G255" s="15" t="s">
        <v>810</v>
      </c>
      <c r="I255" s="15" t="s">
        <v>6689</v>
      </c>
      <c r="J255" s="15" t="s">
        <v>20</v>
      </c>
    </row>
    <row r="256" spans="1:13">
      <c r="A256" s="15" t="s">
        <v>7088</v>
      </c>
      <c r="B256" s="218" t="str">
        <f>IF(ISNUMBER(_xlfn.XMATCH(Prod_fields[[#This Row],[ID]],Rosetta_Stone[Source PROD ID],0))=TRUE,"Found","0-Not Found")</f>
        <v>0-Not Found</v>
      </c>
      <c r="C256" s="15"/>
      <c r="D256" s="15" t="s">
        <v>7091</v>
      </c>
      <c r="E256" s="15" t="s">
        <v>6935</v>
      </c>
      <c r="F256" s="15" t="s">
        <v>103</v>
      </c>
      <c r="G256" s="15" t="s">
        <v>810</v>
      </c>
      <c r="I256" s="15" t="s">
        <v>6689</v>
      </c>
      <c r="J256" s="15" t="s">
        <v>20</v>
      </c>
    </row>
    <row r="257" spans="1:10">
      <c r="A257" s="15" t="s">
        <v>7088</v>
      </c>
      <c r="B257" s="218" t="str">
        <f>IF(ISNUMBER(_xlfn.XMATCH(Prod_fields[[#This Row],[ID]],Rosetta_Stone[Source PROD ID],0))=TRUE,"Found","0-Not Found")</f>
        <v>0-Not Found</v>
      </c>
      <c r="C257" s="15"/>
      <c r="D257" s="15" t="s">
        <v>7092</v>
      </c>
      <c r="E257" s="15" t="s">
        <v>6700</v>
      </c>
      <c r="F257" s="15" t="s">
        <v>103</v>
      </c>
      <c r="G257" s="15" t="s">
        <v>810</v>
      </c>
      <c r="I257" s="15" t="s">
        <v>6689</v>
      </c>
      <c r="J257" s="15" t="s">
        <v>20</v>
      </c>
    </row>
    <row r="258" spans="1:10">
      <c r="A258" s="15" t="s">
        <v>7093</v>
      </c>
      <c r="B258" s="218" t="str">
        <f>IF(ISNUMBER(_xlfn.XMATCH(Prod_fields[[#This Row],[ID]],Rosetta_Stone[Source PROD ID],0))=TRUE,"Found","0-Not Found")</f>
        <v>0-Not Found</v>
      </c>
      <c r="C258" s="15"/>
      <c r="D258" s="15" t="s">
        <v>7094</v>
      </c>
      <c r="E258" s="15" t="s">
        <v>6700</v>
      </c>
      <c r="F258" s="15" t="s">
        <v>7081</v>
      </c>
      <c r="G258" s="15" t="s">
        <v>810</v>
      </c>
      <c r="J258" s="15" t="s">
        <v>20</v>
      </c>
    </row>
    <row r="259" spans="1:10">
      <c r="A259" s="15" t="s">
        <v>7093</v>
      </c>
      <c r="B259" s="218" t="str">
        <f>IF(ISNUMBER(_xlfn.XMATCH(Prod_fields[[#This Row],[ID]],Rosetta_Stone[Source PROD ID],0))=TRUE,"Found","0-Not Found")</f>
        <v>0-Not Found</v>
      </c>
      <c r="C259" s="15"/>
      <c r="D259" s="15" t="s">
        <v>7095</v>
      </c>
      <c r="E259" s="15" t="s">
        <v>6700</v>
      </c>
      <c r="F259" s="15" t="s">
        <v>103</v>
      </c>
      <c r="G259" s="15" t="s">
        <v>810</v>
      </c>
      <c r="I259" s="15" t="s">
        <v>6689</v>
      </c>
      <c r="J259" s="15" t="s">
        <v>20</v>
      </c>
    </row>
    <row r="260" spans="1:10">
      <c r="A260" s="15" t="s">
        <v>7096</v>
      </c>
      <c r="B260" s="218" t="str">
        <f>IF(ISNUMBER(_xlfn.XMATCH(Prod_fields[[#This Row],[ID]],Rosetta_Stone[Source PROD ID],0))=TRUE,"Found","0-Not Found")</f>
        <v>0-Not Found</v>
      </c>
      <c r="C260" s="15"/>
      <c r="D260" s="15" t="s">
        <v>7097</v>
      </c>
      <c r="E260" s="15" t="s">
        <v>6701</v>
      </c>
      <c r="F260" s="15" t="s">
        <v>7081</v>
      </c>
      <c r="G260" s="15" t="s">
        <v>810</v>
      </c>
      <c r="J260" s="15" t="s">
        <v>20</v>
      </c>
    </row>
    <row r="261" spans="1:10">
      <c r="A261" s="15" t="s">
        <v>7096</v>
      </c>
      <c r="B261" s="218" t="str">
        <f>IF(ISNUMBER(_xlfn.XMATCH(Prod_fields[[#This Row],[ID]],Rosetta_Stone[Source PROD ID],0))=TRUE,"Found","0-Not Found")</f>
        <v>0-Not Found</v>
      </c>
      <c r="C261" s="15"/>
      <c r="D261" s="15" t="s">
        <v>7097</v>
      </c>
      <c r="E261" s="15" t="s">
        <v>6935</v>
      </c>
      <c r="F261" s="15" t="s">
        <v>7081</v>
      </c>
      <c r="G261" s="15" t="s">
        <v>810</v>
      </c>
      <c r="J261" s="15" t="s">
        <v>20</v>
      </c>
    </row>
    <row r="262" spans="1:10">
      <c r="A262" s="15" t="s">
        <v>7096</v>
      </c>
      <c r="B262" s="218" t="str">
        <f>IF(ISNUMBER(_xlfn.XMATCH(Prod_fields[[#This Row],[ID]],Rosetta_Stone[Source PROD ID],0))=TRUE,"Found","0-Not Found")</f>
        <v>0-Not Found</v>
      </c>
      <c r="C262" s="15"/>
      <c r="D262" s="15" t="s">
        <v>7097</v>
      </c>
      <c r="E262" s="15" t="s">
        <v>6700</v>
      </c>
      <c r="F262" s="15" t="s">
        <v>7081</v>
      </c>
      <c r="G262" s="15" t="s">
        <v>810</v>
      </c>
      <c r="J262" s="15" t="s">
        <v>20</v>
      </c>
    </row>
    <row r="263" spans="1:10">
      <c r="A263" s="15" t="s">
        <v>7096</v>
      </c>
      <c r="B263" s="218" t="str">
        <f>IF(ISNUMBER(_xlfn.XMATCH(Prod_fields[[#This Row],[ID]],Rosetta_Stone[Source PROD ID],0))=TRUE,"Found","0-Not Found")</f>
        <v>0-Not Found</v>
      </c>
      <c r="C263" s="15"/>
      <c r="D263" s="15" t="s">
        <v>7098</v>
      </c>
      <c r="E263" s="15" t="s">
        <v>6701</v>
      </c>
      <c r="F263" s="15" t="s">
        <v>103</v>
      </c>
      <c r="G263" s="15" t="s">
        <v>810</v>
      </c>
      <c r="I263" s="15" t="s">
        <v>6689</v>
      </c>
      <c r="J263" s="15" t="s">
        <v>20</v>
      </c>
    </row>
    <row r="264" spans="1:10">
      <c r="A264" s="15" t="s">
        <v>7096</v>
      </c>
      <c r="B264" s="218" t="str">
        <f>IF(ISNUMBER(_xlfn.XMATCH(Prod_fields[[#This Row],[ID]],Rosetta_Stone[Source PROD ID],0))=TRUE,"Found","0-Not Found")</f>
        <v>0-Not Found</v>
      </c>
      <c r="C264" s="15"/>
      <c r="D264" s="15" t="s">
        <v>7099</v>
      </c>
      <c r="E264" s="15" t="s">
        <v>6935</v>
      </c>
      <c r="F264" s="15" t="s">
        <v>103</v>
      </c>
      <c r="G264" s="15" t="s">
        <v>810</v>
      </c>
      <c r="I264" s="15" t="s">
        <v>6689</v>
      </c>
      <c r="J264" s="15" t="s">
        <v>20</v>
      </c>
    </row>
    <row r="265" spans="1:10">
      <c r="A265" s="15" t="s">
        <v>7096</v>
      </c>
      <c r="B265" s="218" t="str">
        <f>IF(ISNUMBER(_xlfn.XMATCH(Prod_fields[[#This Row],[ID]],Rosetta_Stone[Source PROD ID],0))=TRUE,"Found","0-Not Found")</f>
        <v>0-Not Found</v>
      </c>
      <c r="C265" s="15"/>
      <c r="D265" s="15" t="s">
        <v>7100</v>
      </c>
      <c r="E265" s="15" t="s">
        <v>6700</v>
      </c>
      <c r="F265" s="15" t="s">
        <v>103</v>
      </c>
      <c r="G265" s="15" t="s">
        <v>810</v>
      </c>
      <c r="I265" s="15" t="s">
        <v>6689</v>
      </c>
      <c r="J265" s="15" t="s">
        <v>20</v>
      </c>
    </row>
    <row r="266" spans="1:10">
      <c r="A266" s="15" t="s">
        <v>7101</v>
      </c>
      <c r="B266" s="218" t="str">
        <f>IF(ISNUMBER(_xlfn.XMATCH(Prod_fields[[#This Row],[ID]],Rosetta_Stone[Source PROD ID],0))=TRUE,"Found","0-Not Found")</f>
        <v>0-Not Found</v>
      </c>
      <c r="C266" s="15"/>
      <c r="D266" s="15" t="s">
        <v>7102</v>
      </c>
      <c r="E266" s="15" t="s">
        <v>6701</v>
      </c>
      <c r="F266" s="15" t="s">
        <v>7081</v>
      </c>
      <c r="G266" s="15" t="s">
        <v>810</v>
      </c>
      <c r="J266" s="15" t="s">
        <v>20</v>
      </c>
    </row>
    <row r="267" spans="1:10">
      <c r="A267" s="15" t="s">
        <v>7101</v>
      </c>
      <c r="B267" s="218" t="str">
        <f>IF(ISNUMBER(_xlfn.XMATCH(Prod_fields[[#This Row],[ID]],Rosetta_Stone[Source PROD ID],0))=TRUE,"Found","0-Not Found")</f>
        <v>0-Not Found</v>
      </c>
      <c r="C267" s="15"/>
      <c r="D267" s="15" t="s">
        <v>7102</v>
      </c>
      <c r="E267" s="15" t="s">
        <v>6935</v>
      </c>
      <c r="F267" s="15" t="s">
        <v>7081</v>
      </c>
      <c r="G267" s="15" t="s">
        <v>810</v>
      </c>
      <c r="J267" s="15" t="s">
        <v>20</v>
      </c>
    </row>
    <row r="268" spans="1:10">
      <c r="A268" s="15" t="s">
        <v>7101</v>
      </c>
      <c r="B268" s="218" t="str">
        <f>IF(ISNUMBER(_xlfn.XMATCH(Prod_fields[[#This Row],[ID]],Rosetta_Stone[Source PROD ID],0))=TRUE,"Found","0-Not Found")</f>
        <v>0-Not Found</v>
      </c>
      <c r="C268" s="15"/>
      <c r="D268" s="15" t="s">
        <v>7102</v>
      </c>
      <c r="E268" s="15" t="s">
        <v>6700</v>
      </c>
      <c r="F268" s="15" t="s">
        <v>7081</v>
      </c>
      <c r="G268" s="15" t="s">
        <v>810</v>
      </c>
      <c r="J268" s="15" t="s">
        <v>20</v>
      </c>
    </row>
    <row r="269" spans="1:10">
      <c r="A269" s="15" t="s">
        <v>7101</v>
      </c>
      <c r="B269" s="218" t="str">
        <f>IF(ISNUMBER(_xlfn.XMATCH(Prod_fields[[#This Row],[ID]],Rosetta_Stone[Source PROD ID],0))=TRUE,"Found","0-Not Found")</f>
        <v>0-Not Found</v>
      </c>
      <c r="C269" s="15"/>
      <c r="D269" s="15" t="s">
        <v>7103</v>
      </c>
      <c r="E269" s="15" t="s">
        <v>6701</v>
      </c>
      <c r="F269" s="15" t="s">
        <v>103</v>
      </c>
      <c r="G269" s="15" t="s">
        <v>810</v>
      </c>
      <c r="I269" s="15" t="s">
        <v>6689</v>
      </c>
      <c r="J269" s="15" t="s">
        <v>20</v>
      </c>
    </row>
    <row r="270" spans="1:10">
      <c r="A270" s="15" t="s">
        <v>7101</v>
      </c>
      <c r="B270" s="218" t="str">
        <f>IF(ISNUMBER(_xlfn.XMATCH(Prod_fields[[#This Row],[ID]],Rosetta_Stone[Source PROD ID],0))=TRUE,"Found","0-Not Found")</f>
        <v>0-Not Found</v>
      </c>
      <c r="C270" s="15"/>
      <c r="D270" s="15" t="s">
        <v>7104</v>
      </c>
      <c r="E270" s="15" t="s">
        <v>6935</v>
      </c>
      <c r="F270" s="15" t="s">
        <v>103</v>
      </c>
      <c r="G270" s="15" t="s">
        <v>810</v>
      </c>
      <c r="I270" s="15" t="s">
        <v>6689</v>
      </c>
      <c r="J270" s="15" t="s">
        <v>20</v>
      </c>
    </row>
    <row r="271" spans="1:10">
      <c r="A271" s="15" t="s">
        <v>7101</v>
      </c>
      <c r="B271" s="218" t="str">
        <f>IF(ISNUMBER(_xlfn.XMATCH(Prod_fields[[#This Row],[ID]],Rosetta_Stone[Source PROD ID],0))=TRUE,"Found","0-Not Found")</f>
        <v>0-Not Found</v>
      </c>
      <c r="C271" s="15"/>
      <c r="D271" s="15" t="s">
        <v>7105</v>
      </c>
      <c r="E271" s="15" t="s">
        <v>6700</v>
      </c>
      <c r="F271" s="15" t="s">
        <v>103</v>
      </c>
      <c r="G271" s="15" t="s">
        <v>810</v>
      </c>
      <c r="I271" s="15" t="s">
        <v>6689</v>
      </c>
      <c r="J271" s="15" t="s">
        <v>20</v>
      </c>
    </row>
    <row r="272" spans="1:10">
      <c r="A272" s="15" t="s">
        <v>7106</v>
      </c>
      <c r="B272" s="218" t="str">
        <f>IF(ISNUMBER(_xlfn.XMATCH(Prod_fields[[#This Row],[ID]],Rosetta_Stone[Source PROD ID],0))=TRUE,"Found","0-Not Found")</f>
        <v>0-Not Found</v>
      </c>
      <c r="C272" s="15"/>
      <c r="D272" s="15" t="s">
        <v>7107</v>
      </c>
      <c r="E272" s="15" t="s">
        <v>6701</v>
      </c>
      <c r="F272" s="15" t="s">
        <v>7081</v>
      </c>
      <c r="G272" s="15" t="s">
        <v>810</v>
      </c>
      <c r="J272" s="15" t="s">
        <v>20</v>
      </c>
    </row>
    <row r="273" spans="1:10">
      <c r="A273" s="15" t="s">
        <v>7106</v>
      </c>
      <c r="B273" s="218" t="str">
        <f>IF(ISNUMBER(_xlfn.XMATCH(Prod_fields[[#This Row],[ID]],Rosetta_Stone[Source PROD ID],0))=TRUE,"Found","0-Not Found")</f>
        <v>0-Not Found</v>
      </c>
      <c r="C273" s="15"/>
      <c r="D273" s="15" t="s">
        <v>7107</v>
      </c>
      <c r="E273" s="15" t="s">
        <v>6935</v>
      </c>
      <c r="F273" s="15" t="s">
        <v>7081</v>
      </c>
      <c r="G273" s="15" t="s">
        <v>810</v>
      </c>
      <c r="J273" s="15" t="s">
        <v>20</v>
      </c>
    </row>
    <row r="274" spans="1:10">
      <c r="A274" s="15" t="s">
        <v>7106</v>
      </c>
      <c r="B274" s="218" t="str">
        <f>IF(ISNUMBER(_xlfn.XMATCH(Prod_fields[[#This Row],[ID]],Rosetta_Stone[Source PROD ID],0))=TRUE,"Found","0-Not Found")</f>
        <v>0-Not Found</v>
      </c>
      <c r="C274" s="15"/>
      <c r="D274" s="15" t="s">
        <v>7107</v>
      </c>
      <c r="E274" s="15" t="s">
        <v>6700</v>
      </c>
      <c r="F274" s="15" t="s">
        <v>7081</v>
      </c>
      <c r="G274" s="15" t="s">
        <v>810</v>
      </c>
      <c r="J274" s="15" t="s">
        <v>20</v>
      </c>
    </row>
    <row r="275" spans="1:10">
      <c r="A275" s="15" t="s">
        <v>7106</v>
      </c>
      <c r="B275" s="218" t="str">
        <f>IF(ISNUMBER(_xlfn.XMATCH(Prod_fields[[#This Row],[ID]],Rosetta_Stone[Source PROD ID],0))=TRUE,"Found","0-Not Found")</f>
        <v>0-Not Found</v>
      </c>
      <c r="C275" s="15"/>
      <c r="D275" s="15" t="s">
        <v>7108</v>
      </c>
      <c r="E275" s="15" t="s">
        <v>6701</v>
      </c>
      <c r="F275" s="15" t="s">
        <v>103</v>
      </c>
      <c r="G275" s="15" t="s">
        <v>810</v>
      </c>
      <c r="I275" s="15" t="s">
        <v>6689</v>
      </c>
      <c r="J275" s="15" t="s">
        <v>20</v>
      </c>
    </row>
    <row r="276" spans="1:10">
      <c r="A276" s="15" t="s">
        <v>7106</v>
      </c>
      <c r="B276" s="218" t="str">
        <f>IF(ISNUMBER(_xlfn.XMATCH(Prod_fields[[#This Row],[ID]],Rosetta_Stone[Source PROD ID],0))=TRUE,"Found","0-Not Found")</f>
        <v>0-Not Found</v>
      </c>
      <c r="C276" s="15"/>
      <c r="D276" s="15" t="s">
        <v>7109</v>
      </c>
      <c r="E276" s="15" t="s">
        <v>6935</v>
      </c>
      <c r="F276" s="15" t="s">
        <v>103</v>
      </c>
      <c r="G276" s="15" t="s">
        <v>810</v>
      </c>
      <c r="I276" s="15" t="s">
        <v>6689</v>
      </c>
      <c r="J276" s="15" t="s">
        <v>20</v>
      </c>
    </row>
    <row r="277" spans="1:10">
      <c r="A277" s="15" t="s">
        <v>7106</v>
      </c>
      <c r="B277" s="218" t="str">
        <f>IF(ISNUMBER(_xlfn.XMATCH(Prod_fields[[#This Row],[ID]],Rosetta_Stone[Source PROD ID],0))=TRUE,"Found","0-Not Found")</f>
        <v>0-Not Found</v>
      </c>
      <c r="C277" s="15"/>
      <c r="D277" s="15" t="s">
        <v>7110</v>
      </c>
      <c r="E277" s="15" t="s">
        <v>6700</v>
      </c>
      <c r="F277" s="15" t="s">
        <v>103</v>
      </c>
      <c r="G277" s="15" t="s">
        <v>810</v>
      </c>
      <c r="I277" s="15" t="s">
        <v>6689</v>
      </c>
      <c r="J277" s="15" t="s">
        <v>20</v>
      </c>
    </row>
    <row r="278" spans="1:10">
      <c r="A278" s="15" t="s">
        <v>7111</v>
      </c>
      <c r="B278" s="218" t="str">
        <f>IF(ISNUMBER(_xlfn.XMATCH(Prod_fields[[#This Row],[ID]],Rosetta_Stone[Source PROD ID],0))=TRUE,"Found","0-Not Found")</f>
        <v>0-Not Found</v>
      </c>
      <c r="C278" s="15"/>
      <c r="D278" s="15" t="s">
        <v>7112</v>
      </c>
      <c r="E278" s="15" t="s">
        <v>6700</v>
      </c>
      <c r="F278" s="15" t="s">
        <v>7081</v>
      </c>
      <c r="G278" s="15" t="s">
        <v>810</v>
      </c>
      <c r="J278" s="15" t="s">
        <v>20</v>
      </c>
    </row>
    <row r="279" spans="1:10">
      <c r="A279" s="15" t="s">
        <v>7111</v>
      </c>
      <c r="B279" s="218" t="str">
        <f>IF(ISNUMBER(_xlfn.XMATCH(Prod_fields[[#This Row],[ID]],Rosetta_Stone[Source PROD ID],0))=TRUE,"Found","0-Not Found")</f>
        <v>0-Not Found</v>
      </c>
      <c r="C279" s="15"/>
      <c r="D279" s="15" t="s">
        <v>7113</v>
      </c>
      <c r="E279" s="15" t="s">
        <v>6700</v>
      </c>
      <c r="F279" s="15" t="s">
        <v>103</v>
      </c>
      <c r="G279" s="15" t="s">
        <v>810</v>
      </c>
      <c r="I279" s="15" t="s">
        <v>6689</v>
      </c>
      <c r="J279" s="15" t="s">
        <v>20</v>
      </c>
    </row>
    <row r="280" spans="1:10">
      <c r="A280" s="15" t="s">
        <v>7114</v>
      </c>
      <c r="B280" s="218" t="str">
        <f>IF(ISNUMBER(_xlfn.XMATCH(Prod_fields[[#This Row],[ID]],Rosetta_Stone[Source PROD ID],0))=TRUE,"Found","0-Not Found")</f>
        <v>0-Not Found</v>
      </c>
      <c r="C280" s="15"/>
      <c r="D280" s="15" t="s">
        <v>7115</v>
      </c>
      <c r="E280" s="15" t="s">
        <v>6701</v>
      </c>
      <c r="F280" s="15" t="s">
        <v>7081</v>
      </c>
      <c r="G280" s="15" t="s">
        <v>810</v>
      </c>
      <c r="J280" s="15" t="s">
        <v>20</v>
      </c>
    </row>
    <row r="281" spans="1:10">
      <c r="A281" s="15" t="s">
        <v>7114</v>
      </c>
      <c r="B281" s="218" t="str">
        <f>IF(ISNUMBER(_xlfn.XMATCH(Prod_fields[[#This Row],[ID]],Rosetta_Stone[Source PROD ID],0))=TRUE,"Found","0-Not Found")</f>
        <v>0-Not Found</v>
      </c>
      <c r="C281" s="15"/>
      <c r="D281" s="15" t="s">
        <v>7115</v>
      </c>
      <c r="E281" s="15" t="s">
        <v>6935</v>
      </c>
      <c r="F281" s="15" t="s">
        <v>7081</v>
      </c>
      <c r="G281" s="15" t="s">
        <v>810</v>
      </c>
      <c r="J281" s="15" t="s">
        <v>20</v>
      </c>
    </row>
    <row r="282" spans="1:10">
      <c r="A282" s="15" t="s">
        <v>7114</v>
      </c>
      <c r="B282" s="218" t="str">
        <f>IF(ISNUMBER(_xlfn.XMATCH(Prod_fields[[#This Row],[ID]],Rosetta_Stone[Source PROD ID],0))=TRUE,"Found","0-Not Found")</f>
        <v>0-Not Found</v>
      </c>
      <c r="C282" s="15"/>
      <c r="D282" s="15" t="s">
        <v>7115</v>
      </c>
      <c r="E282" s="15" t="s">
        <v>6700</v>
      </c>
      <c r="F282" s="15" t="s">
        <v>7081</v>
      </c>
      <c r="G282" s="15" t="s">
        <v>810</v>
      </c>
      <c r="J282" s="15" t="s">
        <v>20</v>
      </c>
    </row>
    <row r="283" spans="1:10">
      <c r="A283" s="15" t="s">
        <v>7114</v>
      </c>
      <c r="B283" s="218" t="str">
        <f>IF(ISNUMBER(_xlfn.XMATCH(Prod_fields[[#This Row],[ID]],Rosetta_Stone[Source PROD ID],0))=TRUE,"Found","0-Not Found")</f>
        <v>0-Not Found</v>
      </c>
      <c r="C283" s="15"/>
      <c r="D283" s="15" t="s">
        <v>7116</v>
      </c>
      <c r="E283" s="15" t="s">
        <v>6701</v>
      </c>
      <c r="F283" s="15" t="s">
        <v>103</v>
      </c>
      <c r="G283" s="15" t="s">
        <v>810</v>
      </c>
      <c r="I283" s="15" t="s">
        <v>6689</v>
      </c>
      <c r="J283" s="15" t="s">
        <v>20</v>
      </c>
    </row>
    <row r="284" spans="1:10">
      <c r="A284" s="15" t="s">
        <v>7114</v>
      </c>
      <c r="B284" s="218" t="str">
        <f>IF(ISNUMBER(_xlfn.XMATCH(Prod_fields[[#This Row],[ID]],Rosetta_Stone[Source PROD ID],0))=TRUE,"Found","0-Not Found")</f>
        <v>0-Not Found</v>
      </c>
      <c r="C284" s="15"/>
      <c r="D284" s="15" t="s">
        <v>7117</v>
      </c>
      <c r="E284" s="15" t="s">
        <v>6935</v>
      </c>
      <c r="F284" s="15" t="s">
        <v>103</v>
      </c>
      <c r="G284" s="15" t="s">
        <v>810</v>
      </c>
      <c r="I284" s="15" t="s">
        <v>6689</v>
      </c>
      <c r="J284" s="15" t="s">
        <v>20</v>
      </c>
    </row>
    <row r="285" spans="1:10">
      <c r="A285" s="15" t="s">
        <v>7114</v>
      </c>
      <c r="B285" s="218" t="str">
        <f>IF(ISNUMBER(_xlfn.XMATCH(Prod_fields[[#This Row],[ID]],Rosetta_Stone[Source PROD ID],0))=TRUE,"Found","0-Not Found")</f>
        <v>0-Not Found</v>
      </c>
      <c r="C285" s="15"/>
      <c r="D285" s="15" t="s">
        <v>7118</v>
      </c>
      <c r="E285" s="15" t="s">
        <v>6700</v>
      </c>
      <c r="F285" s="15" t="s">
        <v>103</v>
      </c>
      <c r="G285" s="15" t="s">
        <v>810</v>
      </c>
      <c r="I285" s="15" t="s">
        <v>6689</v>
      </c>
      <c r="J285" s="15" t="s">
        <v>20</v>
      </c>
    </row>
    <row r="286" spans="1:10">
      <c r="A286" s="15" t="s">
        <v>7119</v>
      </c>
      <c r="B286" s="218" t="str">
        <f>IF(ISNUMBER(_xlfn.XMATCH(Prod_fields[[#This Row],[ID]],Rosetta_Stone[Source PROD ID],0))=TRUE,"Found","0-Not Found")</f>
        <v>0-Not Found</v>
      </c>
      <c r="C286" s="15"/>
      <c r="D286" s="15" t="s">
        <v>7120</v>
      </c>
      <c r="E286" s="15" t="s">
        <v>6701</v>
      </c>
      <c r="F286" s="15" t="s">
        <v>103</v>
      </c>
      <c r="G286" s="15" t="s">
        <v>6712</v>
      </c>
      <c r="I286" s="15" t="s">
        <v>6698</v>
      </c>
      <c r="J286" s="15" t="s">
        <v>20</v>
      </c>
    </row>
    <row r="287" spans="1:10">
      <c r="A287" s="15" t="s">
        <v>7121</v>
      </c>
      <c r="B287" s="218" t="str">
        <f>IF(ISNUMBER(_xlfn.XMATCH(Prod_fields[[#This Row],[ID]],Rosetta_Stone[Source PROD ID],0))=TRUE,"Found","0-Not Found")</f>
        <v>0-Not Found</v>
      </c>
      <c r="C287" s="15"/>
      <c r="D287" s="15" t="s">
        <v>7122</v>
      </c>
      <c r="E287" s="15" t="s">
        <v>6701</v>
      </c>
      <c r="F287" s="15" t="s">
        <v>103</v>
      </c>
      <c r="G287" s="15" t="s">
        <v>1347</v>
      </c>
      <c r="I287" s="15" t="s">
        <v>6689</v>
      </c>
      <c r="J287" s="15" t="s">
        <v>20</v>
      </c>
    </row>
    <row r="288" spans="1:10">
      <c r="A288" s="15" t="s">
        <v>51</v>
      </c>
      <c r="B288" s="218" t="str">
        <f>IF(ISNUMBER(_xlfn.XMATCH(Prod_fields[[#This Row],[ID]],Rosetta_Stone[Source PROD ID],0))=TRUE,"Found","0-Not Found")</f>
        <v>0-Not Found</v>
      </c>
      <c r="C288" s="15"/>
      <c r="D288" s="15" t="s">
        <v>7123</v>
      </c>
      <c r="E288" s="15" t="s">
        <v>6701</v>
      </c>
      <c r="F288" s="15" t="s">
        <v>216</v>
      </c>
      <c r="G288" s="15" t="s">
        <v>1075</v>
      </c>
      <c r="I288" s="15" t="s">
        <v>1348</v>
      </c>
      <c r="J288" s="15" t="s">
        <v>20</v>
      </c>
    </row>
    <row r="289" spans="1:12">
      <c r="A289" s="15" t="s">
        <v>51</v>
      </c>
      <c r="B289" s="218" t="str">
        <f>IF(ISNUMBER(_xlfn.XMATCH(Prod_fields[[#This Row],[ID]],Rosetta_Stone[Source PROD ID],0))=TRUE,"Found","0-Not Found")</f>
        <v>0-Not Found</v>
      </c>
      <c r="C289" s="15"/>
      <c r="D289" s="15" t="s">
        <v>7124</v>
      </c>
      <c r="E289" s="15" t="s">
        <v>6701</v>
      </c>
      <c r="F289" s="15" t="s">
        <v>103</v>
      </c>
      <c r="G289" s="15" t="s">
        <v>1075</v>
      </c>
      <c r="I289" s="15" t="s">
        <v>6689</v>
      </c>
      <c r="J289" s="15" t="s">
        <v>20</v>
      </c>
    </row>
    <row r="290" spans="1:12">
      <c r="A290" s="15" t="s">
        <v>312</v>
      </c>
      <c r="B290" s="218" t="str">
        <f>IF(ISNUMBER(_xlfn.XMATCH(Prod_fields[[#This Row],[ID]],Rosetta_Stone[Source PROD ID],0))=TRUE,"Found","0-Not Found")</f>
        <v>0-Not Found</v>
      </c>
      <c r="C290" s="15"/>
      <c r="D290" s="15" t="s">
        <v>7125</v>
      </c>
      <c r="E290" s="15" t="s">
        <v>6704</v>
      </c>
      <c r="F290" s="15" t="s">
        <v>216</v>
      </c>
      <c r="G290" s="15" t="s">
        <v>947</v>
      </c>
      <c r="J290" s="15" t="s">
        <v>20</v>
      </c>
    </row>
    <row r="291" spans="1:12">
      <c r="A291" s="15" t="s">
        <v>312</v>
      </c>
      <c r="B291" s="218" t="str">
        <f>IF(ISNUMBER(_xlfn.XMATCH(Prod_fields[[#This Row],[ID]],Rosetta_Stone[Source PROD ID],0))=TRUE,"Found","0-Not Found")</f>
        <v>0-Not Found</v>
      </c>
      <c r="C291" s="15"/>
      <c r="D291" s="15" t="s">
        <v>7126</v>
      </c>
      <c r="E291" s="15" t="s">
        <v>6701</v>
      </c>
      <c r="F291" s="15" t="s">
        <v>103</v>
      </c>
      <c r="G291" s="15" t="s">
        <v>947</v>
      </c>
      <c r="I291" s="15" t="s">
        <v>6689</v>
      </c>
      <c r="J291" s="15" t="s">
        <v>20</v>
      </c>
    </row>
    <row r="292" spans="1:12">
      <c r="A292" s="15" t="s">
        <v>313</v>
      </c>
      <c r="B292" s="218" t="str">
        <f>IF(ISNUMBER(_xlfn.XMATCH(Prod_fields[[#This Row],[ID]],Rosetta_Stone[Source PROD ID],0))=TRUE,"Found","0-Not Found")</f>
        <v>0-Not Found</v>
      </c>
      <c r="C292" s="15"/>
      <c r="D292" s="15" t="s">
        <v>7127</v>
      </c>
      <c r="E292" s="15" t="s">
        <v>6704</v>
      </c>
      <c r="F292" s="15" t="s">
        <v>216</v>
      </c>
      <c r="G292" s="15" t="s">
        <v>1075</v>
      </c>
      <c r="J292" s="15" t="s">
        <v>20</v>
      </c>
    </row>
    <row r="293" spans="1:12">
      <c r="A293" s="15" t="s">
        <v>313</v>
      </c>
      <c r="B293" s="218" t="str">
        <f>IF(ISNUMBER(_xlfn.XMATCH(Prod_fields[[#This Row],[ID]],Rosetta_Stone[Source PROD ID],0))=TRUE,"Found","0-Not Found")</f>
        <v>0-Not Found</v>
      </c>
      <c r="C293" s="15"/>
      <c r="D293" s="15" t="s">
        <v>7128</v>
      </c>
      <c r="E293" s="15" t="s">
        <v>6701</v>
      </c>
      <c r="F293" s="15" t="s">
        <v>103</v>
      </c>
      <c r="G293" s="15" t="s">
        <v>1075</v>
      </c>
      <c r="I293" s="15" t="s">
        <v>6689</v>
      </c>
      <c r="J293" s="15" t="s">
        <v>20</v>
      </c>
    </row>
    <row r="294" spans="1:12">
      <c r="A294" s="15" t="s">
        <v>7129</v>
      </c>
      <c r="B294" s="218" t="str">
        <f>IF(ISNUMBER(_xlfn.XMATCH(Prod_fields[[#This Row],[ID]],Rosetta_Stone[Source PROD ID],0))=TRUE,"Found","0-Not Found")</f>
        <v>0-Not Found</v>
      </c>
      <c r="C294" s="15"/>
      <c r="D294" s="15" t="s">
        <v>7130</v>
      </c>
      <c r="E294" s="15" t="s">
        <v>6701</v>
      </c>
      <c r="F294" s="15" t="s">
        <v>103</v>
      </c>
      <c r="G294" s="15" t="s">
        <v>947</v>
      </c>
      <c r="I294" s="15" t="s">
        <v>6689</v>
      </c>
      <c r="J294" s="15" t="s">
        <v>20</v>
      </c>
    </row>
    <row r="295" spans="1:12">
      <c r="A295" s="15" t="s">
        <v>7129</v>
      </c>
      <c r="B295" s="218" t="str">
        <f>IF(ISNUMBER(_xlfn.XMATCH(Prod_fields[[#This Row],[ID]],Rosetta_Stone[Source PROD ID],0))=TRUE,"Found","0-Not Found")</f>
        <v>0-Not Found</v>
      </c>
      <c r="C295" s="15"/>
      <c r="D295" s="15" t="s">
        <v>7131</v>
      </c>
      <c r="E295" s="15" t="s">
        <v>6700</v>
      </c>
      <c r="F295" s="15" t="s">
        <v>103</v>
      </c>
      <c r="G295" s="15" t="s">
        <v>947</v>
      </c>
      <c r="I295" s="15" t="s">
        <v>6720</v>
      </c>
      <c r="J295" s="15" t="s">
        <v>20</v>
      </c>
    </row>
    <row r="296" spans="1:12">
      <c r="A296" s="15" t="s">
        <v>913</v>
      </c>
      <c r="B296" s="218" t="str">
        <f>IF(ISNUMBER(_xlfn.XMATCH(Prod_fields[[#This Row],[ID]],Rosetta_Stone[Source PROD ID],0))=TRUE,"Found","0-Not Found")</f>
        <v>Found</v>
      </c>
      <c r="C296" s="15" t="s">
        <v>6696</v>
      </c>
      <c r="D296" s="15" t="s">
        <v>912</v>
      </c>
      <c r="E296" s="15" t="s">
        <v>7132</v>
      </c>
      <c r="F296" s="15" t="s">
        <v>103</v>
      </c>
      <c r="G296" s="15" t="s">
        <v>947</v>
      </c>
      <c r="I296" s="15" t="s">
        <v>6689</v>
      </c>
      <c r="J296" s="15" t="s">
        <v>20</v>
      </c>
      <c r="K296" s="15" t="s">
        <v>20</v>
      </c>
    </row>
    <row r="297" spans="1:12">
      <c r="A297" s="15" t="s">
        <v>7133</v>
      </c>
      <c r="B297" s="218" t="str">
        <f>IF(ISNUMBER(_xlfn.XMATCH(Prod_fields[[#This Row],[ID]],Rosetta_Stone[Source PROD ID],0))=TRUE,"Found","0-Not Found")</f>
        <v>0-Not Found</v>
      </c>
      <c r="C297" s="15"/>
      <c r="D297" s="15" t="s">
        <v>7134</v>
      </c>
      <c r="E297" s="15" t="s">
        <v>6701</v>
      </c>
      <c r="F297" s="15" t="s">
        <v>1636</v>
      </c>
      <c r="G297" s="15" t="s">
        <v>947</v>
      </c>
      <c r="J297" s="15" t="s">
        <v>20</v>
      </c>
      <c r="L297" s="15" t="s">
        <v>117</v>
      </c>
    </row>
    <row r="298" spans="1:12">
      <c r="A298" s="15" t="s">
        <v>2555</v>
      </c>
      <c r="B298" s="218" t="str">
        <f>IF(ISNUMBER(_xlfn.XMATCH(Prod_fields[[#This Row],[ID]],Rosetta_Stone[Source PROD ID],0))=TRUE,"Found","0-Not Found")</f>
        <v>0-Not Found</v>
      </c>
      <c r="C298" s="15"/>
      <c r="D298" s="15" t="s">
        <v>7135</v>
      </c>
      <c r="E298" s="15" t="s">
        <v>7048</v>
      </c>
      <c r="F298" s="15" t="s">
        <v>1636</v>
      </c>
      <c r="G298" s="15" t="s">
        <v>947</v>
      </c>
      <c r="L298" s="15" t="s">
        <v>117</v>
      </c>
    </row>
    <row r="299" spans="1:12">
      <c r="A299" s="15" t="s">
        <v>2555</v>
      </c>
      <c r="B299" s="218" t="str">
        <f>IF(ISNUMBER(_xlfn.XMATCH(Prod_fields[[#This Row],[ID]],Rosetta_Stone[Source PROD ID],0))=TRUE,"Found","0-Not Found")</f>
        <v>0-Not Found</v>
      </c>
      <c r="C299" s="15"/>
      <c r="D299" s="15" t="s">
        <v>7135</v>
      </c>
      <c r="E299" s="15" t="s">
        <v>6701</v>
      </c>
      <c r="F299" s="15" t="s">
        <v>1636</v>
      </c>
      <c r="G299" s="15" t="s">
        <v>947</v>
      </c>
      <c r="J299" s="15" t="s">
        <v>20</v>
      </c>
      <c r="L299" s="15" t="s">
        <v>117</v>
      </c>
    </row>
    <row r="300" spans="1:12">
      <c r="A300" s="15" t="s">
        <v>2555</v>
      </c>
      <c r="B300" s="218" t="str">
        <f>IF(ISNUMBER(_xlfn.XMATCH(Prod_fields[[#This Row],[ID]],Rosetta_Stone[Source PROD ID],0))=TRUE,"Found","0-Not Found")</f>
        <v>0-Not Found</v>
      </c>
      <c r="C300" s="15"/>
      <c r="D300" s="15" t="s">
        <v>7135</v>
      </c>
      <c r="E300" s="15" t="s">
        <v>6727</v>
      </c>
      <c r="F300" s="15" t="s">
        <v>1636</v>
      </c>
      <c r="G300" s="15" t="s">
        <v>947</v>
      </c>
      <c r="J300" s="15" t="s">
        <v>20</v>
      </c>
      <c r="L300" s="15" t="s">
        <v>117</v>
      </c>
    </row>
    <row r="301" spans="1:12">
      <c r="A301" s="15" t="s">
        <v>7136</v>
      </c>
      <c r="B301" s="218" t="str">
        <f>IF(ISNUMBER(_xlfn.XMATCH(Prod_fields[[#This Row],[ID]],Rosetta_Stone[Source PROD ID],0))=TRUE,"Found","0-Not Found")</f>
        <v>0-Not Found</v>
      </c>
      <c r="C301" s="15"/>
      <c r="D301" s="15" t="s">
        <v>7137</v>
      </c>
      <c r="E301" s="15" t="s">
        <v>6700</v>
      </c>
      <c r="F301" s="15" t="s">
        <v>103</v>
      </c>
      <c r="G301" s="15" t="s">
        <v>947</v>
      </c>
      <c r="I301" s="15" t="s">
        <v>6698</v>
      </c>
      <c r="J301" s="15" t="s">
        <v>20</v>
      </c>
    </row>
    <row r="302" spans="1:12">
      <c r="A302" s="15" t="s">
        <v>6305</v>
      </c>
      <c r="B302" s="218" t="str">
        <f>IF(ISNUMBER(_xlfn.XMATCH(Prod_fields[[#This Row],[ID]],Rosetta_Stone[Source PROD ID],0))=TRUE,"Found","0-Not Found")</f>
        <v>0-Not Found</v>
      </c>
      <c r="C302" s="15" t="s">
        <v>6696</v>
      </c>
      <c r="D302" s="15" t="s">
        <v>7138</v>
      </c>
      <c r="E302" s="15" t="s">
        <v>6701</v>
      </c>
      <c r="F302" s="15" t="s">
        <v>103</v>
      </c>
      <c r="G302" s="15" t="s">
        <v>947</v>
      </c>
      <c r="I302" s="15" t="s">
        <v>6689</v>
      </c>
      <c r="J302" s="15" t="s">
        <v>20</v>
      </c>
    </row>
    <row r="303" spans="1:12">
      <c r="A303" s="15" t="s">
        <v>6305</v>
      </c>
      <c r="B303" s="218" t="str">
        <f>IF(ISNUMBER(_xlfn.XMATCH(Prod_fields[[#This Row],[ID]],Rosetta_Stone[Source PROD ID],0))=TRUE,"Found","0-Not Found")</f>
        <v>0-Not Found</v>
      </c>
      <c r="C303" s="15" t="s">
        <v>6696</v>
      </c>
      <c r="D303" s="15" t="s">
        <v>7139</v>
      </c>
      <c r="E303" s="15" t="s">
        <v>6700</v>
      </c>
      <c r="F303" s="15" t="s">
        <v>103</v>
      </c>
      <c r="G303" s="15" t="s">
        <v>947</v>
      </c>
      <c r="I303" s="15" t="s">
        <v>6689</v>
      </c>
      <c r="J303" s="15" t="s">
        <v>20</v>
      </c>
    </row>
    <row r="304" spans="1:12">
      <c r="A304" s="15" t="s">
        <v>7140</v>
      </c>
      <c r="B304" s="218" t="str">
        <f>IF(ISNUMBER(_xlfn.XMATCH(Prod_fields[[#This Row],[ID]],Rosetta_Stone[Source PROD ID],0))=TRUE,"Found","0-Not Found")</f>
        <v>0-Not Found</v>
      </c>
      <c r="C304" s="15"/>
      <c r="D304" s="15" t="s">
        <v>7141</v>
      </c>
      <c r="E304" s="15" t="s">
        <v>6700</v>
      </c>
      <c r="F304" s="15" t="s">
        <v>103</v>
      </c>
      <c r="G304" s="15" t="s">
        <v>810</v>
      </c>
      <c r="I304" s="15" t="s">
        <v>6698</v>
      </c>
      <c r="J304" s="15" t="s">
        <v>20</v>
      </c>
    </row>
    <row r="305" spans="1:12">
      <c r="A305" s="15" t="s">
        <v>7142</v>
      </c>
      <c r="B305" s="218" t="str">
        <f>IF(ISNUMBER(_xlfn.XMATCH(Prod_fields[[#This Row],[ID]],Rosetta_Stone[Source PROD ID],0))=TRUE,"Found","0-Not Found")</f>
        <v>0-Not Found</v>
      </c>
      <c r="C305" s="15"/>
      <c r="D305" s="15" t="s">
        <v>7143</v>
      </c>
      <c r="E305" s="15" t="s">
        <v>6701</v>
      </c>
      <c r="F305" s="15" t="s">
        <v>1636</v>
      </c>
      <c r="G305" s="15" t="s">
        <v>947</v>
      </c>
      <c r="J305" s="15" t="s">
        <v>20</v>
      </c>
      <c r="L305" s="15" t="s">
        <v>117</v>
      </c>
    </row>
    <row r="306" spans="1:12">
      <c r="A306" s="15" t="s">
        <v>7144</v>
      </c>
      <c r="B306" s="218" t="str">
        <f>IF(ISNUMBER(_xlfn.XMATCH(Prod_fields[[#This Row],[ID]],Rosetta_Stone[Source PROD ID],0))=TRUE,"Found","0-Not Found")</f>
        <v>0-Not Found</v>
      </c>
      <c r="C306" s="15"/>
      <c r="D306" s="15" t="s">
        <v>7145</v>
      </c>
      <c r="E306" s="15" t="s">
        <v>6700</v>
      </c>
      <c r="F306" s="15" t="s">
        <v>103</v>
      </c>
      <c r="G306" s="15" t="s">
        <v>947</v>
      </c>
      <c r="I306" s="15" t="s">
        <v>6698</v>
      </c>
      <c r="J306" s="15" t="s">
        <v>20</v>
      </c>
    </row>
    <row r="307" spans="1:12">
      <c r="A307" s="15" t="s">
        <v>7146</v>
      </c>
      <c r="B307" s="218" t="str">
        <f>IF(ISNUMBER(_xlfn.XMATCH(Prod_fields[[#This Row],[ID]],Rosetta_Stone[Source PROD ID],0))=TRUE,"Found","0-Not Found")</f>
        <v>0-Not Found</v>
      </c>
      <c r="C307" s="15"/>
      <c r="D307" s="15" t="s">
        <v>7147</v>
      </c>
      <c r="E307" s="15" t="s">
        <v>6701</v>
      </c>
      <c r="F307" s="15" t="s">
        <v>1636</v>
      </c>
      <c r="G307" s="15" t="s">
        <v>947</v>
      </c>
      <c r="J307" s="15" t="s">
        <v>20</v>
      </c>
      <c r="L307" s="15" t="s">
        <v>117</v>
      </c>
    </row>
    <row r="308" spans="1:12">
      <c r="A308" s="15" t="s">
        <v>7148</v>
      </c>
      <c r="B308" s="218" t="str">
        <f>IF(ISNUMBER(_xlfn.XMATCH(Prod_fields[[#This Row],[ID]],Rosetta_Stone[Source PROD ID],0))=TRUE,"Found","0-Not Found")</f>
        <v>0-Not Found</v>
      </c>
      <c r="C308" s="15"/>
      <c r="D308" s="15" t="s">
        <v>7149</v>
      </c>
      <c r="E308" s="15" t="s">
        <v>6697</v>
      </c>
      <c r="F308" s="15" t="s">
        <v>216</v>
      </c>
      <c r="G308" s="15" t="s">
        <v>1075</v>
      </c>
      <c r="J308" s="15" t="s">
        <v>20</v>
      </c>
    </row>
    <row r="309" spans="1:12">
      <c r="A309" s="15" t="s">
        <v>7150</v>
      </c>
      <c r="B309" s="218" t="str">
        <f>IF(ISNUMBER(_xlfn.XMATCH(Prod_fields[[#This Row],[ID]],Rosetta_Stone[Source PROD ID],0))=TRUE,"Found","0-Not Found")</f>
        <v>0-Not Found</v>
      </c>
      <c r="C309" s="15"/>
      <c r="D309" s="15" t="s">
        <v>7151</v>
      </c>
      <c r="E309" s="15" t="s">
        <v>6701</v>
      </c>
      <c r="F309" s="15" t="s">
        <v>216</v>
      </c>
      <c r="G309" s="15" t="s">
        <v>947</v>
      </c>
      <c r="I309" s="15" t="s">
        <v>1348</v>
      </c>
      <c r="J309" s="15" t="s">
        <v>20</v>
      </c>
    </row>
    <row r="310" spans="1:12">
      <c r="A310" s="15" t="s">
        <v>7152</v>
      </c>
      <c r="B310" s="218" t="str">
        <f>IF(ISNUMBER(_xlfn.XMATCH(Prod_fields[[#This Row],[ID]],Rosetta_Stone[Source PROD ID],0))=TRUE,"Found","0-Not Found")</f>
        <v>0-Not Found</v>
      </c>
      <c r="C310" s="15"/>
      <c r="D310" s="15" t="s">
        <v>7153</v>
      </c>
      <c r="E310" s="15" t="s">
        <v>6701</v>
      </c>
      <c r="F310" s="15" t="s">
        <v>1636</v>
      </c>
      <c r="G310" s="15" t="s">
        <v>947</v>
      </c>
      <c r="L310" s="15" t="s">
        <v>117</v>
      </c>
    </row>
    <row r="311" spans="1:12">
      <c r="A311" s="15" t="s">
        <v>7154</v>
      </c>
      <c r="B311" s="218" t="str">
        <f>IF(ISNUMBER(_xlfn.XMATCH(Prod_fields[[#This Row],[ID]],Rosetta_Stone[Source PROD ID],0))=TRUE,"Found","0-Not Found")</f>
        <v>0-Not Found</v>
      </c>
      <c r="C311" s="15"/>
      <c r="D311" s="15" t="s">
        <v>7155</v>
      </c>
      <c r="E311" s="15" t="s">
        <v>6701</v>
      </c>
      <c r="F311" s="15" t="s">
        <v>216</v>
      </c>
      <c r="G311" s="15" t="s">
        <v>947</v>
      </c>
      <c r="J311" s="15" t="s">
        <v>20</v>
      </c>
    </row>
    <row r="312" spans="1:12">
      <c r="A312" s="15" t="s">
        <v>5027</v>
      </c>
      <c r="B312" s="218" t="str">
        <f>IF(ISNUMBER(_xlfn.XMATCH(Prod_fields[[#This Row],[ID]],Rosetta_Stone[Source PROD ID],0))=TRUE,"Found","0-Not Found")</f>
        <v>Found</v>
      </c>
      <c r="C312" s="15" t="s">
        <v>6696</v>
      </c>
      <c r="D312" s="15" t="s">
        <v>7156</v>
      </c>
      <c r="E312" s="15" t="s">
        <v>6701</v>
      </c>
      <c r="F312" s="15" t="s">
        <v>1636</v>
      </c>
      <c r="G312" s="15" t="s">
        <v>947</v>
      </c>
      <c r="J312" s="15" t="s">
        <v>20</v>
      </c>
      <c r="L312" s="15" t="s">
        <v>117</v>
      </c>
    </row>
    <row r="313" spans="1:12">
      <c r="A313" s="15" t="s">
        <v>5027</v>
      </c>
      <c r="B313" s="218" t="str">
        <f>IF(ISNUMBER(_xlfn.XMATCH(Prod_fields[[#This Row],[ID]],Rosetta_Stone[Source PROD ID],0))=TRUE,"Found","0-Not Found")</f>
        <v>Found</v>
      </c>
      <c r="C313" s="15" t="s">
        <v>6696</v>
      </c>
      <c r="D313" s="15" t="s">
        <v>7156</v>
      </c>
      <c r="E313" s="15" t="s">
        <v>6697</v>
      </c>
      <c r="F313" s="15" t="s">
        <v>1636</v>
      </c>
      <c r="G313" s="15" t="s">
        <v>947</v>
      </c>
      <c r="J313" s="15" t="s">
        <v>20</v>
      </c>
      <c r="L313" s="15" t="s">
        <v>117</v>
      </c>
    </row>
    <row r="314" spans="1:12">
      <c r="A314" s="15" t="s">
        <v>5072</v>
      </c>
      <c r="B314" s="218" t="str">
        <f>IF(ISNUMBER(_xlfn.XMATCH(Prod_fields[[#This Row],[ID]],Rosetta_Stone[Source PROD ID],0))=TRUE,"Found","0-Not Found")</f>
        <v>Found</v>
      </c>
      <c r="C314" s="15" t="s">
        <v>6696</v>
      </c>
      <c r="D314" s="15" t="s">
        <v>1896</v>
      </c>
      <c r="E314" s="15" t="s">
        <v>6701</v>
      </c>
      <c r="F314" s="15" t="s">
        <v>1636</v>
      </c>
      <c r="G314" s="15" t="s">
        <v>947</v>
      </c>
      <c r="J314" s="15" t="s">
        <v>20</v>
      </c>
      <c r="L314" s="15" t="s">
        <v>117</v>
      </c>
    </row>
    <row r="315" spans="1:12">
      <c r="A315" s="15" t="s">
        <v>5072</v>
      </c>
      <c r="B315" s="218" t="str">
        <f>IF(ISNUMBER(_xlfn.XMATCH(Prod_fields[[#This Row],[ID]],Rosetta_Stone[Source PROD ID],0))=TRUE,"Found","0-Not Found")</f>
        <v>Found</v>
      </c>
      <c r="C315" s="15" t="s">
        <v>6696</v>
      </c>
      <c r="D315" s="15" t="s">
        <v>1896</v>
      </c>
      <c r="E315" s="15" t="s">
        <v>6697</v>
      </c>
      <c r="F315" s="15" t="s">
        <v>1636</v>
      </c>
      <c r="G315" s="15" t="s">
        <v>947</v>
      </c>
      <c r="J315" s="15" t="s">
        <v>20</v>
      </c>
      <c r="L315" s="15" t="s">
        <v>117</v>
      </c>
    </row>
    <row r="316" spans="1:12">
      <c r="A316" s="15" t="s">
        <v>7157</v>
      </c>
      <c r="B316" s="218" t="str">
        <f>IF(ISNUMBER(_xlfn.XMATCH(Prod_fields[[#This Row],[ID]],Rosetta_Stone[Source PROD ID],0))=TRUE,"Found","0-Not Found")</f>
        <v>0-Not Found</v>
      </c>
      <c r="C316" s="15"/>
      <c r="D316" s="15" t="s">
        <v>7158</v>
      </c>
      <c r="E316" s="15" t="s">
        <v>6701</v>
      </c>
      <c r="F316" s="15" t="s">
        <v>103</v>
      </c>
      <c r="G316" s="15" t="s">
        <v>947</v>
      </c>
      <c r="I316" s="15" t="s">
        <v>6689</v>
      </c>
      <c r="J316" s="15" t="s">
        <v>20</v>
      </c>
    </row>
    <row r="317" spans="1:12">
      <c r="A317" s="15" t="s">
        <v>618</v>
      </c>
      <c r="B317" s="218" t="str">
        <f>IF(ISNUMBER(_xlfn.XMATCH(Prod_fields[[#This Row],[ID]],Rosetta_Stone[Source PROD ID],0))=TRUE,"Found","0-Not Found")</f>
        <v>0-Not Found</v>
      </c>
      <c r="C317" s="15" t="s">
        <v>6696</v>
      </c>
      <c r="D317" s="15" t="s">
        <v>1615</v>
      </c>
      <c r="E317" s="15" t="s">
        <v>6701</v>
      </c>
      <c r="F317" s="15" t="s">
        <v>1636</v>
      </c>
      <c r="G317" s="15" t="s">
        <v>947</v>
      </c>
      <c r="J317" s="15" t="s">
        <v>20</v>
      </c>
      <c r="L317" s="15" t="s">
        <v>117</v>
      </c>
    </row>
    <row r="318" spans="1:12">
      <c r="A318" s="15" t="s">
        <v>618</v>
      </c>
      <c r="B318" s="218" t="str">
        <f>IF(ISNUMBER(_xlfn.XMATCH(Prod_fields[[#This Row],[ID]],Rosetta_Stone[Source PROD ID],0))=TRUE,"Found","0-Not Found")</f>
        <v>0-Not Found</v>
      </c>
      <c r="C318" s="15" t="s">
        <v>6696</v>
      </c>
      <c r="D318" s="15" t="s">
        <v>1615</v>
      </c>
      <c r="E318" s="15" t="s">
        <v>6697</v>
      </c>
      <c r="F318" s="15" t="s">
        <v>1636</v>
      </c>
      <c r="G318" s="15" t="s">
        <v>947</v>
      </c>
      <c r="J318" s="15" t="s">
        <v>20</v>
      </c>
      <c r="L318" s="15" t="s">
        <v>117</v>
      </c>
    </row>
    <row r="319" spans="1:12">
      <c r="A319" s="15" t="s">
        <v>7159</v>
      </c>
      <c r="B319" s="218" t="str">
        <f>IF(ISNUMBER(_xlfn.XMATCH(Prod_fields[[#This Row],[ID]],Rosetta_Stone[Source PROD ID],0))=TRUE,"Found","0-Not Found")</f>
        <v>0-Not Found</v>
      </c>
      <c r="C319" s="15"/>
      <c r="D319" s="15" t="s">
        <v>7160</v>
      </c>
      <c r="E319" s="15" t="s">
        <v>6701</v>
      </c>
      <c r="F319" s="15" t="s">
        <v>103</v>
      </c>
      <c r="G319" s="15" t="s">
        <v>947</v>
      </c>
      <c r="I319" s="15" t="s">
        <v>6698</v>
      </c>
      <c r="J319" s="15" t="s">
        <v>20</v>
      </c>
    </row>
    <row r="320" spans="1:12">
      <c r="A320" s="15" t="s">
        <v>237</v>
      </c>
      <c r="B320" s="218" t="str">
        <f>IF(ISNUMBER(_xlfn.XMATCH(Prod_fields[[#This Row],[ID]],Rosetta_Stone[Source PROD ID],0))=TRUE,"Found","0-Not Found")</f>
        <v>0-Not Found</v>
      </c>
      <c r="C320" s="15"/>
      <c r="D320" s="15" t="s">
        <v>7161</v>
      </c>
      <c r="E320" s="15" t="s">
        <v>7132</v>
      </c>
      <c r="F320" s="15" t="s">
        <v>103</v>
      </c>
      <c r="G320" s="15" t="s">
        <v>947</v>
      </c>
      <c r="I320" s="15" t="s">
        <v>6720</v>
      </c>
      <c r="J320" s="15" t="s">
        <v>20</v>
      </c>
    </row>
    <row r="321" spans="1:12">
      <c r="A321" s="15" t="s">
        <v>237</v>
      </c>
      <c r="B321" s="218" t="str">
        <f>IF(ISNUMBER(_xlfn.XMATCH(Prod_fields[[#This Row],[ID]],Rosetta_Stone[Source PROD ID],0))=TRUE,"Found","0-Not Found")</f>
        <v>0-Not Found</v>
      </c>
      <c r="C321" s="15"/>
      <c r="D321" s="15" t="s">
        <v>7162</v>
      </c>
      <c r="E321" s="15" t="s">
        <v>6935</v>
      </c>
      <c r="F321" s="15" t="s">
        <v>216</v>
      </c>
      <c r="G321" s="15" t="s">
        <v>947</v>
      </c>
      <c r="J321" s="15" t="s">
        <v>20</v>
      </c>
    </row>
    <row r="322" spans="1:12">
      <c r="A322" s="15" t="s">
        <v>237</v>
      </c>
      <c r="B322" s="218" t="str">
        <f>IF(ISNUMBER(_xlfn.XMATCH(Prod_fields[[#This Row],[ID]],Rosetta_Stone[Source PROD ID],0))=TRUE,"Found","0-Not Found")</f>
        <v>0-Not Found</v>
      </c>
      <c r="C322" s="15"/>
      <c r="D322" s="15" t="s">
        <v>7163</v>
      </c>
      <c r="E322" s="15" t="s">
        <v>6704</v>
      </c>
      <c r="F322" s="15" t="s">
        <v>103</v>
      </c>
      <c r="G322" s="15" t="s">
        <v>947</v>
      </c>
      <c r="I322" s="15" t="s">
        <v>6720</v>
      </c>
      <c r="J322" s="15" t="s">
        <v>20</v>
      </c>
    </row>
    <row r="323" spans="1:12">
      <c r="A323" s="15" t="s">
        <v>7164</v>
      </c>
      <c r="B323" s="218" t="str">
        <f>IF(ISNUMBER(_xlfn.XMATCH(Prod_fields[[#This Row],[ID]],Rosetta_Stone[Source PROD ID],0))=TRUE,"Found","0-Not Found")</f>
        <v>0-Not Found</v>
      </c>
      <c r="C323" s="15"/>
      <c r="D323" s="15" t="s">
        <v>7165</v>
      </c>
      <c r="E323" s="15" t="s">
        <v>6688</v>
      </c>
      <c r="F323" s="15" t="s">
        <v>103</v>
      </c>
      <c r="G323" s="15" t="s">
        <v>6712</v>
      </c>
      <c r="I323" s="15" t="s">
        <v>6689</v>
      </c>
      <c r="J323" s="15" t="s">
        <v>20</v>
      </c>
      <c r="K323" s="15" t="s">
        <v>20</v>
      </c>
    </row>
    <row r="324" spans="1:12">
      <c r="A324" s="15" t="s">
        <v>7166</v>
      </c>
      <c r="B324" s="218" t="str">
        <f>IF(ISNUMBER(_xlfn.XMATCH(Prod_fields[[#This Row],[ID]],Rosetta_Stone[Source PROD ID],0))=TRUE,"Found","0-Not Found")</f>
        <v>0-Not Found</v>
      </c>
      <c r="C324" s="15"/>
      <c r="D324" s="15" t="s">
        <v>7167</v>
      </c>
      <c r="E324" s="15" t="s">
        <v>6697</v>
      </c>
      <c r="F324" s="15" t="s">
        <v>103</v>
      </c>
      <c r="G324" s="15" t="s">
        <v>947</v>
      </c>
      <c r="I324" s="15" t="s">
        <v>6720</v>
      </c>
      <c r="J324" s="15" t="s">
        <v>20</v>
      </c>
    </row>
    <row r="325" spans="1:12">
      <c r="A325" s="15" t="s">
        <v>7168</v>
      </c>
      <c r="B325" s="218" t="str">
        <f>IF(ISNUMBER(_xlfn.XMATCH(Prod_fields[[#This Row],[ID]],Rosetta_Stone[Source PROD ID],0))=TRUE,"Found","0-Not Found")</f>
        <v>0-Not Found</v>
      </c>
      <c r="C325" s="15"/>
      <c r="D325" s="15" t="s">
        <v>7169</v>
      </c>
      <c r="E325" s="15" t="s">
        <v>6701</v>
      </c>
      <c r="F325" s="15" t="s">
        <v>103</v>
      </c>
      <c r="G325" s="15" t="s">
        <v>947</v>
      </c>
      <c r="I325" s="15" t="s">
        <v>6720</v>
      </c>
      <c r="J325" s="15" t="s">
        <v>20</v>
      </c>
    </row>
    <row r="326" spans="1:12">
      <c r="A326" s="15" t="s">
        <v>7170</v>
      </c>
      <c r="B326" s="218" t="str">
        <f>IF(ISNUMBER(_xlfn.XMATCH(Prod_fields[[#This Row],[ID]],Rosetta_Stone[Source PROD ID],0))=TRUE,"Found","0-Not Found")</f>
        <v>0-Not Found</v>
      </c>
      <c r="C326" s="15"/>
      <c r="D326" s="15" t="s">
        <v>7171</v>
      </c>
      <c r="E326" s="15" t="s">
        <v>6701</v>
      </c>
      <c r="F326" s="15" t="s">
        <v>103</v>
      </c>
      <c r="G326" s="15" t="s">
        <v>947</v>
      </c>
      <c r="I326" s="15" t="s">
        <v>6720</v>
      </c>
      <c r="J326" s="15" t="s">
        <v>20</v>
      </c>
    </row>
    <row r="327" spans="1:12">
      <c r="A327" s="15" t="s">
        <v>7172</v>
      </c>
      <c r="B327" s="218" t="str">
        <f>IF(ISNUMBER(_xlfn.XMATCH(Prod_fields[[#This Row],[ID]],Rosetta_Stone[Source PROD ID],0))=TRUE,"Found","0-Not Found")</f>
        <v>0-Not Found</v>
      </c>
      <c r="C327" s="15"/>
      <c r="D327" s="15" t="s">
        <v>7173</v>
      </c>
      <c r="E327" s="15" t="s">
        <v>6700</v>
      </c>
      <c r="F327" s="15" t="s">
        <v>103</v>
      </c>
      <c r="G327" s="15" t="s">
        <v>1186</v>
      </c>
      <c r="I327" s="15" t="s">
        <v>6720</v>
      </c>
      <c r="J327" s="15" t="s">
        <v>20</v>
      </c>
    </row>
    <row r="328" spans="1:12">
      <c r="A328" s="15" t="s">
        <v>7172</v>
      </c>
      <c r="B328" s="218" t="str">
        <f>IF(ISNUMBER(_xlfn.XMATCH(Prod_fields[[#This Row],[ID]],Rosetta_Stone[Source PROD ID],0))=TRUE,"Found","0-Not Found")</f>
        <v>0-Not Found</v>
      </c>
      <c r="C328" s="15"/>
      <c r="D328" s="15" t="s">
        <v>7174</v>
      </c>
      <c r="E328" s="15" t="s">
        <v>6701</v>
      </c>
      <c r="F328" s="15" t="s">
        <v>103</v>
      </c>
      <c r="G328" s="15" t="s">
        <v>1186</v>
      </c>
      <c r="I328" s="15" t="s">
        <v>6720</v>
      </c>
      <c r="J328" s="15" t="s">
        <v>20</v>
      </c>
    </row>
    <row r="329" spans="1:12">
      <c r="A329" s="15" t="s">
        <v>7175</v>
      </c>
      <c r="B329" s="218" t="str">
        <f>IF(ISNUMBER(_xlfn.XMATCH(Prod_fields[[#This Row],[ID]],Rosetta_Stone[Source PROD ID],0))=TRUE,"Found","0-Not Found")</f>
        <v>0-Not Found</v>
      </c>
      <c r="C329" s="15"/>
      <c r="D329" s="15" t="s">
        <v>7176</v>
      </c>
      <c r="E329" s="15" t="s">
        <v>6701</v>
      </c>
      <c r="F329" s="15" t="s">
        <v>103</v>
      </c>
      <c r="G329" s="15" t="s">
        <v>947</v>
      </c>
      <c r="I329" s="15" t="s">
        <v>6720</v>
      </c>
      <c r="J329" s="15" t="s">
        <v>20</v>
      </c>
    </row>
    <row r="330" spans="1:12">
      <c r="A330" s="15" t="s">
        <v>7177</v>
      </c>
      <c r="B330" s="218" t="str">
        <f>IF(ISNUMBER(_xlfn.XMATCH(Prod_fields[[#This Row],[ID]],Rosetta_Stone[Source PROD ID],0))=TRUE,"Found","0-Not Found")</f>
        <v>0-Not Found</v>
      </c>
      <c r="C330" s="15"/>
      <c r="D330" s="15" t="s">
        <v>7178</v>
      </c>
      <c r="E330" s="15" t="s">
        <v>6700</v>
      </c>
      <c r="F330" s="15" t="s">
        <v>103</v>
      </c>
      <c r="G330" s="15" t="s">
        <v>947</v>
      </c>
      <c r="I330" s="15" t="s">
        <v>6720</v>
      </c>
      <c r="J330" s="15" t="s">
        <v>20</v>
      </c>
    </row>
    <row r="331" spans="1:12">
      <c r="A331" s="15" t="s">
        <v>7179</v>
      </c>
      <c r="B331" s="218" t="str">
        <f>IF(ISNUMBER(_xlfn.XMATCH(Prod_fields[[#This Row],[ID]],Rosetta_Stone[Source PROD ID],0))=TRUE,"Found","0-Not Found")</f>
        <v>0-Not Found</v>
      </c>
      <c r="C331" s="15"/>
      <c r="D331" s="15" t="s">
        <v>7180</v>
      </c>
      <c r="E331" s="15" t="s">
        <v>6701</v>
      </c>
      <c r="F331" s="15" t="s">
        <v>103</v>
      </c>
      <c r="G331" s="15" t="s">
        <v>947</v>
      </c>
      <c r="I331" s="15" t="s">
        <v>6720</v>
      </c>
      <c r="J331" s="15" t="s">
        <v>20</v>
      </c>
    </row>
    <row r="332" spans="1:12">
      <c r="A332" s="15" t="s">
        <v>7181</v>
      </c>
      <c r="B332" s="218" t="str">
        <f>IF(ISNUMBER(_xlfn.XMATCH(Prod_fields[[#This Row],[ID]],Rosetta_Stone[Source PROD ID],0))=TRUE,"Found","0-Not Found")</f>
        <v>0-Not Found</v>
      </c>
      <c r="C332" s="15"/>
      <c r="D332" s="15" t="s">
        <v>7182</v>
      </c>
      <c r="E332" s="15" t="s">
        <v>6700</v>
      </c>
      <c r="F332" s="15" t="s">
        <v>103</v>
      </c>
      <c r="G332" s="15" t="s">
        <v>947</v>
      </c>
      <c r="I332" s="15" t="s">
        <v>6720</v>
      </c>
      <c r="J332" s="15" t="s">
        <v>20</v>
      </c>
    </row>
    <row r="333" spans="1:12">
      <c r="A333" s="15" t="s">
        <v>7183</v>
      </c>
      <c r="B333" s="218" t="str">
        <f>IF(ISNUMBER(_xlfn.XMATCH(Prod_fields[[#This Row],[ID]],Rosetta_Stone[Source PROD ID],0))=TRUE,"Found","0-Not Found")</f>
        <v>0-Not Found</v>
      </c>
      <c r="C333" s="15"/>
      <c r="D333" s="15" t="s">
        <v>7184</v>
      </c>
      <c r="E333" s="15" t="s">
        <v>6701</v>
      </c>
      <c r="F333" s="15" t="s">
        <v>103</v>
      </c>
      <c r="G333" s="15" t="s">
        <v>947</v>
      </c>
      <c r="I333" s="15" t="s">
        <v>6689</v>
      </c>
      <c r="J333" s="15" t="s">
        <v>20</v>
      </c>
    </row>
    <row r="334" spans="1:12">
      <c r="A334" s="15" t="s">
        <v>7185</v>
      </c>
      <c r="B334" s="218" t="str">
        <f>IF(ISNUMBER(_xlfn.XMATCH(Prod_fields[[#This Row],[ID]],Rosetta_Stone[Source PROD ID],0))=TRUE,"Found","0-Not Found")</f>
        <v>0-Not Found</v>
      </c>
      <c r="C334" s="15"/>
      <c r="D334" s="15" t="s">
        <v>7186</v>
      </c>
      <c r="E334" s="15" t="s">
        <v>6697</v>
      </c>
      <c r="F334" s="15" t="s">
        <v>103</v>
      </c>
      <c r="G334" s="15" t="s">
        <v>1075</v>
      </c>
      <c r="I334" s="15" t="s">
        <v>6720</v>
      </c>
      <c r="J334" s="15" t="s">
        <v>20</v>
      </c>
    </row>
    <row r="335" spans="1:12">
      <c r="A335" s="15" t="s">
        <v>7185</v>
      </c>
      <c r="B335" s="218" t="str">
        <f>IF(ISNUMBER(_xlfn.XMATCH(Prod_fields[[#This Row],[ID]],Rosetta_Stone[Source PROD ID],0))=TRUE,"Found","0-Not Found")</f>
        <v>0-Not Found</v>
      </c>
      <c r="C335" s="15"/>
      <c r="D335" s="15" t="s">
        <v>7187</v>
      </c>
      <c r="E335" s="15" t="s">
        <v>6697</v>
      </c>
      <c r="F335" s="15" t="s">
        <v>103</v>
      </c>
      <c r="G335" s="15" t="s">
        <v>1075</v>
      </c>
      <c r="I335" s="15" t="s">
        <v>6720</v>
      </c>
      <c r="J335" s="15" t="s">
        <v>20</v>
      </c>
    </row>
    <row r="336" spans="1:12">
      <c r="A336" s="15" t="s">
        <v>2077</v>
      </c>
      <c r="B336" s="218" t="str">
        <f>IF(ISNUMBER(_xlfn.XMATCH(Prod_fields[[#This Row],[ID]],Rosetta_Stone[Source PROD ID],0))=TRUE,"Found","0-Not Found")</f>
        <v>0-Not Found</v>
      </c>
      <c r="C336" s="15"/>
      <c r="D336" s="15" t="s">
        <v>7188</v>
      </c>
      <c r="E336" s="15" t="s">
        <v>6701</v>
      </c>
      <c r="F336" s="15" t="s">
        <v>1636</v>
      </c>
      <c r="G336" s="15" t="s">
        <v>947</v>
      </c>
      <c r="J336" s="15" t="s">
        <v>20</v>
      </c>
      <c r="L336" s="15" t="s">
        <v>7020</v>
      </c>
    </row>
    <row r="337" spans="1:13">
      <c r="A337" s="15" t="s">
        <v>7189</v>
      </c>
      <c r="B337" s="218" t="str">
        <f>IF(ISNUMBER(_xlfn.XMATCH(Prod_fields[[#This Row],[ID]],Rosetta_Stone[Source PROD ID],0))=TRUE,"Found","0-Not Found")</f>
        <v>0-Not Found</v>
      </c>
      <c r="C337" s="15"/>
      <c r="D337" s="15" t="s">
        <v>7190</v>
      </c>
      <c r="E337" s="15" t="s">
        <v>6701</v>
      </c>
      <c r="F337" s="15" t="s">
        <v>1636</v>
      </c>
      <c r="G337" s="15" t="s">
        <v>947</v>
      </c>
      <c r="J337" s="15" t="s">
        <v>20</v>
      </c>
      <c r="L337" s="15" t="s">
        <v>117</v>
      </c>
    </row>
    <row r="338" spans="1:13">
      <c r="A338" s="15" t="s">
        <v>7189</v>
      </c>
      <c r="B338" s="218" t="str">
        <f>IF(ISNUMBER(_xlfn.XMATCH(Prod_fields[[#This Row],[ID]],Rosetta_Stone[Source PROD ID],0))=TRUE,"Found","0-Not Found")</f>
        <v>0-Not Found</v>
      </c>
      <c r="C338" s="15"/>
      <c r="D338" s="15" t="s">
        <v>7190</v>
      </c>
      <c r="E338" s="15" t="s">
        <v>6697</v>
      </c>
      <c r="F338" s="15" t="s">
        <v>1636</v>
      </c>
      <c r="G338" s="15" t="s">
        <v>947</v>
      </c>
      <c r="J338" s="15" t="s">
        <v>20</v>
      </c>
      <c r="L338" s="15" t="s">
        <v>117</v>
      </c>
    </row>
    <row r="339" spans="1:13">
      <c r="A339" s="15" t="s">
        <v>7191</v>
      </c>
      <c r="B339" s="218" t="str">
        <f>IF(ISNUMBER(_xlfn.XMATCH(Prod_fields[[#This Row],[ID]],Rosetta_Stone[Source PROD ID],0))=TRUE,"Found","0-Not Found")</f>
        <v>0-Not Found</v>
      </c>
      <c r="C339" s="15"/>
      <c r="D339" s="15" t="s">
        <v>7192</v>
      </c>
      <c r="E339" s="15" t="s">
        <v>6700</v>
      </c>
      <c r="F339" s="15" t="s">
        <v>103</v>
      </c>
      <c r="G339" s="15" t="s">
        <v>947</v>
      </c>
      <c r="I339" s="15" t="s">
        <v>6689</v>
      </c>
      <c r="J339" s="15" t="s">
        <v>20</v>
      </c>
    </row>
    <row r="340" spans="1:13">
      <c r="A340" s="15" t="s">
        <v>7193</v>
      </c>
      <c r="B340" s="218" t="str">
        <f>IF(ISNUMBER(_xlfn.XMATCH(Prod_fields[[#This Row],[ID]],Rosetta_Stone[Source PROD ID],0))=TRUE,"Found","0-Not Found")</f>
        <v>0-Not Found</v>
      </c>
      <c r="C340" s="15"/>
      <c r="D340" s="15" t="s">
        <v>7194</v>
      </c>
      <c r="E340" s="15" t="s">
        <v>6697</v>
      </c>
      <c r="F340" s="15" t="s">
        <v>1636</v>
      </c>
      <c r="G340" s="15" t="s">
        <v>947</v>
      </c>
      <c r="J340" s="15" t="s">
        <v>20</v>
      </c>
      <c r="L340" s="15" t="s">
        <v>117</v>
      </c>
    </row>
    <row r="341" spans="1:13">
      <c r="A341" s="15" t="s">
        <v>7195</v>
      </c>
      <c r="B341" s="218" t="str">
        <f>IF(ISNUMBER(_xlfn.XMATCH(Prod_fields[[#This Row],[ID]],Rosetta_Stone[Source PROD ID],0))=TRUE,"Found","0-Not Found")</f>
        <v>0-Not Found</v>
      </c>
      <c r="C341" s="15" t="s">
        <v>6696</v>
      </c>
      <c r="D341" s="15" t="s">
        <v>7196</v>
      </c>
      <c r="E341" s="15" t="s">
        <v>6700</v>
      </c>
      <c r="F341" s="15" t="s">
        <v>103</v>
      </c>
      <c r="G341" s="15" t="s">
        <v>947</v>
      </c>
      <c r="I341" s="15" t="s">
        <v>6689</v>
      </c>
      <c r="J341" s="15" t="s">
        <v>20</v>
      </c>
    </row>
    <row r="342" spans="1:13">
      <c r="A342" s="15" t="s">
        <v>7197</v>
      </c>
      <c r="B342" s="218" t="str">
        <f>IF(ISNUMBER(_xlfn.XMATCH(Prod_fields[[#This Row],[ID]],Rosetta_Stone[Source PROD ID],0))=TRUE,"Found","0-Not Found")</f>
        <v>0-Not Found</v>
      </c>
      <c r="C342" s="15"/>
      <c r="D342" s="15" t="s">
        <v>7198</v>
      </c>
      <c r="E342" s="15" t="s">
        <v>6701</v>
      </c>
      <c r="F342" s="15" t="s">
        <v>103</v>
      </c>
      <c r="G342" s="15" t="s">
        <v>947</v>
      </c>
      <c r="I342" s="15" t="s">
        <v>6689</v>
      </c>
      <c r="J342" s="15" t="s">
        <v>20</v>
      </c>
    </row>
    <row r="343" spans="1:13">
      <c r="A343" s="15" t="s">
        <v>7199</v>
      </c>
      <c r="B343" s="218" t="str">
        <f>IF(ISNUMBER(_xlfn.XMATCH(Prod_fields[[#This Row],[ID]],Rosetta_Stone[Source PROD ID],0))=TRUE,"Found","0-Not Found")</f>
        <v>0-Not Found</v>
      </c>
      <c r="C343" s="15"/>
      <c r="D343" s="15" t="s">
        <v>7200</v>
      </c>
      <c r="E343" s="15" t="s">
        <v>6701</v>
      </c>
      <c r="F343" s="15" t="s">
        <v>103</v>
      </c>
      <c r="G343" s="15" t="s">
        <v>947</v>
      </c>
      <c r="I343" s="15" t="s">
        <v>6720</v>
      </c>
      <c r="J343" s="15" t="s">
        <v>20</v>
      </c>
    </row>
    <row r="344" spans="1:13">
      <c r="A344" s="15" t="s">
        <v>7201</v>
      </c>
      <c r="B344" s="218" t="str">
        <f>IF(ISNUMBER(_xlfn.XMATCH(Prod_fields[[#This Row],[ID]],Rosetta_Stone[Source PROD ID],0))=TRUE,"Found","0-Not Found")</f>
        <v>0-Not Found</v>
      </c>
      <c r="C344" s="15"/>
      <c r="D344" s="15" t="s">
        <v>7202</v>
      </c>
      <c r="E344" s="15" t="s">
        <v>6701</v>
      </c>
      <c r="F344" s="15" t="s">
        <v>1636</v>
      </c>
      <c r="G344" s="15" t="s">
        <v>947</v>
      </c>
      <c r="J344" s="15" t="s">
        <v>20</v>
      </c>
      <c r="L344" s="15" t="s">
        <v>117</v>
      </c>
    </row>
    <row r="345" spans="1:13">
      <c r="A345" s="15" t="s">
        <v>7201</v>
      </c>
      <c r="B345" s="218" t="str">
        <f>IF(ISNUMBER(_xlfn.XMATCH(Prod_fields[[#This Row],[ID]],Rosetta_Stone[Source PROD ID],0))=TRUE,"Found","0-Not Found")</f>
        <v>0-Not Found</v>
      </c>
      <c r="C345" s="15"/>
      <c r="D345" s="15" t="s">
        <v>7202</v>
      </c>
      <c r="E345" s="15" t="s">
        <v>6697</v>
      </c>
      <c r="F345" s="15" t="s">
        <v>1636</v>
      </c>
      <c r="G345" s="15" t="s">
        <v>947</v>
      </c>
      <c r="J345" s="15" t="s">
        <v>20</v>
      </c>
      <c r="L345" s="15" t="s">
        <v>117</v>
      </c>
    </row>
    <row r="346" spans="1:13">
      <c r="A346" s="15" t="s">
        <v>7203</v>
      </c>
      <c r="B346" s="218" t="str">
        <f>IF(ISNUMBER(_xlfn.XMATCH(Prod_fields[[#This Row],[ID]],Rosetta_Stone[Source PROD ID],0))=TRUE,"Found","0-Not Found")</f>
        <v>0-Not Found</v>
      </c>
      <c r="C346" s="15" t="s">
        <v>6696</v>
      </c>
      <c r="D346" s="15" t="s">
        <v>7204</v>
      </c>
      <c r="E346" s="15" t="s">
        <v>6701</v>
      </c>
      <c r="F346" s="15" t="s">
        <v>103</v>
      </c>
      <c r="G346" s="15" t="s">
        <v>947</v>
      </c>
      <c r="I346" s="15" t="s">
        <v>6689</v>
      </c>
      <c r="J346" s="15" t="s">
        <v>20</v>
      </c>
    </row>
    <row r="347" spans="1:13">
      <c r="A347" s="15" t="s">
        <v>7205</v>
      </c>
      <c r="B347" s="218" t="str">
        <f>IF(ISNUMBER(_xlfn.XMATCH(Prod_fields[[#This Row],[ID]],Rosetta_Stone[Source PROD ID],0))=TRUE,"Found","0-Not Found")</f>
        <v>0-Not Found</v>
      </c>
      <c r="C347" s="15" t="s">
        <v>6696</v>
      </c>
      <c r="D347" s="15" t="s">
        <v>7206</v>
      </c>
      <c r="E347" s="15" t="s">
        <v>6700</v>
      </c>
      <c r="F347" s="15" t="s">
        <v>103</v>
      </c>
      <c r="G347" s="15" t="s">
        <v>947</v>
      </c>
      <c r="I347" s="15" t="s">
        <v>6689</v>
      </c>
      <c r="J347" s="15" t="s">
        <v>20</v>
      </c>
    </row>
    <row r="348" spans="1:13">
      <c r="A348" s="15" t="s">
        <v>7207</v>
      </c>
      <c r="B348" s="218" t="str">
        <f>IF(ISNUMBER(_xlfn.XMATCH(Prod_fields[[#This Row],[ID]],Rosetta_Stone[Source PROD ID],0))=TRUE,"Found","0-Not Found")</f>
        <v>0-Not Found</v>
      </c>
      <c r="C348" s="15"/>
      <c r="D348" s="15" t="s">
        <v>7208</v>
      </c>
      <c r="E348" s="15" t="s">
        <v>6701</v>
      </c>
      <c r="F348" s="15" t="s">
        <v>1636</v>
      </c>
      <c r="G348" s="15" t="s">
        <v>947</v>
      </c>
      <c r="J348" s="15" t="s">
        <v>20</v>
      </c>
      <c r="L348" s="15" t="s">
        <v>117</v>
      </c>
      <c r="M348" s="15" t="s">
        <v>2521</v>
      </c>
    </row>
    <row r="349" spans="1:13">
      <c r="A349" s="15" t="s">
        <v>7207</v>
      </c>
      <c r="B349" s="218" t="str">
        <f>IF(ISNUMBER(_xlfn.XMATCH(Prod_fields[[#This Row],[ID]],Rosetta_Stone[Source PROD ID],0))=TRUE,"Found","0-Not Found")</f>
        <v>0-Not Found</v>
      </c>
      <c r="C349" s="15"/>
      <c r="D349" s="15" t="s">
        <v>7208</v>
      </c>
      <c r="E349" s="15" t="s">
        <v>6697</v>
      </c>
      <c r="F349" s="15" t="s">
        <v>1636</v>
      </c>
      <c r="G349" s="15" t="s">
        <v>947</v>
      </c>
      <c r="J349" s="15" t="s">
        <v>20</v>
      </c>
      <c r="L349" s="15" t="s">
        <v>117</v>
      </c>
    </row>
    <row r="350" spans="1:13">
      <c r="A350" s="15" t="s">
        <v>338</v>
      </c>
      <c r="B350" s="218" t="str">
        <f>IF(ISNUMBER(_xlfn.XMATCH(Prod_fields[[#This Row],[ID]],Rosetta_Stone[Source PROD ID],0))=TRUE,"Found","0-Not Found")</f>
        <v>0-Not Found</v>
      </c>
      <c r="C350" s="15"/>
      <c r="D350" s="15" t="s">
        <v>7209</v>
      </c>
      <c r="E350" s="15" t="s">
        <v>6731</v>
      </c>
      <c r="F350" s="15" t="s">
        <v>216</v>
      </c>
      <c r="G350" s="15" t="s">
        <v>338</v>
      </c>
      <c r="J350" s="15" t="s">
        <v>20</v>
      </c>
    </row>
    <row r="351" spans="1:13">
      <c r="A351" s="15" t="s">
        <v>338</v>
      </c>
      <c r="B351" s="218" t="str">
        <f>IF(ISNUMBER(_xlfn.XMATCH(Prod_fields[[#This Row],[ID]],Rosetta_Stone[Source PROD ID],0))=TRUE,"Found","0-Not Found")</f>
        <v>Found</v>
      </c>
      <c r="C351" s="15" t="s">
        <v>6696</v>
      </c>
      <c r="D351" s="15" t="s">
        <v>339</v>
      </c>
      <c r="E351" s="15" t="s">
        <v>6701</v>
      </c>
      <c r="F351" s="15" t="s">
        <v>216</v>
      </c>
      <c r="G351" s="15" t="s">
        <v>1347</v>
      </c>
      <c r="I351" s="15" t="s">
        <v>1348</v>
      </c>
      <c r="J351" s="15" t="s">
        <v>20</v>
      </c>
    </row>
    <row r="352" spans="1:13">
      <c r="A352" s="15" t="s">
        <v>7210</v>
      </c>
      <c r="B352" s="218" t="str">
        <f>IF(ISNUMBER(_xlfn.XMATCH(Prod_fields[[#This Row],[ID]],Rosetta_Stone[Source PROD ID],0))=TRUE,"Found","0-Not Found")</f>
        <v>0-Not Found</v>
      </c>
      <c r="C352" s="15"/>
      <c r="D352" s="15" t="s">
        <v>7211</v>
      </c>
      <c r="E352" s="15" t="s">
        <v>6701</v>
      </c>
      <c r="F352" s="15" t="s">
        <v>216</v>
      </c>
      <c r="G352" s="15" t="s">
        <v>338</v>
      </c>
      <c r="J352" s="15" t="s">
        <v>20</v>
      </c>
    </row>
    <row r="353" spans="1:10">
      <c r="A353" s="15" t="s">
        <v>264</v>
      </c>
      <c r="B353" s="218" t="str">
        <f>IF(ISNUMBER(_xlfn.XMATCH(Prod_fields[[#This Row],[ID]],Rosetta_Stone[Source PROD ID],0))=TRUE,"Found","0-Not Found")</f>
        <v>Found</v>
      </c>
      <c r="C353" s="15" t="s">
        <v>6696</v>
      </c>
      <c r="D353" s="15" t="s">
        <v>1060</v>
      </c>
      <c r="E353" s="15" t="s">
        <v>6700</v>
      </c>
      <c r="F353" s="15" t="s">
        <v>103</v>
      </c>
      <c r="G353" s="15" t="s">
        <v>947</v>
      </c>
      <c r="I353" s="15" t="s">
        <v>6698</v>
      </c>
      <c r="J353" s="15" t="s">
        <v>20</v>
      </c>
    </row>
    <row r="354" spans="1:10">
      <c r="A354" s="15" t="s">
        <v>264</v>
      </c>
      <c r="B354" s="218" t="str">
        <f>IF(ISNUMBER(_xlfn.XMATCH(Prod_fields[[#This Row],[ID]],Rosetta_Stone[Source PROD ID],0))=TRUE,"Found","0-Not Found")</f>
        <v>Found</v>
      </c>
      <c r="C354" s="15" t="s">
        <v>6696</v>
      </c>
      <c r="D354" s="15" t="s">
        <v>265</v>
      </c>
      <c r="E354" s="15" t="s">
        <v>6701</v>
      </c>
      <c r="F354" s="15" t="s">
        <v>103</v>
      </c>
      <c r="G354" s="15" t="s">
        <v>947</v>
      </c>
      <c r="I354" s="15" t="s">
        <v>6698</v>
      </c>
      <c r="J354" s="15" t="s">
        <v>20</v>
      </c>
    </row>
    <row r="355" spans="1:10">
      <c r="A355" s="15" t="s">
        <v>7212</v>
      </c>
      <c r="B355" s="218" t="str">
        <f>IF(ISNUMBER(_xlfn.XMATCH(Prod_fields[[#This Row],[ID]],Rosetta_Stone[Source PROD ID],0))=TRUE,"Found","0-Not Found")</f>
        <v>0-Not Found</v>
      </c>
      <c r="C355" s="15"/>
      <c r="D355" s="15" t="s">
        <v>7213</v>
      </c>
      <c r="E355" s="15" t="s">
        <v>6701</v>
      </c>
      <c r="F355" s="15" t="s">
        <v>216</v>
      </c>
      <c r="G355" s="15" t="s">
        <v>1075</v>
      </c>
      <c r="J355" s="15" t="s">
        <v>20</v>
      </c>
    </row>
    <row r="356" spans="1:10">
      <c r="A356" s="15" t="s">
        <v>7214</v>
      </c>
      <c r="B356" s="218" t="str">
        <f>IF(ISNUMBER(_xlfn.XMATCH(Prod_fields[[#This Row],[ID]],Rosetta_Stone[Source PROD ID],0))=TRUE,"Found","0-Not Found")</f>
        <v>0-Not Found</v>
      </c>
      <c r="C356" s="15"/>
      <c r="D356" s="15" t="s">
        <v>7215</v>
      </c>
      <c r="E356" s="15" t="s">
        <v>6701</v>
      </c>
      <c r="F356" s="15" t="s">
        <v>216</v>
      </c>
      <c r="G356" s="15" t="s">
        <v>1075</v>
      </c>
      <c r="J356" s="15" t="s">
        <v>20</v>
      </c>
    </row>
    <row r="357" spans="1:10">
      <c r="A357" s="15" t="s">
        <v>1347</v>
      </c>
      <c r="B357" s="218" t="str">
        <f>IF(ISNUMBER(_xlfn.XMATCH(Prod_fields[[#This Row],[ID]],Rosetta_Stone[Source PROD ID],0))=TRUE,"Found","0-Not Found")</f>
        <v>0-Not Found</v>
      </c>
      <c r="C357" s="15"/>
      <c r="D357" s="15" t="s">
        <v>7216</v>
      </c>
      <c r="E357" s="15" t="s">
        <v>6731</v>
      </c>
      <c r="F357" s="15" t="s">
        <v>216</v>
      </c>
      <c r="G357" s="15" t="s">
        <v>1347</v>
      </c>
      <c r="J357" s="15" t="s">
        <v>20</v>
      </c>
    </row>
    <row r="358" spans="1:10">
      <c r="A358" s="15" t="s">
        <v>7217</v>
      </c>
      <c r="B358" s="218" t="str">
        <f>IF(ISNUMBER(_xlfn.XMATCH(Prod_fields[[#This Row],[ID]],Rosetta_Stone[Source PROD ID],0))=TRUE,"Found","0-Not Found")</f>
        <v>0-Not Found</v>
      </c>
      <c r="C358" s="15"/>
      <c r="D358" s="15" t="s">
        <v>7218</v>
      </c>
      <c r="E358" s="15" t="s">
        <v>6701</v>
      </c>
      <c r="F358" s="15" t="s">
        <v>216</v>
      </c>
      <c r="G358" s="15" t="s">
        <v>1347</v>
      </c>
      <c r="J358" s="15" t="s">
        <v>20</v>
      </c>
    </row>
    <row r="359" spans="1:10">
      <c r="A359" s="15" t="s">
        <v>7217</v>
      </c>
      <c r="B359" s="218" t="str">
        <f>IF(ISNUMBER(_xlfn.XMATCH(Prod_fields[[#This Row],[ID]],Rosetta_Stone[Source PROD ID],0))=TRUE,"Found","0-Not Found")</f>
        <v>0-Not Found</v>
      </c>
      <c r="C359" s="15"/>
      <c r="D359" s="15" t="s">
        <v>7219</v>
      </c>
      <c r="E359" s="15" t="s">
        <v>6935</v>
      </c>
      <c r="F359" s="15" t="s">
        <v>216</v>
      </c>
      <c r="G359" s="15" t="s">
        <v>1347</v>
      </c>
      <c r="J359" s="15" t="s">
        <v>20</v>
      </c>
    </row>
    <row r="360" spans="1:10">
      <c r="A360" s="15" t="s">
        <v>7220</v>
      </c>
      <c r="B360" s="218" t="str">
        <f>IF(ISNUMBER(_xlfn.XMATCH(Prod_fields[[#This Row],[ID]],Rosetta_Stone[Source PROD ID],0))=TRUE,"Found","0-Not Found")</f>
        <v>0-Not Found</v>
      </c>
      <c r="C360" s="15"/>
      <c r="D360" s="15" t="s">
        <v>7221</v>
      </c>
      <c r="E360" s="15" t="s">
        <v>6701</v>
      </c>
      <c r="F360" s="15" t="s">
        <v>216</v>
      </c>
      <c r="G360" s="15" t="s">
        <v>1347</v>
      </c>
      <c r="J360" s="15" t="s">
        <v>20</v>
      </c>
    </row>
    <row r="361" spans="1:10">
      <c r="A361" s="15" t="s">
        <v>7220</v>
      </c>
      <c r="B361" s="218" t="str">
        <f>IF(ISNUMBER(_xlfn.XMATCH(Prod_fields[[#This Row],[ID]],Rosetta_Stone[Source PROD ID],0))=TRUE,"Found","0-Not Found")</f>
        <v>0-Not Found</v>
      </c>
      <c r="C361" s="15"/>
      <c r="D361" s="15" t="s">
        <v>7222</v>
      </c>
      <c r="E361" s="15" t="s">
        <v>6700</v>
      </c>
      <c r="F361" s="15" t="s">
        <v>216</v>
      </c>
      <c r="G361" s="15" t="s">
        <v>1347</v>
      </c>
      <c r="J361" s="15" t="s">
        <v>20</v>
      </c>
    </row>
    <row r="362" spans="1:10">
      <c r="A362" s="15" t="s">
        <v>7223</v>
      </c>
      <c r="B362" s="218" t="str">
        <f>IF(ISNUMBER(_xlfn.XMATCH(Prod_fields[[#This Row],[ID]],Rosetta_Stone[Source PROD ID],0))=TRUE,"Found","0-Not Found")</f>
        <v>0-Not Found</v>
      </c>
      <c r="C362" s="15"/>
      <c r="D362" s="15" t="s">
        <v>7224</v>
      </c>
      <c r="E362" s="15" t="s">
        <v>6701</v>
      </c>
      <c r="F362" s="15" t="s">
        <v>216</v>
      </c>
      <c r="G362" s="15" t="s">
        <v>1347</v>
      </c>
      <c r="J362" s="15" t="s">
        <v>20</v>
      </c>
    </row>
    <row r="363" spans="1:10">
      <c r="A363" s="15" t="s">
        <v>7223</v>
      </c>
      <c r="B363" s="218" t="str">
        <f>IF(ISNUMBER(_xlfn.XMATCH(Prod_fields[[#This Row],[ID]],Rosetta_Stone[Source PROD ID],0))=TRUE,"Found","0-Not Found")</f>
        <v>0-Not Found</v>
      </c>
      <c r="C363" s="15"/>
      <c r="D363" s="15" t="s">
        <v>7225</v>
      </c>
      <c r="E363" s="15" t="s">
        <v>6935</v>
      </c>
      <c r="F363" s="15" t="s">
        <v>216</v>
      </c>
      <c r="G363" s="15" t="s">
        <v>1347</v>
      </c>
      <c r="J363" s="15" t="s">
        <v>20</v>
      </c>
    </row>
    <row r="364" spans="1:10">
      <c r="A364" s="15" t="s">
        <v>7226</v>
      </c>
      <c r="B364" s="218" t="str">
        <f>IF(ISNUMBER(_xlfn.XMATCH(Prod_fields[[#This Row],[ID]],Rosetta_Stone[Source PROD ID],0))=TRUE,"Found","0-Not Found")</f>
        <v>0-Not Found</v>
      </c>
      <c r="C364" s="15"/>
      <c r="D364" s="15" t="s">
        <v>7227</v>
      </c>
      <c r="E364" s="15" t="s">
        <v>6701</v>
      </c>
      <c r="F364" s="15" t="s">
        <v>216</v>
      </c>
      <c r="G364" s="15" t="s">
        <v>1347</v>
      </c>
      <c r="J364" s="15" t="s">
        <v>20</v>
      </c>
    </row>
    <row r="365" spans="1:10">
      <c r="A365" s="15" t="s">
        <v>7226</v>
      </c>
      <c r="B365" s="218" t="str">
        <f>IF(ISNUMBER(_xlfn.XMATCH(Prod_fields[[#This Row],[ID]],Rosetta_Stone[Source PROD ID],0))=TRUE,"Found","0-Not Found")</f>
        <v>0-Not Found</v>
      </c>
      <c r="C365" s="15"/>
      <c r="D365" s="15" t="s">
        <v>7228</v>
      </c>
      <c r="E365" s="15" t="s">
        <v>6700</v>
      </c>
      <c r="F365" s="15" t="s">
        <v>216</v>
      </c>
      <c r="G365" s="15" t="s">
        <v>1347</v>
      </c>
      <c r="J365" s="15" t="s">
        <v>20</v>
      </c>
    </row>
    <row r="366" spans="1:10">
      <c r="A366" s="15" t="s">
        <v>7229</v>
      </c>
      <c r="B366" s="218" t="str">
        <f>IF(ISNUMBER(_xlfn.XMATCH(Prod_fields[[#This Row],[ID]],Rosetta_Stone[Source PROD ID],0))=TRUE,"Found","0-Not Found")</f>
        <v>0-Not Found</v>
      </c>
      <c r="C366" s="15"/>
      <c r="D366" s="15" t="s">
        <v>7230</v>
      </c>
      <c r="E366" s="15" t="s">
        <v>6701</v>
      </c>
      <c r="F366" s="15" t="s">
        <v>216</v>
      </c>
      <c r="G366" s="15" t="s">
        <v>1347</v>
      </c>
      <c r="J366" s="15" t="s">
        <v>20</v>
      </c>
    </row>
    <row r="367" spans="1:10">
      <c r="A367" s="15" t="s">
        <v>7231</v>
      </c>
      <c r="B367" s="218" t="str">
        <f>IF(ISNUMBER(_xlfn.XMATCH(Prod_fields[[#This Row],[ID]],Rosetta_Stone[Source PROD ID],0))=TRUE,"Found","0-Not Found")</f>
        <v>0-Not Found</v>
      </c>
      <c r="C367" s="15"/>
      <c r="D367" s="15" t="s">
        <v>7232</v>
      </c>
      <c r="E367" s="15" t="s">
        <v>6737</v>
      </c>
      <c r="F367" s="15" t="s">
        <v>103</v>
      </c>
      <c r="G367" s="15" t="s">
        <v>1347</v>
      </c>
      <c r="I367" s="15" t="s">
        <v>6720</v>
      </c>
      <c r="J367" s="15" t="s">
        <v>20</v>
      </c>
    </row>
    <row r="368" spans="1:10">
      <c r="A368" s="15" t="s">
        <v>7233</v>
      </c>
      <c r="B368" s="218" t="str">
        <f>IF(ISNUMBER(_xlfn.XMATCH(Prod_fields[[#This Row],[ID]],Rosetta_Stone[Source PROD ID],0))=TRUE,"Found","0-Not Found")</f>
        <v>0-Not Found</v>
      </c>
      <c r="C368" s="15"/>
      <c r="D368" s="15" t="s">
        <v>7234</v>
      </c>
      <c r="E368" s="15" t="s">
        <v>6701</v>
      </c>
      <c r="F368" s="15" t="s">
        <v>216</v>
      </c>
      <c r="G368" s="15" t="s">
        <v>6712</v>
      </c>
      <c r="J368" s="15" t="s">
        <v>20</v>
      </c>
    </row>
    <row r="369" spans="1:10">
      <c r="A369" s="15" t="s">
        <v>7235</v>
      </c>
      <c r="B369" s="218" t="str">
        <f>IF(ISNUMBER(_xlfn.XMATCH(Prod_fields[[#This Row],[ID]],Rosetta_Stone[Source PROD ID],0))=TRUE,"Found","0-Not Found")</f>
        <v>0-Not Found</v>
      </c>
      <c r="C369" s="15"/>
      <c r="D369" s="15" t="s">
        <v>7236</v>
      </c>
      <c r="E369" s="15" t="s">
        <v>6701</v>
      </c>
      <c r="F369" s="15" t="s">
        <v>216</v>
      </c>
      <c r="G369" s="15" t="s">
        <v>1347</v>
      </c>
      <c r="J369" s="15" t="s">
        <v>20</v>
      </c>
    </row>
    <row r="370" spans="1:10">
      <c r="A370" s="15" t="s">
        <v>7235</v>
      </c>
      <c r="B370" s="218" t="str">
        <f>IF(ISNUMBER(_xlfn.XMATCH(Prod_fields[[#This Row],[ID]],Rosetta_Stone[Source PROD ID],0))=TRUE,"Found","0-Not Found")</f>
        <v>0-Not Found</v>
      </c>
      <c r="C370" s="15"/>
      <c r="D370" s="15" t="s">
        <v>7237</v>
      </c>
      <c r="E370" s="15" t="s">
        <v>6935</v>
      </c>
      <c r="F370" s="15" t="s">
        <v>216</v>
      </c>
      <c r="G370" s="15" t="s">
        <v>1347</v>
      </c>
      <c r="J370" s="15" t="s">
        <v>20</v>
      </c>
    </row>
    <row r="371" spans="1:10">
      <c r="A371" s="15" t="s">
        <v>7238</v>
      </c>
      <c r="B371" s="218" t="str">
        <f>IF(ISNUMBER(_xlfn.XMATCH(Prod_fields[[#This Row],[ID]],Rosetta_Stone[Source PROD ID],0))=TRUE,"Found","0-Not Found")</f>
        <v>0-Not Found</v>
      </c>
      <c r="C371" s="15"/>
      <c r="D371" s="15" t="s">
        <v>7239</v>
      </c>
      <c r="E371" s="15" t="s">
        <v>6701</v>
      </c>
      <c r="F371" s="15" t="s">
        <v>216</v>
      </c>
      <c r="G371" s="15" t="s">
        <v>1347</v>
      </c>
      <c r="J371" s="15" t="s">
        <v>20</v>
      </c>
    </row>
    <row r="372" spans="1:10">
      <c r="A372" s="15" t="s">
        <v>7240</v>
      </c>
      <c r="B372" s="218" t="str">
        <f>IF(ISNUMBER(_xlfn.XMATCH(Prod_fields[[#This Row],[ID]],Rosetta_Stone[Source PROD ID],0))=TRUE,"Found","0-Not Found")</f>
        <v>0-Not Found</v>
      </c>
      <c r="C372" s="15"/>
      <c r="D372" s="15" t="s">
        <v>7241</v>
      </c>
      <c r="E372" s="15" t="s">
        <v>6701</v>
      </c>
      <c r="F372" s="15" t="s">
        <v>216</v>
      </c>
      <c r="G372" s="15" t="s">
        <v>1347</v>
      </c>
      <c r="J372" s="15" t="s">
        <v>20</v>
      </c>
    </row>
    <row r="373" spans="1:10">
      <c r="A373" s="15" t="s">
        <v>7240</v>
      </c>
      <c r="B373" s="218" t="str">
        <f>IF(ISNUMBER(_xlfn.XMATCH(Prod_fields[[#This Row],[ID]],Rosetta_Stone[Source PROD ID],0))=TRUE,"Found","0-Not Found")</f>
        <v>0-Not Found</v>
      </c>
      <c r="C373" s="15"/>
      <c r="D373" s="15" t="s">
        <v>7242</v>
      </c>
      <c r="E373" s="15" t="s">
        <v>6700</v>
      </c>
      <c r="F373" s="15" t="s">
        <v>216</v>
      </c>
      <c r="G373" s="15" t="s">
        <v>1347</v>
      </c>
      <c r="J373" s="15" t="s">
        <v>20</v>
      </c>
    </row>
    <row r="374" spans="1:10">
      <c r="A374" s="15" t="s">
        <v>7243</v>
      </c>
      <c r="B374" s="218" t="str">
        <f>IF(ISNUMBER(_xlfn.XMATCH(Prod_fields[[#This Row],[ID]],Rosetta_Stone[Source PROD ID],0))=TRUE,"Found","0-Not Found")</f>
        <v>0-Not Found</v>
      </c>
      <c r="C374" s="15"/>
      <c r="D374" s="15" t="s">
        <v>7244</v>
      </c>
      <c r="E374" s="15" t="s">
        <v>6701</v>
      </c>
      <c r="F374" s="15" t="s">
        <v>216</v>
      </c>
      <c r="G374" s="15" t="s">
        <v>1347</v>
      </c>
      <c r="J374" s="15" t="s">
        <v>20</v>
      </c>
    </row>
    <row r="375" spans="1:10">
      <c r="A375" s="15" t="s">
        <v>7243</v>
      </c>
      <c r="B375" s="218" t="str">
        <f>IF(ISNUMBER(_xlfn.XMATCH(Prod_fields[[#This Row],[ID]],Rosetta_Stone[Source PROD ID],0))=TRUE,"Found","0-Not Found")</f>
        <v>0-Not Found</v>
      </c>
      <c r="C375" s="15"/>
      <c r="D375" s="15" t="s">
        <v>7245</v>
      </c>
      <c r="E375" s="15" t="s">
        <v>6935</v>
      </c>
      <c r="F375" s="15" t="s">
        <v>216</v>
      </c>
      <c r="G375" s="15" t="s">
        <v>1347</v>
      </c>
      <c r="J375" s="15" t="s">
        <v>20</v>
      </c>
    </row>
    <row r="376" spans="1:10">
      <c r="A376" s="15" t="s">
        <v>7246</v>
      </c>
      <c r="B376" s="218" t="str">
        <f>IF(ISNUMBER(_xlfn.XMATCH(Prod_fields[[#This Row],[ID]],Rosetta_Stone[Source PROD ID],0))=TRUE,"Found","0-Not Found")</f>
        <v>0-Not Found</v>
      </c>
      <c r="C376" s="15"/>
      <c r="D376" s="15" t="s">
        <v>7247</v>
      </c>
      <c r="E376" s="15" t="s">
        <v>6701</v>
      </c>
      <c r="F376" s="15" t="s">
        <v>216</v>
      </c>
      <c r="G376" s="15" t="s">
        <v>1347</v>
      </c>
      <c r="J376" s="15" t="s">
        <v>20</v>
      </c>
    </row>
    <row r="377" spans="1:10">
      <c r="A377" s="15" t="s">
        <v>7248</v>
      </c>
      <c r="B377" s="218" t="str">
        <f>IF(ISNUMBER(_xlfn.XMATCH(Prod_fields[[#This Row],[ID]],Rosetta_Stone[Source PROD ID],0))=TRUE,"Found","0-Not Found")</f>
        <v>0-Not Found</v>
      </c>
      <c r="C377" s="15"/>
      <c r="D377" s="15" t="s">
        <v>7249</v>
      </c>
      <c r="E377" s="15" t="s">
        <v>6701</v>
      </c>
      <c r="F377" s="15" t="s">
        <v>216</v>
      </c>
      <c r="G377" s="15" t="s">
        <v>1347</v>
      </c>
      <c r="J377" s="15" t="s">
        <v>20</v>
      </c>
    </row>
    <row r="378" spans="1:10">
      <c r="A378" s="15" t="s">
        <v>7248</v>
      </c>
      <c r="B378" s="218" t="str">
        <f>IF(ISNUMBER(_xlfn.XMATCH(Prod_fields[[#This Row],[ID]],Rosetta_Stone[Source PROD ID],0))=TRUE,"Found","0-Not Found")</f>
        <v>0-Not Found</v>
      </c>
      <c r="C378" s="15"/>
      <c r="D378" s="15" t="s">
        <v>7250</v>
      </c>
      <c r="E378" s="15" t="s">
        <v>6700</v>
      </c>
      <c r="F378" s="15" t="s">
        <v>216</v>
      </c>
      <c r="G378" s="15" t="s">
        <v>1347</v>
      </c>
      <c r="J378" s="15" t="s">
        <v>20</v>
      </c>
    </row>
    <row r="379" spans="1:10">
      <c r="A379" s="15" t="s">
        <v>7251</v>
      </c>
      <c r="B379" s="218" t="str">
        <f>IF(ISNUMBER(_xlfn.XMATCH(Prod_fields[[#This Row],[ID]],Rosetta_Stone[Source PROD ID],0))=TRUE,"Found","0-Not Found")</f>
        <v>0-Not Found</v>
      </c>
      <c r="C379" s="15"/>
      <c r="D379" s="15" t="s">
        <v>7252</v>
      </c>
      <c r="E379" s="15" t="s">
        <v>6701</v>
      </c>
      <c r="F379" s="15" t="s">
        <v>216</v>
      </c>
      <c r="G379" s="15" t="s">
        <v>1347</v>
      </c>
      <c r="J379" s="15" t="s">
        <v>20</v>
      </c>
    </row>
    <row r="380" spans="1:10">
      <c r="A380" s="15" t="s">
        <v>7253</v>
      </c>
      <c r="B380" s="218" t="str">
        <f>IF(ISNUMBER(_xlfn.XMATCH(Prod_fields[[#This Row],[ID]],Rosetta_Stone[Source PROD ID],0))=TRUE,"Found","0-Not Found")</f>
        <v>0-Not Found</v>
      </c>
      <c r="C380" s="15"/>
      <c r="D380" s="15" t="s">
        <v>7254</v>
      </c>
      <c r="E380" s="15" t="s">
        <v>6701</v>
      </c>
      <c r="F380" s="15" t="s">
        <v>216</v>
      </c>
      <c r="G380" s="15" t="s">
        <v>1347</v>
      </c>
      <c r="J380" s="15" t="s">
        <v>20</v>
      </c>
    </row>
    <row r="381" spans="1:10">
      <c r="A381" s="15" t="s">
        <v>7255</v>
      </c>
      <c r="B381" s="218" t="str">
        <f>IF(ISNUMBER(_xlfn.XMATCH(Prod_fields[[#This Row],[ID]],Rosetta_Stone[Source PROD ID],0))=TRUE,"Found","0-Not Found")</f>
        <v>0-Not Found</v>
      </c>
      <c r="C381" s="15"/>
      <c r="D381" s="15" t="s">
        <v>7256</v>
      </c>
      <c r="E381" s="15" t="s">
        <v>6701</v>
      </c>
      <c r="F381" s="15" t="s">
        <v>216</v>
      </c>
      <c r="G381" s="15" t="s">
        <v>1347</v>
      </c>
      <c r="J381" s="15" t="s">
        <v>20</v>
      </c>
    </row>
    <row r="382" spans="1:10">
      <c r="A382" s="15" t="s">
        <v>7255</v>
      </c>
      <c r="B382" s="218" t="str">
        <f>IF(ISNUMBER(_xlfn.XMATCH(Prod_fields[[#This Row],[ID]],Rosetta_Stone[Source PROD ID],0))=TRUE,"Found","0-Not Found")</f>
        <v>0-Not Found</v>
      </c>
      <c r="C382" s="15"/>
      <c r="D382" s="15" t="s">
        <v>7257</v>
      </c>
      <c r="E382" s="15" t="s">
        <v>6935</v>
      </c>
      <c r="F382" s="15" t="s">
        <v>216</v>
      </c>
      <c r="G382" s="15" t="s">
        <v>1347</v>
      </c>
      <c r="J382" s="15" t="s">
        <v>20</v>
      </c>
    </row>
    <row r="383" spans="1:10">
      <c r="A383" s="15" t="s">
        <v>7258</v>
      </c>
      <c r="B383" s="218" t="str">
        <f>IF(ISNUMBER(_xlfn.XMATCH(Prod_fields[[#This Row],[ID]],Rosetta_Stone[Source PROD ID],0))=TRUE,"Found","0-Not Found")</f>
        <v>0-Not Found</v>
      </c>
      <c r="C383" s="15"/>
      <c r="D383" s="15" t="s">
        <v>7259</v>
      </c>
      <c r="E383" s="15" t="s">
        <v>6701</v>
      </c>
      <c r="F383" s="15" t="s">
        <v>216</v>
      </c>
      <c r="G383" s="15" t="s">
        <v>1347</v>
      </c>
      <c r="J383" s="15" t="s">
        <v>20</v>
      </c>
    </row>
    <row r="384" spans="1:10">
      <c r="A384" s="15" t="s">
        <v>7260</v>
      </c>
      <c r="B384" s="218" t="str">
        <f>IF(ISNUMBER(_xlfn.XMATCH(Prod_fields[[#This Row],[ID]],Rosetta_Stone[Source PROD ID],0))=TRUE,"Found","0-Not Found")</f>
        <v>0-Not Found</v>
      </c>
      <c r="C384" s="15"/>
      <c r="D384" s="15" t="s">
        <v>7261</v>
      </c>
      <c r="E384" s="15" t="s">
        <v>6701</v>
      </c>
      <c r="F384" s="15" t="s">
        <v>216</v>
      </c>
      <c r="G384" s="15" t="s">
        <v>1347</v>
      </c>
      <c r="J384" s="15" t="s">
        <v>20</v>
      </c>
    </row>
    <row r="385" spans="1:10">
      <c r="A385" s="15" t="s">
        <v>7260</v>
      </c>
      <c r="B385" s="218" t="str">
        <f>IF(ISNUMBER(_xlfn.XMATCH(Prod_fields[[#This Row],[ID]],Rosetta_Stone[Source PROD ID],0))=TRUE,"Found","0-Not Found")</f>
        <v>0-Not Found</v>
      </c>
      <c r="C385" s="15"/>
      <c r="D385" s="15" t="s">
        <v>7262</v>
      </c>
      <c r="E385" s="15" t="s">
        <v>6935</v>
      </c>
      <c r="F385" s="15" t="s">
        <v>216</v>
      </c>
      <c r="G385" s="15" t="s">
        <v>1347</v>
      </c>
      <c r="J385" s="15" t="s">
        <v>20</v>
      </c>
    </row>
    <row r="386" spans="1:10">
      <c r="A386" s="15" t="s">
        <v>7263</v>
      </c>
      <c r="B386" s="218" t="str">
        <f>IF(ISNUMBER(_xlfn.XMATCH(Prod_fields[[#This Row],[ID]],Rosetta_Stone[Source PROD ID],0))=TRUE,"Found","0-Not Found")</f>
        <v>0-Not Found</v>
      </c>
      <c r="C386" s="15"/>
      <c r="D386" s="15" t="s">
        <v>7264</v>
      </c>
      <c r="E386" s="15" t="s">
        <v>6701</v>
      </c>
      <c r="F386" s="15" t="s">
        <v>216</v>
      </c>
      <c r="G386" s="15" t="s">
        <v>1347</v>
      </c>
      <c r="J386" s="15" t="s">
        <v>20</v>
      </c>
    </row>
    <row r="387" spans="1:10">
      <c r="A387" s="15" t="s">
        <v>7265</v>
      </c>
      <c r="B387" s="218" t="str">
        <f>IF(ISNUMBER(_xlfn.XMATCH(Prod_fields[[#This Row],[ID]],Rosetta_Stone[Source PROD ID],0))=TRUE,"Found","0-Not Found")</f>
        <v>0-Not Found</v>
      </c>
      <c r="C387" s="15"/>
      <c r="D387" s="15" t="s">
        <v>7266</v>
      </c>
      <c r="E387" s="15" t="s">
        <v>6731</v>
      </c>
      <c r="F387" s="15" t="s">
        <v>216</v>
      </c>
      <c r="G387" s="15" t="s">
        <v>1347</v>
      </c>
      <c r="J387" s="15" t="s">
        <v>20</v>
      </c>
    </row>
    <row r="388" spans="1:10">
      <c r="A388" s="15" t="s">
        <v>7265</v>
      </c>
      <c r="B388" s="218" t="str">
        <f>IF(ISNUMBER(_xlfn.XMATCH(Prod_fields[[#This Row],[ID]],Rosetta_Stone[Source PROD ID],0))=TRUE,"Found","0-Not Found")</f>
        <v>0-Not Found</v>
      </c>
      <c r="C388" s="15"/>
      <c r="D388" s="15" t="s">
        <v>7267</v>
      </c>
      <c r="E388" s="15" t="s">
        <v>6704</v>
      </c>
      <c r="F388" s="15" t="s">
        <v>216</v>
      </c>
      <c r="G388" s="15" t="s">
        <v>1347</v>
      </c>
      <c r="J388" s="15" t="s">
        <v>20</v>
      </c>
    </row>
    <row r="389" spans="1:10">
      <c r="A389" s="15" t="s">
        <v>7268</v>
      </c>
      <c r="B389" s="218" t="str">
        <f>IF(ISNUMBER(_xlfn.XMATCH(Prod_fields[[#This Row],[ID]],Rosetta_Stone[Source PROD ID],0))=TRUE,"Found","0-Not Found")</f>
        <v>0-Not Found</v>
      </c>
      <c r="C389" s="15"/>
      <c r="D389" s="15" t="s">
        <v>7269</v>
      </c>
      <c r="E389" s="15" t="s">
        <v>6731</v>
      </c>
      <c r="F389" s="15" t="s">
        <v>216</v>
      </c>
      <c r="G389" s="15" t="s">
        <v>1347</v>
      </c>
      <c r="J389" s="15" t="s">
        <v>20</v>
      </c>
    </row>
    <row r="390" spans="1:10">
      <c r="A390" s="15" t="s">
        <v>7270</v>
      </c>
      <c r="B390" s="218" t="str">
        <f>IF(ISNUMBER(_xlfn.XMATCH(Prod_fields[[#This Row],[ID]],Rosetta_Stone[Source PROD ID],0))=TRUE,"Found","0-Not Found")</f>
        <v>0-Not Found</v>
      </c>
      <c r="C390" s="15"/>
      <c r="D390" s="15" t="s">
        <v>7271</v>
      </c>
      <c r="E390" s="15" t="s">
        <v>6731</v>
      </c>
      <c r="F390" s="15" t="s">
        <v>216</v>
      </c>
      <c r="G390" s="15" t="s">
        <v>1347</v>
      </c>
      <c r="J390" s="15" t="s">
        <v>20</v>
      </c>
    </row>
    <row r="391" spans="1:10">
      <c r="A391" s="15" t="s">
        <v>7272</v>
      </c>
      <c r="B391" s="218" t="str">
        <f>IF(ISNUMBER(_xlfn.XMATCH(Prod_fields[[#This Row],[ID]],Rosetta_Stone[Source PROD ID],0))=TRUE,"Found","0-Not Found")</f>
        <v>0-Not Found</v>
      </c>
      <c r="C391" s="15"/>
      <c r="D391" s="15" t="s">
        <v>7273</v>
      </c>
      <c r="E391" s="15" t="s">
        <v>6704</v>
      </c>
      <c r="F391" s="15" t="s">
        <v>216</v>
      </c>
      <c r="G391" s="15" t="s">
        <v>1347</v>
      </c>
      <c r="J391" s="15" t="s">
        <v>20</v>
      </c>
    </row>
    <row r="392" spans="1:10">
      <c r="A392" s="15" t="s">
        <v>7274</v>
      </c>
      <c r="B392" s="218" t="str">
        <f>IF(ISNUMBER(_xlfn.XMATCH(Prod_fields[[#This Row],[ID]],Rosetta_Stone[Source PROD ID],0))=TRUE,"Found","0-Not Found")</f>
        <v>0-Not Found</v>
      </c>
      <c r="C392" s="15"/>
      <c r="D392" s="15" t="s">
        <v>7275</v>
      </c>
      <c r="E392" s="15" t="s">
        <v>6731</v>
      </c>
      <c r="F392" s="15" t="s">
        <v>216</v>
      </c>
      <c r="G392" s="15" t="s">
        <v>1347</v>
      </c>
      <c r="J392" s="15" t="s">
        <v>20</v>
      </c>
    </row>
    <row r="393" spans="1:10">
      <c r="A393" s="15" t="s">
        <v>7276</v>
      </c>
      <c r="B393" s="218" t="str">
        <f>IF(ISNUMBER(_xlfn.XMATCH(Prod_fields[[#This Row],[ID]],Rosetta_Stone[Source PROD ID],0))=TRUE,"Found","0-Not Found")</f>
        <v>0-Not Found</v>
      </c>
      <c r="C393" s="15"/>
      <c r="D393" s="15" t="s">
        <v>7277</v>
      </c>
      <c r="E393" s="15" t="s">
        <v>6688</v>
      </c>
      <c r="F393" s="15" t="s">
        <v>216</v>
      </c>
      <c r="G393" s="15" t="s">
        <v>1347</v>
      </c>
      <c r="J393" s="15" t="s">
        <v>20</v>
      </c>
    </row>
    <row r="394" spans="1:10">
      <c r="A394" s="15" t="s">
        <v>7278</v>
      </c>
      <c r="B394" s="218" t="str">
        <f>IF(ISNUMBER(_xlfn.XMATCH(Prod_fields[[#This Row],[ID]],Rosetta_Stone[Source PROD ID],0))=TRUE,"Found","0-Not Found")</f>
        <v>0-Not Found</v>
      </c>
      <c r="C394" s="15"/>
      <c r="D394" s="15" t="s">
        <v>7279</v>
      </c>
      <c r="E394" s="15" t="s">
        <v>6688</v>
      </c>
      <c r="F394" s="15" t="s">
        <v>216</v>
      </c>
      <c r="G394" s="15" t="s">
        <v>1347</v>
      </c>
      <c r="J394" s="15" t="s">
        <v>20</v>
      </c>
    </row>
    <row r="395" spans="1:10">
      <c r="A395" s="15" t="s">
        <v>7280</v>
      </c>
      <c r="B395" s="218" t="str">
        <f>IF(ISNUMBER(_xlfn.XMATCH(Prod_fields[[#This Row],[ID]],Rosetta_Stone[Source PROD ID],0))=TRUE,"Found","0-Not Found")</f>
        <v>0-Not Found</v>
      </c>
      <c r="C395" s="15"/>
      <c r="D395" s="15" t="s">
        <v>7281</v>
      </c>
      <c r="E395" s="15" t="s">
        <v>7132</v>
      </c>
      <c r="F395" s="15" t="s">
        <v>103</v>
      </c>
      <c r="G395" s="15" t="s">
        <v>947</v>
      </c>
      <c r="I395" s="15" t="s">
        <v>6720</v>
      </c>
      <c r="J395" s="15" t="s">
        <v>20</v>
      </c>
    </row>
    <row r="396" spans="1:10">
      <c r="A396" s="15" t="s">
        <v>7282</v>
      </c>
      <c r="B396" s="218" t="str">
        <f>IF(ISNUMBER(_xlfn.XMATCH(Prod_fields[[#This Row],[ID]],Rosetta_Stone[Source PROD ID],0))=TRUE,"Found","0-Not Found")</f>
        <v>0-Not Found</v>
      </c>
      <c r="C396" s="15"/>
      <c r="D396" s="15" t="s">
        <v>7283</v>
      </c>
      <c r="E396" s="15" t="s">
        <v>6688</v>
      </c>
      <c r="F396" s="15" t="s">
        <v>103</v>
      </c>
      <c r="G396" s="15" t="s">
        <v>947</v>
      </c>
      <c r="I396" s="15" t="s">
        <v>6720</v>
      </c>
      <c r="J396" s="15" t="s">
        <v>20</v>
      </c>
    </row>
    <row r="397" spans="1:10">
      <c r="A397" s="15" t="s">
        <v>7284</v>
      </c>
      <c r="B397" s="218" t="str">
        <f>IF(ISNUMBER(_xlfn.XMATCH(Prod_fields[[#This Row],[ID]],Rosetta_Stone[Source PROD ID],0))=TRUE,"Found","0-Not Found")</f>
        <v>0-Not Found</v>
      </c>
      <c r="C397" s="15"/>
      <c r="D397" s="15" t="s">
        <v>7285</v>
      </c>
      <c r="E397" s="15" t="s">
        <v>6701</v>
      </c>
      <c r="F397" s="15" t="s">
        <v>216</v>
      </c>
      <c r="G397" s="15" t="s">
        <v>947</v>
      </c>
      <c r="J397" s="15" t="s">
        <v>20</v>
      </c>
    </row>
    <row r="398" spans="1:10">
      <c r="A398" s="15" t="s">
        <v>7286</v>
      </c>
      <c r="B398" s="218" t="str">
        <f>IF(ISNUMBER(_xlfn.XMATCH(Prod_fields[[#This Row],[ID]],Rosetta_Stone[Source PROD ID],0))=TRUE,"Found","0-Not Found")</f>
        <v>0-Not Found</v>
      </c>
      <c r="C398" s="15"/>
      <c r="D398" s="15" t="s">
        <v>7287</v>
      </c>
      <c r="E398" s="15" t="s">
        <v>6701</v>
      </c>
      <c r="F398" s="15" t="s">
        <v>103</v>
      </c>
      <c r="G398" s="15" t="s">
        <v>947</v>
      </c>
      <c r="I398" s="15" t="s">
        <v>6720</v>
      </c>
      <c r="J398" s="15" t="s">
        <v>20</v>
      </c>
    </row>
    <row r="399" spans="1:10">
      <c r="A399" s="15" t="s">
        <v>7288</v>
      </c>
      <c r="B399" s="218" t="str">
        <f>IF(ISNUMBER(_xlfn.XMATCH(Prod_fields[[#This Row],[ID]],Rosetta_Stone[Source PROD ID],0))=TRUE,"Found","0-Not Found")</f>
        <v>0-Not Found</v>
      </c>
      <c r="C399" s="15"/>
      <c r="D399" s="15" t="s">
        <v>7289</v>
      </c>
      <c r="E399" s="15" t="s">
        <v>6701</v>
      </c>
      <c r="F399" s="15" t="s">
        <v>216</v>
      </c>
      <c r="G399" s="15" t="s">
        <v>947</v>
      </c>
      <c r="J399" s="15" t="s">
        <v>20</v>
      </c>
    </row>
    <row r="400" spans="1:10">
      <c r="A400" s="15" t="s">
        <v>7290</v>
      </c>
      <c r="B400" s="218" t="str">
        <f>IF(ISNUMBER(_xlfn.XMATCH(Prod_fields[[#This Row],[ID]],Rosetta_Stone[Source PROD ID],0))=TRUE,"Found","0-Not Found")</f>
        <v>0-Not Found</v>
      </c>
      <c r="C400" s="15"/>
      <c r="D400" s="15" t="s">
        <v>7291</v>
      </c>
      <c r="E400" s="15" t="s">
        <v>6701</v>
      </c>
      <c r="F400" s="15" t="s">
        <v>216</v>
      </c>
      <c r="G400" s="15" t="s">
        <v>6712</v>
      </c>
      <c r="J400" s="15" t="s">
        <v>20</v>
      </c>
    </row>
    <row r="401" spans="1:12">
      <c r="A401" s="15" t="s">
        <v>7292</v>
      </c>
      <c r="B401" s="218" t="str">
        <f>IF(ISNUMBER(_xlfn.XMATCH(Prod_fields[[#This Row],[ID]],Rosetta_Stone[Source PROD ID],0))=TRUE,"Found","0-Not Found")</f>
        <v>0-Not Found</v>
      </c>
      <c r="C401" s="15" t="s">
        <v>6696</v>
      </c>
      <c r="D401" s="15" t="s">
        <v>7293</v>
      </c>
      <c r="E401" s="15" t="s">
        <v>6700</v>
      </c>
      <c r="F401" s="15" t="s">
        <v>103</v>
      </c>
      <c r="G401" s="15" t="s">
        <v>947</v>
      </c>
      <c r="I401" s="15" t="s">
        <v>6689</v>
      </c>
      <c r="J401" s="15" t="s">
        <v>20</v>
      </c>
    </row>
    <row r="402" spans="1:12">
      <c r="A402" s="15" t="s">
        <v>7294</v>
      </c>
      <c r="B402" s="218" t="str">
        <f>IF(ISNUMBER(_xlfn.XMATCH(Prod_fields[[#This Row],[ID]],Rosetta_Stone[Source PROD ID],0))=TRUE,"Found","0-Not Found")</f>
        <v>0-Not Found</v>
      </c>
      <c r="C402" s="15"/>
      <c r="D402" s="15" t="s">
        <v>7295</v>
      </c>
      <c r="E402" s="15" t="s">
        <v>6700</v>
      </c>
      <c r="F402" s="15" t="s">
        <v>103</v>
      </c>
      <c r="G402" s="15" t="s">
        <v>810</v>
      </c>
      <c r="I402" s="15" t="s">
        <v>6698</v>
      </c>
      <c r="J402" s="15" t="s">
        <v>20</v>
      </c>
    </row>
    <row r="403" spans="1:12">
      <c r="A403" s="15" t="s">
        <v>7296</v>
      </c>
      <c r="B403" s="218" t="str">
        <f>IF(ISNUMBER(_xlfn.XMATCH(Prod_fields[[#This Row],[ID]],Rosetta_Stone[Source PROD ID],0))=TRUE,"Found","0-Not Found")</f>
        <v>0-Not Found</v>
      </c>
      <c r="C403" s="15"/>
      <c r="D403" s="15" t="s">
        <v>7297</v>
      </c>
      <c r="E403" s="15" t="s">
        <v>6701</v>
      </c>
      <c r="F403" s="15" t="s">
        <v>1636</v>
      </c>
      <c r="G403" s="15" t="s">
        <v>947</v>
      </c>
      <c r="J403" s="15" t="s">
        <v>20</v>
      </c>
      <c r="L403" s="15" t="s">
        <v>117</v>
      </c>
    </row>
    <row r="404" spans="1:12">
      <c r="A404" s="15" t="s">
        <v>7298</v>
      </c>
      <c r="B404" s="218" t="str">
        <f>IF(ISNUMBER(_xlfn.XMATCH(Prod_fields[[#This Row],[ID]],Rosetta_Stone[Source PROD ID],0))=TRUE,"Found","0-Not Found")</f>
        <v>0-Not Found</v>
      </c>
      <c r="C404" s="15"/>
      <c r="D404" s="15" t="s">
        <v>7299</v>
      </c>
      <c r="E404" s="15" t="s">
        <v>6700</v>
      </c>
      <c r="F404" s="15" t="s">
        <v>103</v>
      </c>
      <c r="G404" s="15" t="s">
        <v>947</v>
      </c>
      <c r="I404" s="15" t="s">
        <v>6698</v>
      </c>
      <c r="J404" s="15" t="s">
        <v>20</v>
      </c>
    </row>
    <row r="405" spans="1:12">
      <c r="A405" s="15" t="s">
        <v>7300</v>
      </c>
      <c r="B405" s="218" t="str">
        <f>IF(ISNUMBER(_xlfn.XMATCH(Prod_fields[[#This Row],[ID]],Rosetta_Stone[Source PROD ID],0))=TRUE,"Found","0-Not Found")</f>
        <v>0-Not Found</v>
      </c>
      <c r="C405" s="15"/>
      <c r="D405" s="15" t="s">
        <v>7301</v>
      </c>
      <c r="E405" s="15" t="s">
        <v>6701</v>
      </c>
      <c r="F405" s="15" t="s">
        <v>1636</v>
      </c>
      <c r="G405" s="15" t="s">
        <v>947</v>
      </c>
      <c r="J405" s="15" t="s">
        <v>20</v>
      </c>
      <c r="L405" s="15" t="s">
        <v>117</v>
      </c>
    </row>
    <row r="406" spans="1:12">
      <c r="A406" s="15" t="s">
        <v>6274</v>
      </c>
      <c r="B406" s="218" t="str">
        <f>IF(ISNUMBER(_xlfn.XMATCH(Prod_fields[[#This Row],[ID]],Rosetta_Stone[Source PROD ID],0))=TRUE,"Found","0-Not Found")</f>
        <v>0-Not Found</v>
      </c>
      <c r="C406" s="15" t="s">
        <v>1641</v>
      </c>
      <c r="D406" s="15" t="s">
        <v>7302</v>
      </c>
      <c r="E406" s="15" t="s">
        <v>6701</v>
      </c>
      <c r="F406" s="15" t="s">
        <v>1636</v>
      </c>
      <c r="G406" s="15" t="s">
        <v>947</v>
      </c>
      <c r="J406" s="15" t="s">
        <v>20</v>
      </c>
      <c r="L406" s="15" t="s">
        <v>117</v>
      </c>
    </row>
    <row r="407" spans="1:12">
      <c r="A407" s="15" t="s">
        <v>6274</v>
      </c>
      <c r="B407" s="218" t="str">
        <f>IF(ISNUMBER(_xlfn.XMATCH(Prod_fields[[#This Row],[ID]],Rosetta_Stone[Source PROD ID],0))=TRUE,"Found","0-Not Found")</f>
        <v>0-Not Found</v>
      </c>
      <c r="C407" s="15" t="s">
        <v>1641</v>
      </c>
      <c r="D407" s="15" t="s">
        <v>7302</v>
      </c>
      <c r="E407" s="15" t="s">
        <v>6697</v>
      </c>
      <c r="F407" s="15" t="s">
        <v>1636</v>
      </c>
      <c r="G407" s="15" t="s">
        <v>947</v>
      </c>
      <c r="J407" s="15" t="s">
        <v>20</v>
      </c>
      <c r="L407" s="15" t="s">
        <v>117</v>
      </c>
    </row>
    <row r="408" spans="1:12">
      <c r="A408" s="15" t="s">
        <v>4350</v>
      </c>
      <c r="B408" s="218" t="str">
        <f>IF(ISNUMBER(_xlfn.XMATCH(Prod_fields[[#This Row],[ID]],Rosetta_Stone[Source PROD ID],0))=TRUE,"Found","0-Not Found")</f>
        <v>0-Not Found</v>
      </c>
      <c r="C408" s="15"/>
      <c r="D408" s="15" t="s">
        <v>7303</v>
      </c>
      <c r="E408" s="15" t="s">
        <v>6731</v>
      </c>
      <c r="F408" s="15" t="s">
        <v>216</v>
      </c>
      <c r="G408" s="15" t="s">
        <v>6712</v>
      </c>
      <c r="J408" s="15" t="s">
        <v>20</v>
      </c>
    </row>
    <row r="409" spans="1:12">
      <c r="A409" s="15" t="s">
        <v>402</v>
      </c>
      <c r="B409" s="218" t="str">
        <f>IF(ISNUMBER(_xlfn.XMATCH(Prod_fields[[#This Row],[ID]],Rosetta_Stone[Source PROD ID],0))=TRUE,"Found","0-Not Found")</f>
        <v>Found</v>
      </c>
      <c r="C409" s="15" t="s">
        <v>6696</v>
      </c>
      <c r="D409" s="15" t="s">
        <v>267</v>
      </c>
      <c r="E409" s="15" t="s">
        <v>6701</v>
      </c>
      <c r="F409" s="15" t="s">
        <v>103</v>
      </c>
      <c r="G409" s="15" t="s">
        <v>1186</v>
      </c>
      <c r="I409" s="15" t="s">
        <v>6698</v>
      </c>
      <c r="J409" s="15" t="s">
        <v>20</v>
      </c>
    </row>
    <row r="410" spans="1:12">
      <c r="A410" s="15" t="s">
        <v>6259</v>
      </c>
      <c r="B410" s="218" t="str">
        <f>IF(ISNUMBER(_xlfn.XMATCH(Prod_fields[[#This Row],[ID]],Rosetta_Stone[Source PROD ID],0))=TRUE,"Found","0-Not Found")</f>
        <v>0-Not Found</v>
      </c>
      <c r="C410" s="15"/>
      <c r="D410" s="15" t="s">
        <v>7304</v>
      </c>
      <c r="E410" s="15" t="s">
        <v>6701</v>
      </c>
      <c r="F410" s="15" t="s">
        <v>1636</v>
      </c>
      <c r="G410" s="15" t="s">
        <v>947</v>
      </c>
      <c r="J410" s="15" t="s">
        <v>20</v>
      </c>
      <c r="L410" s="15" t="s">
        <v>7020</v>
      </c>
    </row>
    <row r="411" spans="1:12">
      <c r="A411" s="15" t="s">
        <v>894</v>
      </c>
      <c r="B411" s="218" t="str">
        <f>IF(ISNUMBER(_xlfn.XMATCH(Prod_fields[[#This Row],[ID]],Rosetta_Stone[Source PROD ID],0))=TRUE,"Found","0-Not Found")</f>
        <v>Found</v>
      </c>
      <c r="C411" s="15" t="s">
        <v>6696</v>
      </c>
      <c r="D411" s="15" t="s">
        <v>207</v>
      </c>
      <c r="E411" s="15" t="s">
        <v>6701</v>
      </c>
      <c r="F411" s="15" t="s">
        <v>216</v>
      </c>
      <c r="G411" s="15" t="s">
        <v>947</v>
      </c>
      <c r="J411" s="15" t="s">
        <v>20</v>
      </c>
    </row>
    <row r="412" spans="1:12">
      <c r="A412" s="15" t="s">
        <v>894</v>
      </c>
      <c r="B412" s="218" t="str">
        <f>IF(ISNUMBER(_xlfn.XMATCH(Prod_fields[[#This Row],[ID]],Rosetta_Stone[Source PROD ID],0))=TRUE,"Found","0-Not Found")</f>
        <v>Found</v>
      </c>
      <c r="C412" s="15" t="s">
        <v>6696</v>
      </c>
      <c r="D412" s="15" t="s">
        <v>1633</v>
      </c>
      <c r="E412" s="15" t="s">
        <v>6701</v>
      </c>
      <c r="F412" s="15" t="s">
        <v>103</v>
      </c>
      <c r="G412" s="15" t="s">
        <v>947</v>
      </c>
      <c r="I412" s="15" t="s">
        <v>6720</v>
      </c>
      <c r="J412" s="15" t="s">
        <v>20</v>
      </c>
    </row>
    <row r="413" spans="1:12">
      <c r="A413" s="15" t="s">
        <v>407</v>
      </c>
      <c r="B413" s="218" t="str">
        <f>IF(ISNUMBER(_xlfn.XMATCH(Prod_fields[[#This Row],[ID]],Rosetta_Stone[Source PROD ID],0))=TRUE,"Found","0-Not Found")</f>
        <v>Found</v>
      </c>
      <c r="C413" s="15" t="s">
        <v>6696</v>
      </c>
      <c r="D413" s="15" t="s">
        <v>408</v>
      </c>
      <c r="E413" s="15" t="s">
        <v>6701</v>
      </c>
      <c r="F413" s="15" t="s">
        <v>103</v>
      </c>
      <c r="G413" s="15" t="s">
        <v>947</v>
      </c>
      <c r="I413" s="15" t="s">
        <v>6698</v>
      </c>
      <c r="J413" s="15" t="s">
        <v>20</v>
      </c>
    </row>
    <row r="414" spans="1:12">
      <c r="A414" s="15" t="s">
        <v>7305</v>
      </c>
      <c r="B414" s="218" t="str">
        <f>IF(ISNUMBER(_xlfn.XMATCH(Prod_fields[[#This Row],[ID]],Rosetta_Stone[Source PROD ID],0))=TRUE,"Found","0-Not Found")</f>
        <v>0-Not Found</v>
      </c>
      <c r="C414" s="15" t="s">
        <v>6696</v>
      </c>
      <c r="D414" s="15" t="s">
        <v>7306</v>
      </c>
      <c r="E414" s="15" t="s">
        <v>6701</v>
      </c>
      <c r="F414" s="15" t="s">
        <v>103</v>
      </c>
      <c r="G414" s="15" t="s">
        <v>947</v>
      </c>
      <c r="I414" s="15" t="s">
        <v>6698</v>
      </c>
      <c r="J414" s="15" t="s">
        <v>20</v>
      </c>
    </row>
    <row r="415" spans="1:12">
      <c r="A415" s="15" t="s">
        <v>6258</v>
      </c>
      <c r="B415" s="218" t="str">
        <f>IF(ISNUMBER(_xlfn.XMATCH(Prod_fields[[#This Row],[ID]],Rosetta_Stone[Source PROD ID],0))=TRUE,"Found","0-Not Found")</f>
        <v>0-Not Found</v>
      </c>
      <c r="C415" s="15" t="s">
        <v>6696</v>
      </c>
      <c r="D415" s="15" t="s">
        <v>7307</v>
      </c>
      <c r="E415" s="15" t="s">
        <v>6701</v>
      </c>
      <c r="F415" s="15" t="s">
        <v>103</v>
      </c>
      <c r="G415" s="15" t="s">
        <v>947</v>
      </c>
      <c r="I415" s="15" t="s">
        <v>6689</v>
      </c>
      <c r="J415" s="15" t="s">
        <v>20</v>
      </c>
    </row>
    <row r="416" spans="1:12">
      <c r="A416" s="15" t="s">
        <v>6258</v>
      </c>
      <c r="B416" s="218" t="str">
        <f>IF(ISNUMBER(_xlfn.XMATCH(Prod_fields[[#This Row],[ID]],Rosetta_Stone[Source PROD ID],0))=TRUE,"Found","0-Not Found")</f>
        <v>0-Not Found</v>
      </c>
      <c r="C416" s="15" t="s">
        <v>6696</v>
      </c>
      <c r="D416" s="15" t="s">
        <v>7308</v>
      </c>
      <c r="E416" s="15" t="s">
        <v>6700</v>
      </c>
      <c r="F416" s="15" t="s">
        <v>103</v>
      </c>
      <c r="G416" s="15" t="s">
        <v>947</v>
      </c>
      <c r="I416" s="15" t="s">
        <v>6689</v>
      </c>
      <c r="J416" s="15" t="s">
        <v>20</v>
      </c>
    </row>
    <row r="417" spans="1:13">
      <c r="A417" s="15" t="s">
        <v>126</v>
      </c>
      <c r="B417" s="218" t="str">
        <f>IF(ISNUMBER(_xlfn.XMATCH(Prod_fields[[#This Row],[ID]],Rosetta_Stone[Source PROD ID],0))=TRUE,"Found","0-Not Found")</f>
        <v>0-Not Found</v>
      </c>
      <c r="C417" s="15" t="s">
        <v>6696</v>
      </c>
      <c r="D417" s="15" t="s">
        <v>7309</v>
      </c>
      <c r="E417" s="15" t="s">
        <v>6700</v>
      </c>
      <c r="F417" s="15" t="s">
        <v>103</v>
      </c>
      <c r="G417" s="15" t="s">
        <v>947</v>
      </c>
      <c r="I417" s="15" t="s">
        <v>6689</v>
      </c>
      <c r="J417" s="15" t="s">
        <v>20</v>
      </c>
    </row>
    <row r="418" spans="1:13">
      <c r="A418" s="15" t="s">
        <v>7310</v>
      </c>
      <c r="B418" s="218" t="str">
        <f>IF(ISNUMBER(_xlfn.XMATCH(Prod_fields[[#This Row],[ID]],Rosetta_Stone[Source PROD ID],0))=TRUE,"Found","0-Not Found")</f>
        <v>0-Not Found</v>
      </c>
      <c r="C418" s="15"/>
      <c r="D418" s="15" t="s">
        <v>7311</v>
      </c>
      <c r="E418" s="15" t="s">
        <v>6697</v>
      </c>
      <c r="F418" s="15" t="s">
        <v>1636</v>
      </c>
      <c r="G418" s="15" t="s">
        <v>947</v>
      </c>
      <c r="J418" s="15" t="s">
        <v>20</v>
      </c>
      <c r="L418" s="15" t="s">
        <v>117</v>
      </c>
    </row>
    <row r="419" spans="1:13">
      <c r="A419" s="15" t="s">
        <v>7312</v>
      </c>
      <c r="B419" s="218" t="str">
        <f>IF(ISNUMBER(_xlfn.XMATCH(Prod_fields[[#This Row],[ID]],Rosetta_Stone[Source PROD ID],0))=TRUE,"Found","0-Not Found")</f>
        <v>0-Not Found</v>
      </c>
      <c r="C419" s="15"/>
      <c r="D419" s="15" t="s">
        <v>7313</v>
      </c>
      <c r="E419" s="15" t="s">
        <v>6697</v>
      </c>
      <c r="F419" s="15" t="s">
        <v>103</v>
      </c>
      <c r="G419" s="15" t="s">
        <v>947</v>
      </c>
      <c r="I419" s="15" t="s">
        <v>6698</v>
      </c>
      <c r="J419" s="15" t="s">
        <v>20</v>
      </c>
    </row>
    <row r="420" spans="1:13">
      <c r="A420" s="15" t="s">
        <v>7312</v>
      </c>
      <c r="B420" s="218" t="str">
        <f>IF(ISNUMBER(_xlfn.XMATCH(Prod_fields[[#This Row],[ID]],Rosetta_Stone[Source PROD ID],0))=TRUE,"Found","0-Not Found")</f>
        <v>0-Not Found</v>
      </c>
      <c r="C420" s="15"/>
      <c r="D420" s="15" t="s">
        <v>7314</v>
      </c>
      <c r="E420" s="15" t="s">
        <v>6700</v>
      </c>
      <c r="F420" s="15" t="s">
        <v>103</v>
      </c>
      <c r="G420" s="15" t="s">
        <v>947</v>
      </c>
      <c r="I420" s="15" t="s">
        <v>6698</v>
      </c>
      <c r="J420" s="15" t="s">
        <v>20</v>
      </c>
    </row>
    <row r="421" spans="1:13">
      <c r="A421" s="15" t="s">
        <v>7315</v>
      </c>
      <c r="B421" s="218" t="str">
        <f>IF(ISNUMBER(_xlfn.XMATCH(Prod_fields[[#This Row],[ID]],Rosetta_Stone[Source PROD ID],0))=TRUE,"Found","0-Not Found")</f>
        <v>0-Not Found</v>
      </c>
      <c r="C421" s="15"/>
      <c r="D421" s="15" t="s">
        <v>7316</v>
      </c>
      <c r="E421" s="15" t="s">
        <v>6697</v>
      </c>
      <c r="F421" s="15" t="s">
        <v>103</v>
      </c>
      <c r="G421" s="15" t="s">
        <v>947</v>
      </c>
      <c r="I421" s="15" t="s">
        <v>6698</v>
      </c>
      <c r="J421" s="15" t="s">
        <v>20</v>
      </c>
    </row>
    <row r="422" spans="1:13">
      <c r="A422" s="15" t="s">
        <v>7315</v>
      </c>
      <c r="B422" s="218" t="str">
        <f>IF(ISNUMBER(_xlfn.XMATCH(Prod_fields[[#This Row],[ID]],Rosetta_Stone[Source PROD ID],0))=TRUE,"Found","0-Not Found")</f>
        <v>0-Not Found</v>
      </c>
      <c r="C422" s="15"/>
      <c r="D422" s="15" t="s">
        <v>7317</v>
      </c>
      <c r="E422" s="15" t="s">
        <v>6700</v>
      </c>
      <c r="F422" s="15" t="s">
        <v>103</v>
      </c>
      <c r="G422" s="15" t="s">
        <v>947</v>
      </c>
      <c r="I422" s="15" t="s">
        <v>6698</v>
      </c>
      <c r="J422" s="15" t="s">
        <v>20</v>
      </c>
    </row>
    <row r="423" spans="1:13">
      <c r="A423" s="15" t="s">
        <v>7318</v>
      </c>
      <c r="B423" s="218" t="str">
        <f>IF(ISNUMBER(_xlfn.XMATCH(Prod_fields[[#This Row],[ID]],Rosetta_Stone[Source PROD ID],0))=TRUE,"Found","0-Not Found")</f>
        <v>0-Not Found</v>
      </c>
      <c r="C423" s="15"/>
      <c r="D423" s="15" t="s">
        <v>7319</v>
      </c>
      <c r="E423" s="15" t="s">
        <v>6704</v>
      </c>
      <c r="F423" s="15" t="s">
        <v>216</v>
      </c>
      <c r="G423" s="15" t="s">
        <v>1075</v>
      </c>
      <c r="J423" s="15" t="s">
        <v>20</v>
      </c>
    </row>
    <row r="424" spans="1:13">
      <c r="A424" s="15" t="s">
        <v>626</v>
      </c>
      <c r="B424" s="218" t="str">
        <f>IF(ISNUMBER(_xlfn.XMATCH(Prod_fields[[#This Row],[ID]],Rosetta_Stone[Source PROD ID],0))=TRUE,"Found","0-Not Found")</f>
        <v>Found</v>
      </c>
      <c r="C424" s="15" t="s">
        <v>6696</v>
      </c>
      <c r="D424" s="15" t="s">
        <v>1736</v>
      </c>
      <c r="E424" s="15" t="s">
        <v>6701</v>
      </c>
      <c r="F424" s="15" t="s">
        <v>1636</v>
      </c>
      <c r="G424" s="15" t="s">
        <v>947</v>
      </c>
      <c r="J424" s="15" t="s">
        <v>20</v>
      </c>
      <c r="L424" s="15" t="s">
        <v>117</v>
      </c>
    </row>
    <row r="425" spans="1:13">
      <c r="A425" s="15" t="s">
        <v>626</v>
      </c>
      <c r="B425" s="218" t="str">
        <f>IF(ISNUMBER(_xlfn.XMATCH(Prod_fields[[#This Row],[ID]],Rosetta_Stone[Source PROD ID],0))=TRUE,"Found","0-Not Found")</f>
        <v>Found</v>
      </c>
      <c r="C425" s="15" t="s">
        <v>6696</v>
      </c>
      <c r="D425" s="15" t="s">
        <v>1736</v>
      </c>
      <c r="E425" s="15" t="s">
        <v>6697</v>
      </c>
      <c r="F425" s="15" t="s">
        <v>1636</v>
      </c>
      <c r="G425" s="15" t="s">
        <v>947</v>
      </c>
      <c r="J425" s="15" t="s">
        <v>20</v>
      </c>
      <c r="L425" s="15" t="s">
        <v>117</v>
      </c>
    </row>
    <row r="426" spans="1:13">
      <c r="A426" s="15" t="s">
        <v>7320</v>
      </c>
      <c r="B426" s="218" t="str">
        <f>IF(ISNUMBER(_xlfn.XMATCH(Prod_fields[[#This Row],[ID]],Rosetta_Stone[Source PROD ID],0))=TRUE,"Found","0-Not Found")</f>
        <v>0-Not Found</v>
      </c>
      <c r="C426" s="15"/>
      <c r="D426" s="15" t="s">
        <v>7321</v>
      </c>
      <c r="E426" s="15" t="s">
        <v>6704</v>
      </c>
      <c r="F426" s="15" t="s">
        <v>216</v>
      </c>
      <c r="G426" s="15" t="s">
        <v>6712</v>
      </c>
      <c r="J426" s="15" t="s">
        <v>20</v>
      </c>
    </row>
    <row r="427" spans="1:13">
      <c r="A427" s="15" t="s">
        <v>7322</v>
      </c>
      <c r="B427" s="218" t="str">
        <f>IF(ISNUMBER(_xlfn.XMATCH(Prod_fields[[#This Row],[ID]],Rosetta_Stone[Source PROD ID],0))=TRUE,"Found","0-Not Found")</f>
        <v>0-Not Found</v>
      </c>
      <c r="C427" s="15"/>
      <c r="D427" s="15" t="s">
        <v>7323</v>
      </c>
      <c r="E427" s="15" t="s">
        <v>6701</v>
      </c>
      <c r="F427" s="15" t="s">
        <v>216</v>
      </c>
      <c r="G427" s="15" t="s">
        <v>1347</v>
      </c>
      <c r="J427" s="15" t="s">
        <v>20</v>
      </c>
    </row>
    <row r="428" spans="1:13">
      <c r="A428" s="15" t="s">
        <v>7324</v>
      </c>
      <c r="B428" s="218" t="str">
        <f>IF(ISNUMBER(_xlfn.XMATCH(Prod_fields[[#This Row],[ID]],Rosetta_Stone[Source PROD ID],0))=TRUE,"Found","0-Not Found")</f>
        <v>0-Not Found</v>
      </c>
      <c r="C428" s="15"/>
      <c r="D428" s="15" t="s">
        <v>7325</v>
      </c>
      <c r="E428" s="15" t="s">
        <v>6701</v>
      </c>
      <c r="F428" s="15" t="s">
        <v>216</v>
      </c>
      <c r="G428" s="15" t="s">
        <v>1347</v>
      </c>
      <c r="J428" s="15" t="s">
        <v>20</v>
      </c>
    </row>
    <row r="429" spans="1:13">
      <c r="A429" s="15" t="s">
        <v>7326</v>
      </c>
      <c r="B429" s="218" t="str">
        <f>IF(ISNUMBER(_xlfn.XMATCH(Prod_fields[[#This Row],[ID]],Rosetta_Stone[Source PROD ID],0))=TRUE,"Found","0-Not Found")</f>
        <v>0-Not Found</v>
      </c>
      <c r="C429" s="15"/>
      <c r="D429" s="15" t="s">
        <v>7327</v>
      </c>
      <c r="E429" s="15" t="s">
        <v>6701</v>
      </c>
      <c r="F429" s="15" t="s">
        <v>216</v>
      </c>
      <c r="G429" s="15" t="s">
        <v>6712</v>
      </c>
      <c r="J429" s="15" t="s">
        <v>20</v>
      </c>
    </row>
    <row r="430" spans="1:13">
      <c r="A430" s="15" t="s">
        <v>7328</v>
      </c>
      <c r="B430" s="218" t="str">
        <f>IF(ISNUMBER(_xlfn.XMATCH(Prod_fields[[#This Row],[ID]],Rosetta_Stone[Source PROD ID],0))=TRUE,"Found","0-Not Found")</f>
        <v>0-Not Found</v>
      </c>
      <c r="C430" s="15"/>
      <c r="D430" s="15" t="s">
        <v>7329</v>
      </c>
      <c r="E430" s="15" t="s">
        <v>6701</v>
      </c>
      <c r="F430" s="15" t="s">
        <v>216</v>
      </c>
      <c r="G430" s="15" t="s">
        <v>1347</v>
      </c>
      <c r="J430" s="15" t="s">
        <v>20</v>
      </c>
    </row>
    <row r="431" spans="1:13">
      <c r="A431" s="15" t="s">
        <v>7330</v>
      </c>
      <c r="B431" s="218" t="str">
        <f>IF(ISNUMBER(_xlfn.XMATCH(Prod_fields[[#This Row],[ID]],Rosetta_Stone[Source PROD ID],0))=TRUE,"Found","0-Not Found")</f>
        <v>0-Not Found</v>
      </c>
      <c r="C431" s="15"/>
      <c r="D431" s="15" t="s">
        <v>7331</v>
      </c>
      <c r="E431" s="15" t="s">
        <v>6701</v>
      </c>
      <c r="F431" s="15" t="s">
        <v>216</v>
      </c>
      <c r="G431" s="15" t="s">
        <v>1347</v>
      </c>
      <c r="J431" s="15" t="s">
        <v>20</v>
      </c>
    </row>
    <row r="432" spans="1:13">
      <c r="A432" s="15" t="s">
        <v>37</v>
      </c>
      <c r="B432" s="218" t="str">
        <f>IF(ISNUMBER(_xlfn.XMATCH(Prod_fields[[#This Row],[ID]],Rosetta_Stone[Source PROD ID],0))=TRUE,"Found","0-Not Found")</f>
        <v>Found</v>
      </c>
      <c r="C432" s="15" t="s">
        <v>6696</v>
      </c>
      <c r="D432" s="15" t="s">
        <v>372</v>
      </c>
      <c r="E432" s="15" t="s">
        <v>6701</v>
      </c>
      <c r="F432" s="15" t="s">
        <v>1636</v>
      </c>
      <c r="G432" s="15" t="s">
        <v>947</v>
      </c>
      <c r="J432" s="15" t="s">
        <v>20</v>
      </c>
      <c r="L432" s="15" t="s">
        <v>117</v>
      </c>
      <c r="M432" s="15" t="s">
        <v>7332</v>
      </c>
    </row>
    <row r="433" spans="1:10">
      <c r="A433" s="15" t="s">
        <v>7333</v>
      </c>
      <c r="B433" s="218" t="str">
        <f>IF(ISNUMBER(_xlfn.XMATCH(Prod_fields[[#This Row],[ID]],Rosetta_Stone[Source PROD ID],0))=TRUE,"Found","0-Not Found")</f>
        <v>0-Not Found</v>
      </c>
      <c r="C433" s="15"/>
      <c r="D433" s="15" t="s">
        <v>7334</v>
      </c>
      <c r="E433" s="15" t="s">
        <v>6700</v>
      </c>
      <c r="F433" s="15" t="s">
        <v>134</v>
      </c>
      <c r="G433" s="15" t="s">
        <v>810</v>
      </c>
      <c r="J433" s="15" t="s">
        <v>20</v>
      </c>
    </row>
    <row r="434" spans="1:10">
      <c r="A434" s="15" t="s">
        <v>7333</v>
      </c>
      <c r="B434" s="218" t="str">
        <f>IF(ISNUMBER(_xlfn.XMATCH(Prod_fields[[#This Row],[ID]],Rosetta_Stone[Source PROD ID],0))=TRUE,"Found","0-Not Found")</f>
        <v>0-Not Found</v>
      </c>
      <c r="C434" s="15"/>
      <c r="D434" s="15" t="s">
        <v>7335</v>
      </c>
      <c r="E434" s="15" t="s">
        <v>6700</v>
      </c>
      <c r="F434" s="15" t="s">
        <v>103</v>
      </c>
      <c r="G434" s="15" t="s">
        <v>810</v>
      </c>
      <c r="I434" s="15" t="s">
        <v>6689</v>
      </c>
      <c r="J434" s="15" t="s">
        <v>20</v>
      </c>
    </row>
    <row r="435" spans="1:10">
      <c r="A435" s="15" t="s">
        <v>7336</v>
      </c>
      <c r="B435" s="218" t="str">
        <f>IF(ISNUMBER(_xlfn.XMATCH(Prod_fields[[#This Row],[ID]],Rosetta_Stone[Source PROD ID],0))=TRUE,"Found","0-Not Found")</f>
        <v>0-Not Found</v>
      </c>
      <c r="C435" s="15"/>
      <c r="D435" s="15" t="s">
        <v>7337</v>
      </c>
      <c r="E435" s="15" t="s">
        <v>6700</v>
      </c>
      <c r="F435" s="15" t="s">
        <v>134</v>
      </c>
      <c r="G435" s="15" t="s">
        <v>810</v>
      </c>
      <c r="J435" s="15" t="s">
        <v>20</v>
      </c>
    </row>
    <row r="436" spans="1:10">
      <c r="A436" s="15" t="s">
        <v>7336</v>
      </c>
      <c r="B436" s="218" t="str">
        <f>IF(ISNUMBER(_xlfn.XMATCH(Prod_fields[[#This Row],[ID]],Rosetta_Stone[Source PROD ID],0))=TRUE,"Found","0-Not Found")</f>
        <v>0-Not Found</v>
      </c>
      <c r="C436" s="15"/>
      <c r="D436" s="15" t="s">
        <v>7338</v>
      </c>
      <c r="E436" s="15" t="s">
        <v>6700</v>
      </c>
      <c r="F436" s="15" t="s">
        <v>103</v>
      </c>
      <c r="G436" s="15" t="s">
        <v>810</v>
      </c>
      <c r="I436" s="15" t="s">
        <v>6689</v>
      </c>
      <c r="J436" s="15" t="s">
        <v>20</v>
      </c>
    </row>
    <row r="437" spans="1:10">
      <c r="A437" s="15" t="s">
        <v>7339</v>
      </c>
      <c r="B437" s="218" t="str">
        <f>IF(ISNUMBER(_xlfn.XMATCH(Prod_fields[[#This Row],[ID]],Rosetta_Stone[Source PROD ID],0))=TRUE,"Found","0-Not Found")</f>
        <v>0-Not Found</v>
      </c>
      <c r="C437" s="15"/>
      <c r="D437" s="15" t="s">
        <v>7340</v>
      </c>
      <c r="E437" s="15" t="s">
        <v>6700</v>
      </c>
      <c r="F437" s="15" t="s">
        <v>7081</v>
      </c>
      <c r="G437" s="15" t="s">
        <v>810</v>
      </c>
      <c r="J437" s="15" t="s">
        <v>20</v>
      </c>
    </row>
    <row r="438" spans="1:10">
      <c r="A438" s="15" t="s">
        <v>7339</v>
      </c>
      <c r="B438" s="218" t="str">
        <f>IF(ISNUMBER(_xlfn.XMATCH(Prod_fields[[#This Row],[ID]],Rosetta_Stone[Source PROD ID],0))=TRUE,"Found","0-Not Found")</f>
        <v>0-Not Found</v>
      </c>
      <c r="C438" s="15"/>
      <c r="D438" s="15" t="s">
        <v>7341</v>
      </c>
      <c r="E438" s="15" t="s">
        <v>6700</v>
      </c>
      <c r="F438" s="15" t="s">
        <v>103</v>
      </c>
      <c r="G438" s="15" t="s">
        <v>810</v>
      </c>
      <c r="I438" s="15" t="s">
        <v>6689</v>
      </c>
      <c r="J438" s="15" t="s">
        <v>20</v>
      </c>
    </row>
    <row r="439" spans="1:10">
      <c r="A439" s="15" t="s">
        <v>7342</v>
      </c>
      <c r="B439" s="218" t="str">
        <f>IF(ISNUMBER(_xlfn.XMATCH(Prod_fields[[#This Row],[ID]],Rosetta_Stone[Source PROD ID],0))=TRUE,"Found","0-Not Found")</f>
        <v>0-Not Found</v>
      </c>
      <c r="C439" s="15"/>
      <c r="D439" s="15" t="s">
        <v>7343</v>
      </c>
      <c r="E439" s="15" t="s">
        <v>6700</v>
      </c>
      <c r="F439" s="15" t="s">
        <v>7081</v>
      </c>
      <c r="G439" s="15" t="s">
        <v>810</v>
      </c>
      <c r="J439" s="15" t="s">
        <v>20</v>
      </c>
    </row>
    <row r="440" spans="1:10">
      <c r="A440" s="15" t="s">
        <v>7342</v>
      </c>
      <c r="B440" s="218" t="str">
        <f>IF(ISNUMBER(_xlfn.XMATCH(Prod_fields[[#This Row],[ID]],Rosetta_Stone[Source PROD ID],0))=TRUE,"Found","0-Not Found")</f>
        <v>0-Not Found</v>
      </c>
      <c r="C440" s="15"/>
      <c r="D440" s="15" t="s">
        <v>7344</v>
      </c>
      <c r="E440" s="15" t="s">
        <v>6700</v>
      </c>
      <c r="F440" s="15" t="s">
        <v>103</v>
      </c>
      <c r="G440" s="15" t="s">
        <v>810</v>
      </c>
      <c r="I440" s="15" t="s">
        <v>6689</v>
      </c>
      <c r="J440" s="15" t="s">
        <v>20</v>
      </c>
    </row>
    <row r="441" spans="1:10">
      <c r="A441" s="15" t="s">
        <v>7345</v>
      </c>
      <c r="B441" s="218" t="str">
        <f>IF(ISNUMBER(_xlfn.XMATCH(Prod_fields[[#This Row],[ID]],Rosetta_Stone[Source PROD ID],0))=TRUE,"Found","0-Not Found")</f>
        <v>0-Not Found</v>
      </c>
      <c r="C441" s="15"/>
      <c r="D441" s="15" t="s">
        <v>7346</v>
      </c>
      <c r="E441" s="15" t="s">
        <v>6700</v>
      </c>
      <c r="F441" s="15" t="s">
        <v>7081</v>
      </c>
      <c r="G441" s="15" t="s">
        <v>810</v>
      </c>
      <c r="J441" s="15" t="s">
        <v>20</v>
      </c>
    </row>
    <row r="442" spans="1:10">
      <c r="A442" s="15" t="s">
        <v>7345</v>
      </c>
      <c r="B442" s="218" t="str">
        <f>IF(ISNUMBER(_xlfn.XMATCH(Prod_fields[[#This Row],[ID]],Rosetta_Stone[Source PROD ID],0))=TRUE,"Found","0-Not Found")</f>
        <v>0-Not Found</v>
      </c>
      <c r="C442" s="15"/>
      <c r="D442" s="15" t="s">
        <v>7347</v>
      </c>
      <c r="E442" s="15" t="s">
        <v>6700</v>
      </c>
      <c r="F442" s="15" t="s">
        <v>103</v>
      </c>
      <c r="G442" s="15" t="s">
        <v>810</v>
      </c>
      <c r="I442" s="15" t="s">
        <v>6689</v>
      </c>
      <c r="J442" s="15" t="s">
        <v>20</v>
      </c>
    </row>
    <row r="443" spans="1:10">
      <c r="A443" s="15" t="s">
        <v>7348</v>
      </c>
      <c r="B443" s="218" t="str">
        <f>IF(ISNUMBER(_xlfn.XMATCH(Prod_fields[[#This Row],[ID]],Rosetta_Stone[Source PROD ID],0))=TRUE,"Found","0-Not Found")</f>
        <v>0-Not Found</v>
      </c>
      <c r="C443" s="15"/>
      <c r="D443" s="15" t="s">
        <v>7349</v>
      </c>
      <c r="E443" s="15" t="s">
        <v>6700</v>
      </c>
      <c r="F443" s="15" t="s">
        <v>134</v>
      </c>
      <c r="G443" s="15" t="s">
        <v>810</v>
      </c>
      <c r="J443" s="15" t="s">
        <v>20</v>
      </c>
    </row>
    <row r="444" spans="1:10">
      <c r="A444" s="15" t="s">
        <v>7348</v>
      </c>
      <c r="B444" s="218" t="str">
        <f>IF(ISNUMBER(_xlfn.XMATCH(Prod_fields[[#This Row],[ID]],Rosetta_Stone[Source PROD ID],0))=TRUE,"Found","0-Not Found")</f>
        <v>0-Not Found</v>
      </c>
      <c r="C444" s="15"/>
      <c r="D444" s="15" t="s">
        <v>7350</v>
      </c>
      <c r="E444" s="15" t="s">
        <v>6700</v>
      </c>
      <c r="F444" s="15" t="s">
        <v>103</v>
      </c>
      <c r="G444" s="15" t="s">
        <v>810</v>
      </c>
      <c r="I444" s="15" t="s">
        <v>6689</v>
      </c>
      <c r="J444" s="15" t="s">
        <v>20</v>
      </c>
    </row>
    <row r="445" spans="1:10">
      <c r="A445" s="15" t="s">
        <v>7351</v>
      </c>
      <c r="B445" s="218" t="str">
        <f>IF(ISNUMBER(_xlfn.XMATCH(Prod_fields[[#This Row],[ID]],Rosetta_Stone[Source PROD ID],0))=TRUE,"Found","0-Not Found")</f>
        <v>0-Not Found</v>
      </c>
      <c r="C445" s="15"/>
      <c r="D445" s="15" t="s">
        <v>7352</v>
      </c>
      <c r="E445" s="15" t="s">
        <v>6700</v>
      </c>
      <c r="F445" s="15" t="s">
        <v>134</v>
      </c>
      <c r="G445" s="15" t="s">
        <v>810</v>
      </c>
      <c r="J445" s="15" t="s">
        <v>20</v>
      </c>
    </row>
    <row r="446" spans="1:10">
      <c r="A446" s="15" t="s">
        <v>7351</v>
      </c>
      <c r="B446" s="218" t="str">
        <f>IF(ISNUMBER(_xlfn.XMATCH(Prod_fields[[#This Row],[ID]],Rosetta_Stone[Source PROD ID],0))=TRUE,"Found","0-Not Found")</f>
        <v>0-Not Found</v>
      </c>
      <c r="C446" s="15"/>
      <c r="D446" s="15" t="s">
        <v>7353</v>
      </c>
      <c r="E446" s="15" t="s">
        <v>6700</v>
      </c>
      <c r="F446" s="15" t="s">
        <v>103</v>
      </c>
      <c r="G446" s="15" t="s">
        <v>810</v>
      </c>
      <c r="I446" s="15" t="s">
        <v>6689</v>
      </c>
      <c r="J446" s="15" t="s">
        <v>20</v>
      </c>
    </row>
    <row r="447" spans="1:10">
      <c r="A447" s="15" t="s">
        <v>7354</v>
      </c>
      <c r="B447" s="218" t="str">
        <f>IF(ISNUMBER(_xlfn.XMATCH(Prod_fields[[#This Row],[ID]],Rosetta_Stone[Source PROD ID],0))=TRUE,"Found","0-Not Found")</f>
        <v>0-Not Found</v>
      </c>
      <c r="C447" s="15"/>
      <c r="D447" s="15" t="s">
        <v>7355</v>
      </c>
      <c r="E447" s="15" t="s">
        <v>6700</v>
      </c>
      <c r="F447" s="15" t="s">
        <v>7081</v>
      </c>
      <c r="G447" s="15" t="s">
        <v>810</v>
      </c>
      <c r="J447" s="15" t="s">
        <v>20</v>
      </c>
    </row>
    <row r="448" spans="1:10">
      <c r="A448" s="15" t="s">
        <v>7354</v>
      </c>
      <c r="B448" s="218" t="str">
        <f>IF(ISNUMBER(_xlfn.XMATCH(Prod_fields[[#This Row],[ID]],Rosetta_Stone[Source PROD ID],0))=TRUE,"Found","0-Not Found")</f>
        <v>0-Not Found</v>
      </c>
      <c r="C448" s="15"/>
      <c r="D448" s="15" t="s">
        <v>7356</v>
      </c>
      <c r="E448" s="15" t="s">
        <v>6700</v>
      </c>
      <c r="F448" s="15" t="s">
        <v>103</v>
      </c>
      <c r="G448" s="15" t="s">
        <v>810</v>
      </c>
      <c r="I448" s="15" t="s">
        <v>6689</v>
      </c>
      <c r="J448" s="15" t="s">
        <v>20</v>
      </c>
    </row>
    <row r="449" spans="1:10">
      <c r="A449" s="15" t="s">
        <v>7357</v>
      </c>
      <c r="B449" s="218" t="str">
        <f>IF(ISNUMBER(_xlfn.XMATCH(Prod_fields[[#This Row],[ID]],Rosetta_Stone[Source PROD ID],0))=TRUE,"Found","0-Not Found")</f>
        <v>0-Not Found</v>
      </c>
      <c r="C449" s="15"/>
      <c r="D449" s="15" t="s">
        <v>7358</v>
      </c>
      <c r="E449" s="15" t="s">
        <v>6700</v>
      </c>
      <c r="F449" s="15" t="s">
        <v>134</v>
      </c>
      <c r="G449" s="15" t="s">
        <v>810</v>
      </c>
      <c r="J449" s="15" t="s">
        <v>20</v>
      </c>
    </row>
    <row r="450" spans="1:10">
      <c r="A450" s="15" t="s">
        <v>7357</v>
      </c>
      <c r="B450" s="218" t="str">
        <f>IF(ISNUMBER(_xlfn.XMATCH(Prod_fields[[#This Row],[ID]],Rosetta_Stone[Source PROD ID],0))=TRUE,"Found","0-Not Found")</f>
        <v>0-Not Found</v>
      </c>
      <c r="C450" s="15"/>
      <c r="D450" s="15" t="s">
        <v>7359</v>
      </c>
      <c r="E450" s="15" t="s">
        <v>6700</v>
      </c>
      <c r="F450" s="15" t="s">
        <v>103</v>
      </c>
      <c r="G450" s="15" t="s">
        <v>810</v>
      </c>
      <c r="I450" s="15" t="s">
        <v>6689</v>
      </c>
      <c r="J450" s="15" t="s">
        <v>20</v>
      </c>
    </row>
    <row r="451" spans="1:10">
      <c r="A451" s="15" t="s">
        <v>7360</v>
      </c>
      <c r="B451" s="218" t="str">
        <f>IF(ISNUMBER(_xlfn.XMATCH(Prod_fields[[#This Row],[ID]],Rosetta_Stone[Source PROD ID],0))=TRUE,"Found","0-Not Found")</f>
        <v>0-Not Found</v>
      </c>
      <c r="C451" s="15"/>
      <c r="D451" s="15" t="s">
        <v>7361</v>
      </c>
      <c r="E451" s="15" t="s">
        <v>6700</v>
      </c>
      <c r="F451" s="15" t="s">
        <v>134</v>
      </c>
      <c r="G451" s="15" t="s">
        <v>810</v>
      </c>
      <c r="J451" s="15" t="s">
        <v>20</v>
      </c>
    </row>
    <row r="452" spans="1:10">
      <c r="A452" s="15" t="s">
        <v>7360</v>
      </c>
      <c r="B452" s="218" t="str">
        <f>IF(ISNUMBER(_xlfn.XMATCH(Prod_fields[[#This Row],[ID]],Rosetta_Stone[Source PROD ID],0))=TRUE,"Found","0-Not Found")</f>
        <v>0-Not Found</v>
      </c>
      <c r="C452" s="15"/>
      <c r="D452" s="15" t="s">
        <v>7362</v>
      </c>
      <c r="E452" s="15" t="s">
        <v>6700</v>
      </c>
      <c r="F452" s="15" t="s">
        <v>103</v>
      </c>
      <c r="G452" s="15" t="s">
        <v>810</v>
      </c>
      <c r="I452" s="15" t="s">
        <v>6689</v>
      </c>
      <c r="J452" s="15" t="s">
        <v>20</v>
      </c>
    </row>
    <row r="453" spans="1:10">
      <c r="A453" s="15" t="s">
        <v>7363</v>
      </c>
      <c r="B453" s="218" t="str">
        <f>IF(ISNUMBER(_xlfn.XMATCH(Prod_fields[[#This Row],[ID]],Rosetta_Stone[Source PROD ID],0))=TRUE,"Found","0-Not Found")</f>
        <v>0-Not Found</v>
      </c>
      <c r="C453" s="15"/>
      <c r="D453" s="15" t="s">
        <v>7364</v>
      </c>
      <c r="E453" s="15" t="s">
        <v>6700</v>
      </c>
      <c r="F453" s="15" t="s">
        <v>134</v>
      </c>
      <c r="G453" s="15" t="s">
        <v>810</v>
      </c>
      <c r="J453" s="15" t="s">
        <v>20</v>
      </c>
    </row>
    <row r="454" spans="1:10">
      <c r="A454" s="15" t="s">
        <v>7363</v>
      </c>
      <c r="B454" s="218" t="str">
        <f>IF(ISNUMBER(_xlfn.XMATCH(Prod_fields[[#This Row],[ID]],Rosetta_Stone[Source PROD ID],0))=TRUE,"Found","0-Not Found")</f>
        <v>0-Not Found</v>
      </c>
      <c r="C454" s="15"/>
      <c r="D454" s="15" t="s">
        <v>7365</v>
      </c>
      <c r="E454" s="15" t="s">
        <v>6700</v>
      </c>
      <c r="F454" s="15" t="s">
        <v>103</v>
      </c>
      <c r="G454" s="15" t="s">
        <v>810</v>
      </c>
      <c r="I454" s="15" t="s">
        <v>6689</v>
      </c>
      <c r="J454" s="15" t="s">
        <v>20</v>
      </c>
    </row>
    <row r="455" spans="1:10">
      <c r="A455" s="15" t="s">
        <v>7366</v>
      </c>
      <c r="B455" s="218" t="str">
        <f>IF(ISNUMBER(_xlfn.XMATCH(Prod_fields[[#This Row],[ID]],Rosetta_Stone[Source PROD ID],0))=TRUE,"Found","0-Not Found")</f>
        <v>0-Not Found</v>
      </c>
      <c r="C455" s="15"/>
      <c r="D455" s="15" t="s">
        <v>7367</v>
      </c>
      <c r="E455" s="15" t="s">
        <v>6700</v>
      </c>
      <c r="F455" s="15" t="s">
        <v>7081</v>
      </c>
      <c r="G455" s="15" t="s">
        <v>810</v>
      </c>
      <c r="J455" s="15" t="s">
        <v>20</v>
      </c>
    </row>
    <row r="456" spans="1:10">
      <c r="A456" s="15" t="s">
        <v>7366</v>
      </c>
      <c r="B456" s="218" t="str">
        <f>IF(ISNUMBER(_xlfn.XMATCH(Prod_fields[[#This Row],[ID]],Rosetta_Stone[Source PROD ID],0))=TRUE,"Found","0-Not Found")</f>
        <v>0-Not Found</v>
      </c>
      <c r="C456" s="15"/>
      <c r="D456" s="15" t="s">
        <v>7368</v>
      </c>
      <c r="E456" s="15" t="s">
        <v>6700</v>
      </c>
      <c r="F456" s="15" t="s">
        <v>103</v>
      </c>
      <c r="G456" s="15" t="s">
        <v>810</v>
      </c>
      <c r="I456" s="15" t="s">
        <v>6689</v>
      </c>
      <c r="J456" s="15" t="s">
        <v>20</v>
      </c>
    </row>
    <row r="457" spans="1:10">
      <c r="A457" s="15" t="s">
        <v>7369</v>
      </c>
      <c r="B457" s="218" t="str">
        <f>IF(ISNUMBER(_xlfn.XMATCH(Prod_fields[[#This Row],[ID]],Rosetta_Stone[Source PROD ID],0))=TRUE,"Found","0-Not Found")</f>
        <v>0-Not Found</v>
      </c>
      <c r="C457" s="15"/>
      <c r="D457" s="15" t="s">
        <v>7370</v>
      </c>
      <c r="E457" s="15" t="s">
        <v>6701</v>
      </c>
      <c r="F457" s="15" t="s">
        <v>216</v>
      </c>
      <c r="G457" s="15" t="s">
        <v>810</v>
      </c>
      <c r="J457" s="15" t="s">
        <v>20</v>
      </c>
    </row>
    <row r="458" spans="1:10">
      <c r="A458" s="15" t="s">
        <v>7371</v>
      </c>
      <c r="B458" s="218" t="str">
        <f>IF(ISNUMBER(_xlfn.XMATCH(Prod_fields[[#This Row],[ID]],Rosetta_Stone[Source PROD ID],0))=TRUE,"Found","0-Not Found")</f>
        <v>0-Not Found</v>
      </c>
      <c r="C458" s="15"/>
      <c r="D458" s="15" t="s">
        <v>7372</v>
      </c>
      <c r="E458" s="15" t="s">
        <v>6701</v>
      </c>
      <c r="F458" s="15" t="s">
        <v>216</v>
      </c>
      <c r="G458" s="15" t="s">
        <v>810</v>
      </c>
      <c r="J458" s="15" t="s">
        <v>20</v>
      </c>
    </row>
    <row r="459" spans="1:10">
      <c r="A459" s="15" t="s">
        <v>7373</v>
      </c>
      <c r="B459" s="218" t="str">
        <f>IF(ISNUMBER(_xlfn.XMATCH(Prod_fields[[#This Row],[ID]],Rosetta_Stone[Source PROD ID],0))=TRUE,"Found","0-Not Found")</f>
        <v>0-Not Found</v>
      </c>
      <c r="C459" s="15"/>
      <c r="D459" s="15" t="s">
        <v>7374</v>
      </c>
      <c r="E459" s="15" t="s">
        <v>6701</v>
      </c>
      <c r="F459" s="15" t="s">
        <v>216</v>
      </c>
      <c r="G459" s="15" t="s">
        <v>810</v>
      </c>
      <c r="J459" s="15" t="s">
        <v>20</v>
      </c>
    </row>
    <row r="460" spans="1:10">
      <c r="A460" s="15" t="s">
        <v>7375</v>
      </c>
      <c r="B460" s="218" t="str">
        <f>IF(ISNUMBER(_xlfn.XMATCH(Prod_fields[[#This Row],[ID]],Rosetta_Stone[Source PROD ID],0))=TRUE,"Found","0-Not Found")</f>
        <v>0-Not Found</v>
      </c>
      <c r="C460" s="15"/>
      <c r="D460" s="15" t="s">
        <v>7376</v>
      </c>
      <c r="E460" s="15" t="s">
        <v>6701</v>
      </c>
      <c r="F460" s="15" t="s">
        <v>216</v>
      </c>
      <c r="G460" s="15" t="s">
        <v>810</v>
      </c>
      <c r="J460" s="15" t="s">
        <v>20</v>
      </c>
    </row>
    <row r="461" spans="1:10">
      <c r="A461" s="15" t="s">
        <v>7377</v>
      </c>
      <c r="B461" s="218" t="str">
        <f>IF(ISNUMBER(_xlfn.XMATCH(Prod_fields[[#This Row],[ID]],Rosetta_Stone[Source PROD ID],0))=TRUE,"Found","0-Not Found")</f>
        <v>0-Not Found</v>
      </c>
      <c r="C461" s="15"/>
      <c r="D461" s="15" t="s">
        <v>7378</v>
      </c>
      <c r="E461" s="15" t="s">
        <v>6701</v>
      </c>
      <c r="F461" s="15" t="s">
        <v>216</v>
      </c>
      <c r="G461" s="15" t="s">
        <v>810</v>
      </c>
      <c r="J461" s="15" t="s">
        <v>20</v>
      </c>
    </row>
    <row r="462" spans="1:10">
      <c r="A462" s="15" t="s">
        <v>7379</v>
      </c>
      <c r="B462" s="218" t="str">
        <f>IF(ISNUMBER(_xlfn.XMATCH(Prod_fields[[#This Row],[ID]],Rosetta_Stone[Source PROD ID],0))=TRUE,"Found","0-Not Found")</f>
        <v>0-Not Found</v>
      </c>
      <c r="C462" s="15"/>
      <c r="D462" s="15" t="s">
        <v>7380</v>
      </c>
      <c r="E462" s="15" t="s">
        <v>6701</v>
      </c>
      <c r="F462" s="15" t="s">
        <v>216</v>
      </c>
      <c r="G462" s="15" t="s">
        <v>810</v>
      </c>
      <c r="J462" s="15" t="s">
        <v>20</v>
      </c>
    </row>
    <row r="463" spans="1:10">
      <c r="A463" s="15" t="s">
        <v>7381</v>
      </c>
      <c r="B463" s="218" t="str">
        <f>IF(ISNUMBER(_xlfn.XMATCH(Prod_fields[[#This Row],[ID]],Rosetta_Stone[Source PROD ID],0))=TRUE,"Found","0-Not Found")</f>
        <v>0-Not Found</v>
      </c>
      <c r="C463" s="15"/>
      <c r="D463" s="15" t="s">
        <v>7382</v>
      </c>
      <c r="E463" s="15" t="s">
        <v>6701</v>
      </c>
      <c r="F463" s="15" t="s">
        <v>216</v>
      </c>
      <c r="G463" s="15" t="s">
        <v>810</v>
      </c>
      <c r="J463" s="15" t="s">
        <v>20</v>
      </c>
    </row>
    <row r="464" spans="1:10">
      <c r="A464" s="15" t="s">
        <v>7383</v>
      </c>
      <c r="B464" s="218" t="str">
        <f>IF(ISNUMBER(_xlfn.XMATCH(Prod_fields[[#This Row],[ID]],Rosetta_Stone[Source PROD ID],0))=TRUE,"Found","0-Not Found")</f>
        <v>0-Not Found</v>
      </c>
      <c r="C464" s="15"/>
      <c r="D464" s="15" t="s">
        <v>7384</v>
      </c>
      <c r="E464" s="15" t="s">
        <v>6701</v>
      </c>
      <c r="F464" s="15" t="s">
        <v>216</v>
      </c>
      <c r="G464" s="15" t="s">
        <v>810</v>
      </c>
      <c r="J464" s="15" t="s">
        <v>20</v>
      </c>
    </row>
    <row r="465" spans="1:12">
      <c r="A465" s="15" t="s">
        <v>127</v>
      </c>
      <c r="B465" s="218" t="str">
        <f>IF(ISNUMBER(_xlfn.XMATCH(Prod_fields[[#This Row],[ID]],Rosetta_Stone[Source PROD ID],0))=TRUE,"Found","0-Not Found")</f>
        <v>Found</v>
      </c>
      <c r="C465" s="15" t="s">
        <v>6696</v>
      </c>
      <c r="D465" s="15" t="s">
        <v>1729</v>
      </c>
      <c r="E465" s="15" t="s">
        <v>6697</v>
      </c>
      <c r="F465" s="15" t="s">
        <v>103</v>
      </c>
      <c r="G465" s="15" t="s">
        <v>947</v>
      </c>
      <c r="I465" s="15" t="s">
        <v>6698</v>
      </c>
      <c r="J465" s="15" t="s">
        <v>20</v>
      </c>
    </row>
    <row r="466" spans="1:12">
      <c r="A466" s="15" t="s">
        <v>127</v>
      </c>
      <c r="B466" s="218" t="str">
        <f>IF(ISNUMBER(_xlfn.XMATCH(Prod_fields[[#This Row],[ID]],Rosetta_Stone[Source PROD ID],0))=TRUE,"Found","0-Not Found")</f>
        <v>Found</v>
      </c>
      <c r="C466" s="15" t="s">
        <v>6696</v>
      </c>
      <c r="D466" s="15" t="s">
        <v>128</v>
      </c>
      <c r="E466" s="15" t="s">
        <v>6700</v>
      </c>
      <c r="F466" s="15" t="s">
        <v>103</v>
      </c>
      <c r="G466" s="15" t="s">
        <v>947</v>
      </c>
      <c r="I466" s="15" t="s">
        <v>6698</v>
      </c>
      <c r="J466" s="15" t="s">
        <v>20</v>
      </c>
    </row>
    <row r="467" spans="1:12">
      <c r="A467" s="15" t="s">
        <v>127</v>
      </c>
      <c r="B467" s="218" t="str">
        <f>IF(ISNUMBER(_xlfn.XMATCH(Prod_fields[[#This Row],[ID]],Rosetta_Stone[Source PROD ID],0))=TRUE,"Found","0-Not Found")</f>
        <v>Found</v>
      </c>
      <c r="C467" s="15" t="s">
        <v>6696</v>
      </c>
      <c r="D467" s="15" t="s">
        <v>247</v>
      </c>
      <c r="E467" s="15" t="s">
        <v>6701</v>
      </c>
      <c r="F467" s="15" t="s">
        <v>103</v>
      </c>
      <c r="G467" s="15" t="s">
        <v>947</v>
      </c>
      <c r="I467" s="15" t="s">
        <v>6698</v>
      </c>
      <c r="J467" s="15" t="s">
        <v>20</v>
      </c>
    </row>
    <row r="468" spans="1:12">
      <c r="A468" s="15" t="s">
        <v>7385</v>
      </c>
      <c r="B468" s="218" t="str">
        <f>IF(ISNUMBER(_xlfn.XMATCH(Prod_fields[[#This Row],[ID]],Rosetta_Stone[Source PROD ID],0))=TRUE,"Found","0-Not Found")</f>
        <v>0-Not Found</v>
      </c>
      <c r="C468" s="15"/>
      <c r="D468" s="15" t="s">
        <v>7386</v>
      </c>
      <c r="E468" s="15" t="s">
        <v>7387</v>
      </c>
      <c r="F468" s="15" t="s">
        <v>1636</v>
      </c>
      <c r="G468" s="15" t="s">
        <v>947</v>
      </c>
      <c r="J468" s="15" t="s">
        <v>20</v>
      </c>
      <c r="L468" s="15" t="s">
        <v>117</v>
      </c>
    </row>
    <row r="469" spans="1:12">
      <c r="A469" s="15" t="s">
        <v>7385</v>
      </c>
      <c r="B469" s="218" t="str">
        <f>IF(ISNUMBER(_xlfn.XMATCH(Prod_fields[[#This Row],[ID]],Rosetta_Stone[Source PROD ID],0))=TRUE,"Found","0-Not Found")</f>
        <v>0-Not Found</v>
      </c>
      <c r="C469" s="15"/>
      <c r="D469" s="15" t="s">
        <v>7386</v>
      </c>
      <c r="E469" s="15" t="s">
        <v>7388</v>
      </c>
      <c r="F469" s="15" t="s">
        <v>1636</v>
      </c>
      <c r="G469" s="15" t="s">
        <v>947</v>
      </c>
      <c r="J469" s="15" t="s">
        <v>20</v>
      </c>
      <c r="L469" s="15" t="s">
        <v>117</v>
      </c>
    </row>
    <row r="470" spans="1:12">
      <c r="A470" s="15" t="s">
        <v>7389</v>
      </c>
      <c r="B470" s="218" t="str">
        <f>IF(ISNUMBER(_xlfn.XMATCH(Prod_fields[[#This Row],[ID]],Rosetta_Stone[Source PROD ID],0))=TRUE,"Found","0-Not Found")</f>
        <v>0-Not Found</v>
      </c>
      <c r="C470" s="15"/>
      <c r="D470" s="15" t="s">
        <v>7390</v>
      </c>
      <c r="E470" s="15" t="s">
        <v>7387</v>
      </c>
      <c r="F470" s="15" t="s">
        <v>103</v>
      </c>
      <c r="G470" s="15" t="s">
        <v>947</v>
      </c>
      <c r="I470" s="15" t="s">
        <v>6720</v>
      </c>
      <c r="J470" s="15" t="s">
        <v>20</v>
      </c>
    </row>
    <row r="471" spans="1:12">
      <c r="A471" s="15" t="s">
        <v>7389</v>
      </c>
      <c r="B471" s="218" t="str">
        <f>IF(ISNUMBER(_xlfn.XMATCH(Prod_fields[[#This Row],[ID]],Rosetta_Stone[Source PROD ID],0))=TRUE,"Found","0-Not Found")</f>
        <v>0-Not Found</v>
      </c>
      <c r="C471" s="15"/>
      <c r="D471" s="15" t="s">
        <v>7391</v>
      </c>
      <c r="E471" s="15" t="s">
        <v>7388</v>
      </c>
      <c r="F471" s="15" t="s">
        <v>103</v>
      </c>
      <c r="G471" s="15" t="s">
        <v>947</v>
      </c>
      <c r="I471" s="15" t="s">
        <v>6720</v>
      </c>
      <c r="J471" s="15" t="s">
        <v>20</v>
      </c>
    </row>
    <row r="472" spans="1:12">
      <c r="A472" s="15" t="s">
        <v>7392</v>
      </c>
      <c r="B472" s="218" t="str">
        <f>IF(ISNUMBER(_xlfn.XMATCH(Prod_fields[[#This Row],[ID]],Rosetta_Stone[Source PROD ID],0))=TRUE,"Found","0-Not Found")</f>
        <v>0-Not Found</v>
      </c>
      <c r="C472" s="15"/>
      <c r="D472" s="15" t="s">
        <v>7393</v>
      </c>
      <c r="E472" s="15" t="s">
        <v>6929</v>
      </c>
      <c r="F472" s="15" t="s">
        <v>1636</v>
      </c>
      <c r="G472" s="15" t="s">
        <v>947</v>
      </c>
      <c r="L472" s="15" t="s">
        <v>117</v>
      </c>
    </row>
    <row r="473" spans="1:12">
      <c r="A473" s="15" t="s">
        <v>7394</v>
      </c>
      <c r="B473" s="218" t="str">
        <f>IF(ISNUMBER(_xlfn.XMATCH(Prod_fields[[#This Row],[ID]],Rosetta_Stone[Source PROD ID],0))=TRUE,"Found","0-Not Found")</f>
        <v>0-Not Found</v>
      </c>
      <c r="C473" s="15" t="s">
        <v>6696</v>
      </c>
      <c r="D473" s="15" t="s">
        <v>7395</v>
      </c>
      <c r="E473" s="15" t="s">
        <v>6700</v>
      </c>
      <c r="F473" s="15" t="s">
        <v>103</v>
      </c>
      <c r="G473" s="15" t="s">
        <v>947</v>
      </c>
      <c r="I473" s="15" t="s">
        <v>6689</v>
      </c>
      <c r="J473" s="15" t="s">
        <v>20</v>
      </c>
    </row>
    <row r="474" spans="1:12">
      <c r="A474" s="15" t="s">
        <v>7396</v>
      </c>
      <c r="B474" s="218" t="str">
        <f>IF(ISNUMBER(_xlfn.XMATCH(Prod_fields[[#This Row],[ID]],Rosetta_Stone[Source PROD ID],0))=TRUE,"Found","0-Not Found")</f>
        <v>0-Not Found</v>
      </c>
      <c r="C474" s="15"/>
      <c r="D474" s="15" t="s">
        <v>7397</v>
      </c>
      <c r="E474" s="15" t="s">
        <v>6700</v>
      </c>
      <c r="F474" s="15" t="s">
        <v>216</v>
      </c>
      <c r="G474" s="15" t="s">
        <v>1451</v>
      </c>
      <c r="J474" s="15" t="s">
        <v>20</v>
      </c>
    </row>
    <row r="475" spans="1:12">
      <c r="A475" s="15" t="s">
        <v>7396</v>
      </c>
      <c r="B475" s="218" t="str">
        <f>IF(ISNUMBER(_xlfn.XMATCH(Prod_fields[[#This Row],[ID]],Rosetta_Stone[Source PROD ID],0))=TRUE,"Found","0-Not Found")</f>
        <v>0-Not Found</v>
      </c>
      <c r="C475" s="15"/>
      <c r="D475" s="15" t="s">
        <v>7398</v>
      </c>
      <c r="E475" s="15" t="s">
        <v>6935</v>
      </c>
      <c r="F475" s="15" t="s">
        <v>216</v>
      </c>
      <c r="G475" s="15" t="s">
        <v>1451</v>
      </c>
      <c r="J475" s="15" t="s">
        <v>20</v>
      </c>
    </row>
    <row r="476" spans="1:12">
      <c r="A476" s="15" t="s">
        <v>7399</v>
      </c>
      <c r="B476" s="218" t="str">
        <f>IF(ISNUMBER(_xlfn.XMATCH(Prod_fields[[#This Row],[ID]],Rosetta_Stone[Source PROD ID],0))=TRUE,"Found","0-Not Found")</f>
        <v>0-Not Found</v>
      </c>
      <c r="C476" s="15"/>
      <c r="D476" s="15" t="s">
        <v>7400</v>
      </c>
      <c r="E476" s="15" t="s">
        <v>6701</v>
      </c>
      <c r="F476" s="15" t="s">
        <v>216</v>
      </c>
      <c r="G476" s="15" t="s">
        <v>947</v>
      </c>
      <c r="J476" s="15" t="s">
        <v>20</v>
      </c>
    </row>
    <row r="477" spans="1:12">
      <c r="A477" s="15" t="s">
        <v>7399</v>
      </c>
      <c r="B477" s="218" t="str">
        <f>IF(ISNUMBER(_xlfn.XMATCH(Prod_fields[[#This Row],[ID]],Rosetta_Stone[Source PROD ID],0))=TRUE,"Found","0-Not Found")</f>
        <v>0-Not Found</v>
      </c>
      <c r="C477" s="15"/>
      <c r="D477" s="15" t="s">
        <v>7400</v>
      </c>
      <c r="E477" s="15" t="s">
        <v>6935</v>
      </c>
      <c r="F477" s="15" t="s">
        <v>216</v>
      </c>
      <c r="G477" s="15" t="s">
        <v>947</v>
      </c>
      <c r="J477" s="15" t="s">
        <v>20</v>
      </c>
    </row>
    <row r="478" spans="1:12">
      <c r="A478" s="15" t="s">
        <v>7399</v>
      </c>
      <c r="B478" s="218" t="str">
        <f>IF(ISNUMBER(_xlfn.XMATCH(Prod_fields[[#This Row],[ID]],Rosetta_Stone[Source PROD ID],0))=TRUE,"Found","0-Not Found")</f>
        <v>0-Not Found</v>
      </c>
      <c r="C478" s="15"/>
      <c r="D478" s="15" t="s">
        <v>7400</v>
      </c>
      <c r="E478" s="15" t="s">
        <v>6688</v>
      </c>
      <c r="F478" s="15" t="s">
        <v>216</v>
      </c>
      <c r="G478" s="15" t="s">
        <v>947</v>
      </c>
      <c r="J478" s="15" t="s">
        <v>20</v>
      </c>
    </row>
    <row r="479" spans="1:12">
      <c r="A479" s="15" t="s">
        <v>7399</v>
      </c>
      <c r="B479" s="218" t="str">
        <f>IF(ISNUMBER(_xlfn.XMATCH(Prod_fields[[#This Row],[ID]],Rosetta_Stone[Source PROD ID],0))=TRUE,"Found","0-Not Found")</f>
        <v>0-Not Found</v>
      </c>
      <c r="C479" s="15"/>
      <c r="D479" s="15" t="s">
        <v>7400</v>
      </c>
      <c r="E479" s="15" t="s">
        <v>6700</v>
      </c>
      <c r="F479" s="15" t="s">
        <v>216</v>
      </c>
      <c r="G479" s="15" t="s">
        <v>947</v>
      </c>
      <c r="J479" s="15" t="s">
        <v>20</v>
      </c>
    </row>
    <row r="480" spans="1:12">
      <c r="A480" s="15" t="s">
        <v>7399</v>
      </c>
      <c r="B480" s="218" t="str">
        <f>IF(ISNUMBER(_xlfn.XMATCH(Prod_fields[[#This Row],[ID]],Rosetta_Stone[Source PROD ID],0))=TRUE,"Found","0-Not Found")</f>
        <v>0-Not Found</v>
      </c>
      <c r="C480" s="15"/>
      <c r="D480" s="15" t="s">
        <v>7400</v>
      </c>
      <c r="E480" s="15" t="s">
        <v>7401</v>
      </c>
      <c r="F480" s="15" t="s">
        <v>216</v>
      </c>
      <c r="G480" s="15" t="s">
        <v>947</v>
      </c>
      <c r="J480" s="15" t="s">
        <v>20</v>
      </c>
    </row>
    <row r="481" spans="1:10">
      <c r="A481" s="15" t="s">
        <v>7402</v>
      </c>
      <c r="B481" s="218" t="str">
        <f>IF(ISNUMBER(_xlfn.XMATCH(Prod_fields[[#This Row],[ID]],Rosetta_Stone[Source PROD ID],0))=TRUE,"Found","0-Not Found")</f>
        <v>0-Not Found</v>
      </c>
      <c r="C481" s="15"/>
      <c r="D481" s="15" t="s">
        <v>7403</v>
      </c>
      <c r="E481" s="15" t="s">
        <v>6701</v>
      </c>
      <c r="F481" s="15" t="s">
        <v>216</v>
      </c>
      <c r="G481" s="15" t="s">
        <v>1075</v>
      </c>
      <c r="J481" s="15" t="s">
        <v>20</v>
      </c>
    </row>
    <row r="482" spans="1:10">
      <c r="A482" s="15" t="s">
        <v>7402</v>
      </c>
      <c r="B482" s="218" t="str">
        <f>IF(ISNUMBER(_xlfn.XMATCH(Prod_fields[[#This Row],[ID]],Rosetta_Stone[Source PROD ID],0))=TRUE,"Found","0-Not Found")</f>
        <v>0-Not Found</v>
      </c>
      <c r="C482" s="15"/>
      <c r="D482" s="15" t="s">
        <v>7403</v>
      </c>
      <c r="E482" s="15" t="s">
        <v>6935</v>
      </c>
      <c r="F482" s="15" t="s">
        <v>216</v>
      </c>
      <c r="G482" s="15" t="s">
        <v>1075</v>
      </c>
      <c r="J482" s="15" t="s">
        <v>20</v>
      </c>
    </row>
    <row r="483" spans="1:10">
      <c r="A483" s="15" t="s">
        <v>7402</v>
      </c>
      <c r="B483" s="218" t="str">
        <f>IF(ISNUMBER(_xlfn.XMATCH(Prod_fields[[#This Row],[ID]],Rosetta_Stone[Source PROD ID],0))=TRUE,"Found","0-Not Found")</f>
        <v>0-Not Found</v>
      </c>
      <c r="C483" s="15"/>
      <c r="D483" s="15" t="s">
        <v>7403</v>
      </c>
      <c r="E483" s="15" t="s">
        <v>6688</v>
      </c>
      <c r="F483" s="15" t="s">
        <v>216</v>
      </c>
      <c r="G483" s="15" t="s">
        <v>1075</v>
      </c>
      <c r="J483" s="15" t="s">
        <v>20</v>
      </c>
    </row>
    <row r="484" spans="1:10">
      <c r="A484" s="15" t="s">
        <v>7402</v>
      </c>
      <c r="B484" s="218" t="str">
        <f>IF(ISNUMBER(_xlfn.XMATCH(Prod_fields[[#This Row],[ID]],Rosetta_Stone[Source PROD ID],0))=TRUE,"Found","0-Not Found")</f>
        <v>0-Not Found</v>
      </c>
      <c r="C484" s="15"/>
      <c r="D484" s="15" t="s">
        <v>7403</v>
      </c>
      <c r="E484" s="15" t="s">
        <v>6700</v>
      </c>
      <c r="F484" s="15" t="s">
        <v>216</v>
      </c>
      <c r="G484" s="15" t="s">
        <v>1075</v>
      </c>
      <c r="J484" s="15" t="s">
        <v>20</v>
      </c>
    </row>
    <row r="485" spans="1:10">
      <c r="A485" s="15" t="s">
        <v>7402</v>
      </c>
      <c r="B485" s="218" t="str">
        <f>IF(ISNUMBER(_xlfn.XMATCH(Prod_fields[[#This Row],[ID]],Rosetta_Stone[Source PROD ID],0))=TRUE,"Found","0-Not Found")</f>
        <v>0-Not Found</v>
      </c>
      <c r="C485" s="15"/>
      <c r="D485" s="15" t="s">
        <v>7403</v>
      </c>
      <c r="E485" s="15" t="s">
        <v>7401</v>
      </c>
      <c r="F485" s="15" t="s">
        <v>216</v>
      </c>
      <c r="G485" s="15" t="s">
        <v>1075</v>
      </c>
      <c r="J485" s="15" t="s">
        <v>20</v>
      </c>
    </row>
    <row r="486" spans="1:10">
      <c r="A486" s="15" t="s">
        <v>7404</v>
      </c>
      <c r="B486" s="218" t="str">
        <f>IF(ISNUMBER(_xlfn.XMATCH(Prod_fields[[#This Row],[ID]],Rosetta_Stone[Source PROD ID],0))=TRUE,"Found","0-Not Found")</f>
        <v>0-Not Found</v>
      </c>
      <c r="C486" s="15"/>
      <c r="D486" s="15" t="s">
        <v>7405</v>
      </c>
      <c r="E486" s="15" t="s">
        <v>6700</v>
      </c>
      <c r="F486" s="15" t="s">
        <v>7081</v>
      </c>
      <c r="G486" s="15" t="s">
        <v>810</v>
      </c>
      <c r="J486" s="15" t="s">
        <v>20</v>
      </c>
    </row>
    <row r="487" spans="1:10">
      <c r="A487" s="15" t="s">
        <v>7404</v>
      </c>
      <c r="B487" s="218" t="str">
        <f>IF(ISNUMBER(_xlfn.XMATCH(Prod_fields[[#This Row],[ID]],Rosetta_Stone[Source PROD ID],0))=TRUE,"Found","0-Not Found")</f>
        <v>0-Not Found</v>
      </c>
      <c r="C487" s="15"/>
      <c r="D487" s="15" t="s">
        <v>7406</v>
      </c>
      <c r="E487" s="15" t="s">
        <v>6700</v>
      </c>
      <c r="F487" s="15" t="s">
        <v>103</v>
      </c>
      <c r="G487" s="15" t="s">
        <v>810</v>
      </c>
      <c r="I487" s="15" t="s">
        <v>6689</v>
      </c>
      <c r="J487" s="15" t="s">
        <v>20</v>
      </c>
    </row>
    <row r="488" spans="1:10">
      <c r="A488" s="15" t="s">
        <v>7407</v>
      </c>
      <c r="B488" s="218" t="str">
        <f>IF(ISNUMBER(_xlfn.XMATCH(Prod_fields[[#This Row],[ID]],Rosetta_Stone[Source PROD ID],0))=TRUE,"Found","0-Not Found")</f>
        <v>0-Not Found</v>
      </c>
      <c r="C488" s="15"/>
      <c r="D488" s="15" t="s">
        <v>7408</v>
      </c>
      <c r="E488" s="15" t="s">
        <v>6701</v>
      </c>
      <c r="F488" s="15" t="s">
        <v>216</v>
      </c>
      <c r="G488" s="15" t="s">
        <v>338</v>
      </c>
      <c r="J488" s="15" t="s">
        <v>20</v>
      </c>
    </row>
    <row r="489" spans="1:10">
      <c r="A489" s="15" t="s">
        <v>7409</v>
      </c>
      <c r="B489" s="218" t="str">
        <f>IF(ISNUMBER(_xlfn.XMATCH(Prod_fields[[#This Row],[ID]],Rosetta_Stone[Source PROD ID],0))=TRUE,"Found","0-Not Found")</f>
        <v>0-Not Found</v>
      </c>
      <c r="C489" s="15"/>
      <c r="D489" s="15" t="s">
        <v>7410</v>
      </c>
      <c r="E489" s="15" t="s">
        <v>6701</v>
      </c>
      <c r="F489" s="15" t="s">
        <v>216</v>
      </c>
      <c r="G489" s="15" t="s">
        <v>6712</v>
      </c>
      <c r="J489" s="15" t="s">
        <v>20</v>
      </c>
    </row>
    <row r="490" spans="1:10">
      <c r="A490" s="15" t="s">
        <v>7411</v>
      </c>
      <c r="B490" s="218" t="str">
        <f>IF(ISNUMBER(_xlfn.XMATCH(Prod_fields[[#This Row],[ID]],Rosetta_Stone[Source PROD ID],0))=TRUE,"Found","0-Not Found")</f>
        <v>0-Not Found</v>
      </c>
      <c r="C490" s="15"/>
      <c r="D490" s="15" t="s">
        <v>7412</v>
      </c>
      <c r="E490" s="15" t="s">
        <v>6701</v>
      </c>
      <c r="F490" s="15" t="s">
        <v>216</v>
      </c>
      <c r="G490" s="15" t="s">
        <v>6712</v>
      </c>
      <c r="J490" s="15" t="s">
        <v>20</v>
      </c>
    </row>
    <row r="491" spans="1:10">
      <c r="A491" s="15" t="s">
        <v>7413</v>
      </c>
      <c r="B491" s="218" t="str">
        <f>IF(ISNUMBER(_xlfn.XMATCH(Prod_fields[[#This Row],[ID]],Rosetta_Stone[Source PROD ID],0))=TRUE,"Found","0-Not Found")</f>
        <v>0-Not Found</v>
      </c>
      <c r="C491" s="15"/>
      <c r="D491" s="15" t="s">
        <v>7414</v>
      </c>
      <c r="E491" s="15" t="s">
        <v>6688</v>
      </c>
      <c r="F491" s="15" t="s">
        <v>216</v>
      </c>
      <c r="G491" s="15" t="s">
        <v>947</v>
      </c>
      <c r="J491" s="15" t="s">
        <v>20</v>
      </c>
    </row>
    <row r="492" spans="1:10">
      <c r="A492" s="15" t="s">
        <v>7415</v>
      </c>
      <c r="B492" s="218" t="str">
        <f>IF(ISNUMBER(_xlfn.XMATCH(Prod_fields[[#This Row],[ID]],Rosetta_Stone[Source PROD ID],0))=TRUE,"Found","0-Not Found")</f>
        <v>0-Not Found</v>
      </c>
      <c r="C492" s="15"/>
      <c r="D492" s="15" t="s">
        <v>7416</v>
      </c>
      <c r="E492" s="15" t="s">
        <v>6701</v>
      </c>
      <c r="F492" s="15" t="s">
        <v>103</v>
      </c>
      <c r="G492" s="15" t="s">
        <v>1347</v>
      </c>
      <c r="I492" s="15" t="s">
        <v>6689</v>
      </c>
      <c r="J492" s="15" t="s">
        <v>20</v>
      </c>
    </row>
    <row r="493" spans="1:10">
      <c r="A493" s="15" t="s">
        <v>7417</v>
      </c>
      <c r="B493" s="218" t="str">
        <f>IF(ISNUMBER(_xlfn.XMATCH(Prod_fields[[#This Row],[ID]],Rosetta_Stone[Source PROD ID],0))=TRUE,"Found","0-Not Found")</f>
        <v>0-Not Found</v>
      </c>
      <c r="C493" s="15"/>
      <c r="D493" s="15" t="s">
        <v>7418</v>
      </c>
      <c r="E493" s="15" t="s">
        <v>6700</v>
      </c>
      <c r="F493" s="15" t="s">
        <v>7081</v>
      </c>
      <c r="G493" s="15" t="s">
        <v>810</v>
      </c>
      <c r="J493" s="15" t="s">
        <v>20</v>
      </c>
    </row>
    <row r="494" spans="1:10">
      <c r="A494" s="15" t="s">
        <v>7419</v>
      </c>
      <c r="B494" s="218" t="str">
        <f>IF(ISNUMBER(_xlfn.XMATCH(Prod_fields[[#This Row],[ID]],Rosetta_Stone[Source PROD ID],0))=TRUE,"Found","0-Not Found")</f>
        <v>0-Not Found</v>
      </c>
      <c r="C494" s="15"/>
      <c r="D494" s="15" t="s">
        <v>7420</v>
      </c>
      <c r="E494" s="15" t="s">
        <v>6700</v>
      </c>
      <c r="F494" s="15" t="s">
        <v>7081</v>
      </c>
      <c r="G494" s="15" t="s">
        <v>810</v>
      </c>
      <c r="J494" s="15" t="s">
        <v>20</v>
      </c>
    </row>
    <row r="495" spans="1:10">
      <c r="A495" s="15" t="s">
        <v>7421</v>
      </c>
      <c r="B495" s="218" t="str">
        <f>IF(ISNUMBER(_xlfn.XMATCH(Prod_fields[[#This Row],[ID]],Rosetta_Stone[Source PROD ID],0))=TRUE,"Found","0-Not Found")</f>
        <v>0-Not Found</v>
      </c>
      <c r="C495" s="15"/>
      <c r="D495" s="15" t="s">
        <v>7422</v>
      </c>
      <c r="E495" s="15" t="s">
        <v>6700</v>
      </c>
      <c r="F495" s="15" t="s">
        <v>7081</v>
      </c>
      <c r="G495" s="15" t="s">
        <v>810</v>
      </c>
      <c r="J495" s="15" t="s">
        <v>20</v>
      </c>
    </row>
    <row r="496" spans="1:10">
      <c r="A496" s="15" t="s">
        <v>7423</v>
      </c>
      <c r="B496" s="218" t="str">
        <f>IF(ISNUMBER(_xlfn.XMATCH(Prod_fields[[#This Row],[ID]],Rosetta_Stone[Source PROD ID],0))=TRUE,"Found","0-Not Found")</f>
        <v>0-Not Found</v>
      </c>
      <c r="C496" s="15"/>
      <c r="D496" s="15" t="s">
        <v>7424</v>
      </c>
      <c r="E496" s="15" t="s">
        <v>6700</v>
      </c>
      <c r="F496" s="15" t="s">
        <v>134</v>
      </c>
      <c r="G496" s="15" t="s">
        <v>810</v>
      </c>
      <c r="J496" s="15" t="s">
        <v>20</v>
      </c>
    </row>
    <row r="497" spans="1:10">
      <c r="A497" s="15" t="s">
        <v>7423</v>
      </c>
      <c r="B497" s="218" t="str">
        <f>IF(ISNUMBER(_xlfn.XMATCH(Prod_fields[[#This Row],[ID]],Rosetta_Stone[Source PROD ID],0))=TRUE,"Found","0-Not Found")</f>
        <v>0-Not Found</v>
      </c>
      <c r="C497" s="15"/>
      <c r="D497" s="15" t="s">
        <v>7425</v>
      </c>
      <c r="E497" s="15" t="s">
        <v>6700</v>
      </c>
      <c r="F497" s="15" t="s">
        <v>103</v>
      </c>
      <c r="G497" s="15" t="s">
        <v>810</v>
      </c>
      <c r="I497" s="15" t="s">
        <v>6689</v>
      </c>
      <c r="J497" s="15" t="s">
        <v>20</v>
      </c>
    </row>
    <row r="498" spans="1:10">
      <c r="A498" s="15" t="s">
        <v>7426</v>
      </c>
      <c r="B498" s="218" t="str">
        <f>IF(ISNUMBER(_xlfn.XMATCH(Prod_fields[[#This Row],[ID]],Rosetta_Stone[Source PROD ID],0))=TRUE,"Found","0-Not Found")</f>
        <v>0-Not Found</v>
      </c>
      <c r="C498" s="15"/>
      <c r="D498" s="15" t="s">
        <v>7427</v>
      </c>
      <c r="E498" s="15" t="s">
        <v>6700</v>
      </c>
      <c r="F498" s="15" t="s">
        <v>7081</v>
      </c>
      <c r="G498" s="15" t="s">
        <v>810</v>
      </c>
      <c r="J498" s="15" t="s">
        <v>20</v>
      </c>
    </row>
    <row r="499" spans="1:10">
      <c r="A499" s="15" t="s">
        <v>7426</v>
      </c>
      <c r="B499" s="218" t="str">
        <f>IF(ISNUMBER(_xlfn.XMATCH(Prod_fields[[#This Row],[ID]],Rosetta_Stone[Source PROD ID],0))=TRUE,"Found","0-Not Found")</f>
        <v>0-Not Found</v>
      </c>
      <c r="C499" s="15"/>
      <c r="D499" s="15" t="s">
        <v>7428</v>
      </c>
      <c r="E499" s="15" t="s">
        <v>6700</v>
      </c>
      <c r="F499" s="15" t="s">
        <v>103</v>
      </c>
      <c r="G499" s="15" t="s">
        <v>810</v>
      </c>
      <c r="I499" s="15" t="s">
        <v>6689</v>
      </c>
      <c r="J499" s="15" t="s">
        <v>20</v>
      </c>
    </row>
    <row r="500" spans="1:10">
      <c r="A500" s="15" t="s">
        <v>7429</v>
      </c>
      <c r="B500" s="218" t="str">
        <f>IF(ISNUMBER(_xlfn.XMATCH(Prod_fields[[#This Row],[ID]],Rosetta_Stone[Source PROD ID],0))=TRUE,"Found","0-Not Found")</f>
        <v>0-Not Found</v>
      </c>
      <c r="C500" s="15"/>
      <c r="D500" s="15" t="s">
        <v>7430</v>
      </c>
      <c r="E500" s="15" t="s">
        <v>6700</v>
      </c>
      <c r="F500" s="15" t="s">
        <v>7081</v>
      </c>
      <c r="G500" s="15" t="s">
        <v>810</v>
      </c>
      <c r="J500" s="15" t="s">
        <v>20</v>
      </c>
    </row>
    <row r="501" spans="1:10">
      <c r="A501" s="15" t="s">
        <v>7429</v>
      </c>
      <c r="B501" s="218" t="str">
        <f>IF(ISNUMBER(_xlfn.XMATCH(Prod_fields[[#This Row],[ID]],Rosetta_Stone[Source PROD ID],0))=TRUE,"Found","0-Not Found")</f>
        <v>0-Not Found</v>
      </c>
      <c r="C501" s="15"/>
      <c r="D501" s="15" t="s">
        <v>7431</v>
      </c>
      <c r="E501" s="15" t="s">
        <v>6700</v>
      </c>
      <c r="F501" s="15" t="s">
        <v>103</v>
      </c>
      <c r="G501" s="15" t="s">
        <v>810</v>
      </c>
      <c r="I501" s="15" t="s">
        <v>6689</v>
      </c>
      <c r="J501" s="15" t="s">
        <v>20</v>
      </c>
    </row>
    <row r="502" spans="1:10">
      <c r="A502" s="15" t="s">
        <v>7432</v>
      </c>
      <c r="B502" s="218" t="str">
        <f>IF(ISNUMBER(_xlfn.XMATCH(Prod_fields[[#This Row],[ID]],Rosetta_Stone[Source PROD ID],0))=TRUE,"Found","0-Not Found")</f>
        <v>0-Not Found</v>
      </c>
      <c r="C502" s="15"/>
      <c r="D502" s="15" t="s">
        <v>7433</v>
      </c>
      <c r="E502" s="15" t="s">
        <v>6700</v>
      </c>
      <c r="F502" s="15" t="s">
        <v>134</v>
      </c>
      <c r="G502" s="15" t="s">
        <v>810</v>
      </c>
      <c r="J502" s="15" t="s">
        <v>20</v>
      </c>
    </row>
    <row r="503" spans="1:10">
      <c r="A503" s="15" t="s">
        <v>7432</v>
      </c>
      <c r="B503" s="218" t="str">
        <f>IF(ISNUMBER(_xlfn.XMATCH(Prod_fields[[#This Row],[ID]],Rosetta_Stone[Source PROD ID],0))=TRUE,"Found","0-Not Found")</f>
        <v>0-Not Found</v>
      </c>
      <c r="C503" s="15"/>
      <c r="D503" s="15" t="s">
        <v>7434</v>
      </c>
      <c r="E503" s="15" t="s">
        <v>6700</v>
      </c>
      <c r="F503" s="15" t="s">
        <v>103</v>
      </c>
      <c r="G503" s="15" t="s">
        <v>810</v>
      </c>
      <c r="I503" s="15" t="s">
        <v>6689</v>
      </c>
      <c r="J503" s="15" t="s">
        <v>20</v>
      </c>
    </row>
    <row r="504" spans="1:10">
      <c r="A504" s="15" t="s">
        <v>7435</v>
      </c>
      <c r="B504" s="218" t="str">
        <f>IF(ISNUMBER(_xlfn.XMATCH(Prod_fields[[#This Row],[ID]],Rosetta_Stone[Source PROD ID],0))=TRUE,"Found","0-Not Found")</f>
        <v>0-Not Found</v>
      </c>
      <c r="C504" s="15"/>
      <c r="D504" s="15" t="s">
        <v>7436</v>
      </c>
      <c r="E504" s="15" t="s">
        <v>6700</v>
      </c>
      <c r="F504" s="15" t="s">
        <v>7081</v>
      </c>
      <c r="G504" s="15" t="s">
        <v>810</v>
      </c>
      <c r="J504" s="15" t="s">
        <v>20</v>
      </c>
    </row>
    <row r="505" spans="1:10">
      <c r="A505" s="15" t="s">
        <v>7435</v>
      </c>
      <c r="B505" s="218" t="str">
        <f>IF(ISNUMBER(_xlfn.XMATCH(Prod_fields[[#This Row],[ID]],Rosetta_Stone[Source PROD ID],0))=TRUE,"Found","0-Not Found")</f>
        <v>0-Not Found</v>
      </c>
      <c r="C505" s="15"/>
      <c r="D505" s="15" t="s">
        <v>7437</v>
      </c>
      <c r="E505" s="15" t="s">
        <v>6700</v>
      </c>
      <c r="F505" s="15" t="s">
        <v>103</v>
      </c>
      <c r="G505" s="15" t="s">
        <v>810</v>
      </c>
      <c r="I505" s="15" t="s">
        <v>6689</v>
      </c>
      <c r="J505" s="15" t="s">
        <v>20</v>
      </c>
    </row>
    <row r="506" spans="1:10">
      <c r="A506" s="15" t="s">
        <v>7438</v>
      </c>
      <c r="B506" s="218" t="str">
        <f>IF(ISNUMBER(_xlfn.XMATCH(Prod_fields[[#This Row],[ID]],Rosetta_Stone[Source PROD ID],0))=TRUE,"Found","0-Not Found")</f>
        <v>0-Not Found</v>
      </c>
      <c r="C506" s="15"/>
      <c r="D506" s="15" t="s">
        <v>7439</v>
      </c>
      <c r="E506" s="15" t="s">
        <v>6700</v>
      </c>
      <c r="F506" s="15" t="s">
        <v>134</v>
      </c>
      <c r="G506" s="15" t="s">
        <v>810</v>
      </c>
      <c r="J506" s="15" t="s">
        <v>20</v>
      </c>
    </row>
    <row r="507" spans="1:10">
      <c r="A507" s="15" t="s">
        <v>7438</v>
      </c>
      <c r="B507" s="218" t="str">
        <f>IF(ISNUMBER(_xlfn.XMATCH(Prod_fields[[#This Row],[ID]],Rosetta_Stone[Source PROD ID],0))=TRUE,"Found","0-Not Found")</f>
        <v>0-Not Found</v>
      </c>
      <c r="C507" s="15"/>
      <c r="D507" s="15" t="s">
        <v>7440</v>
      </c>
      <c r="E507" s="15" t="s">
        <v>6700</v>
      </c>
      <c r="F507" s="15" t="s">
        <v>103</v>
      </c>
      <c r="G507" s="15" t="s">
        <v>810</v>
      </c>
      <c r="I507" s="15" t="s">
        <v>6689</v>
      </c>
      <c r="J507" s="15" t="s">
        <v>20</v>
      </c>
    </row>
    <row r="508" spans="1:10">
      <c r="A508" s="15" t="s">
        <v>7441</v>
      </c>
      <c r="B508" s="218" t="str">
        <f>IF(ISNUMBER(_xlfn.XMATCH(Prod_fields[[#This Row],[ID]],Rosetta_Stone[Source PROD ID],0))=TRUE,"Found","0-Not Found")</f>
        <v>0-Not Found</v>
      </c>
      <c r="C508" s="15"/>
      <c r="D508" s="15" t="s">
        <v>7442</v>
      </c>
      <c r="E508" s="15" t="s">
        <v>6700</v>
      </c>
      <c r="F508" s="15" t="s">
        <v>134</v>
      </c>
      <c r="G508" s="15" t="s">
        <v>810</v>
      </c>
      <c r="J508" s="15" t="s">
        <v>20</v>
      </c>
    </row>
    <row r="509" spans="1:10">
      <c r="A509" s="15" t="s">
        <v>7441</v>
      </c>
      <c r="B509" s="218" t="str">
        <f>IF(ISNUMBER(_xlfn.XMATCH(Prod_fields[[#This Row],[ID]],Rosetta_Stone[Source PROD ID],0))=TRUE,"Found","0-Not Found")</f>
        <v>0-Not Found</v>
      </c>
      <c r="C509" s="15"/>
      <c r="D509" s="15" t="s">
        <v>7443</v>
      </c>
      <c r="E509" s="15" t="s">
        <v>6700</v>
      </c>
      <c r="F509" s="15" t="s">
        <v>103</v>
      </c>
      <c r="G509" s="15" t="s">
        <v>810</v>
      </c>
      <c r="I509" s="15" t="s">
        <v>6689</v>
      </c>
      <c r="J509" s="15" t="s">
        <v>20</v>
      </c>
    </row>
    <row r="510" spans="1:10">
      <c r="A510" s="15" t="s">
        <v>7444</v>
      </c>
      <c r="B510" s="218" t="str">
        <f>IF(ISNUMBER(_xlfn.XMATCH(Prod_fields[[#This Row],[ID]],Rosetta_Stone[Source PROD ID],0))=TRUE,"Found","0-Not Found")</f>
        <v>0-Not Found</v>
      </c>
      <c r="C510" s="15"/>
      <c r="D510" s="15" t="s">
        <v>7445</v>
      </c>
      <c r="E510" s="15" t="s">
        <v>6700</v>
      </c>
      <c r="F510" s="15" t="s">
        <v>7081</v>
      </c>
      <c r="G510" s="15" t="s">
        <v>810</v>
      </c>
      <c r="J510" s="15" t="s">
        <v>20</v>
      </c>
    </row>
    <row r="511" spans="1:10">
      <c r="A511" s="15" t="s">
        <v>7444</v>
      </c>
      <c r="B511" s="218" t="str">
        <f>IF(ISNUMBER(_xlfn.XMATCH(Prod_fields[[#This Row],[ID]],Rosetta_Stone[Source PROD ID],0))=TRUE,"Found","0-Not Found")</f>
        <v>0-Not Found</v>
      </c>
      <c r="C511" s="15"/>
      <c r="D511" s="15" t="s">
        <v>7446</v>
      </c>
      <c r="E511" s="15" t="s">
        <v>6700</v>
      </c>
      <c r="F511" s="15" t="s">
        <v>103</v>
      </c>
      <c r="G511" s="15" t="s">
        <v>810</v>
      </c>
      <c r="I511" s="15" t="s">
        <v>6689</v>
      </c>
      <c r="J511" s="15" t="s">
        <v>20</v>
      </c>
    </row>
    <row r="512" spans="1:10">
      <c r="A512" s="15" t="s">
        <v>7447</v>
      </c>
      <c r="B512" s="218" t="str">
        <f>IF(ISNUMBER(_xlfn.XMATCH(Prod_fields[[#This Row],[ID]],Rosetta_Stone[Source PROD ID],0))=TRUE,"Found","0-Not Found")</f>
        <v>0-Not Found</v>
      </c>
      <c r="C512" s="15"/>
      <c r="D512" s="15" t="s">
        <v>7448</v>
      </c>
      <c r="E512" s="15" t="s">
        <v>6700</v>
      </c>
      <c r="F512" s="15" t="s">
        <v>7081</v>
      </c>
      <c r="G512" s="15" t="s">
        <v>810</v>
      </c>
      <c r="J512" s="15" t="s">
        <v>20</v>
      </c>
    </row>
    <row r="513" spans="1:14">
      <c r="A513" s="15" t="s">
        <v>7449</v>
      </c>
      <c r="B513" s="218" t="str">
        <f>IF(ISNUMBER(_xlfn.XMATCH(Prod_fields[[#This Row],[ID]],Rosetta_Stone[Source PROD ID],0))=TRUE,"Found","0-Not Found")</f>
        <v>0-Not Found</v>
      </c>
      <c r="C513" s="15"/>
      <c r="D513" s="15" t="s">
        <v>7450</v>
      </c>
      <c r="E513" s="15" t="s">
        <v>6700</v>
      </c>
      <c r="F513" s="15" t="s">
        <v>7081</v>
      </c>
      <c r="G513" s="15" t="s">
        <v>810</v>
      </c>
      <c r="J513" s="15" t="s">
        <v>20</v>
      </c>
    </row>
    <row r="514" spans="1:14">
      <c r="A514" s="15" t="s">
        <v>7451</v>
      </c>
      <c r="B514" s="218" t="str">
        <f>IF(ISNUMBER(_xlfn.XMATCH(Prod_fields[[#This Row],[ID]],Rosetta_Stone[Source PROD ID],0))=TRUE,"Found","0-Not Found")</f>
        <v>0-Not Found</v>
      </c>
      <c r="C514" s="15"/>
      <c r="D514" s="15" t="s">
        <v>7452</v>
      </c>
      <c r="E514" s="15" t="s">
        <v>6700</v>
      </c>
      <c r="F514" s="15" t="s">
        <v>7081</v>
      </c>
      <c r="G514" s="15" t="s">
        <v>810</v>
      </c>
      <c r="J514" s="15" t="s">
        <v>20</v>
      </c>
    </row>
    <row r="515" spans="1:14">
      <c r="A515" s="15" t="s">
        <v>7453</v>
      </c>
      <c r="B515" s="218" t="str">
        <f>IF(ISNUMBER(_xlfn.XMATCH(Prod_fields[[#This Row],[ID]],Rosetta_Stone[Source PROD ID],0))=TRUE,"Found","0-Not Found")</f>
        <v>0-Not Found</v>
      </c>
      <c r="C515" s="15"/>
      <c r="D515" s="15" t="s">
        <v>7454</v>
      </c>
      <c r="E515" s="15" t="s">
        <v>6701</v>
      </c>
      <c r="F515" s="15" t="s">
        <v>216</v>
      </c>
      <c r="G515" s="15" t="s">
        <v>7455</v>
      </c>
      <c r="J515" s="15" t="s">
        <v>20</v>
      </c>
    </row>
    <row r="516" spans="1:14">
      <c r="A516" s="15" t="s">
        <v>7456</v>
      </c>
      <c r="B516" s="218" t="str">
        <f>IF(ISNUMBER(_xlfn.XMATCH(Prod_fields[[#This Row],[ID]],Rosetta_Stone[Source PROD ID],0))=TRUE,"Found","0-Not Found")</f>
        <v>0-Not Found</v>
      </c>
      <c r="C516" s="15"/>
      <c r="D516" s="15" t="s">
        <v>7457</v>
      </c>
      <c r="E516" s="15" t="s">
        <v>6701</v>
      </c>
      <c r="F516" s="15" t="s">
        <v>1636</v>
      </c>
      <c r="G516" s="15" t="s">
        <v>947</v>
      </c>
      <c r="J516" s="15" t="s">
        <v>20</v>
      </c>
      <c r="L516" s="15" t="s">
        <v>117</v>
      </c>
    </row>
    <row r="517" spans="1:14">
      <c r="A517" s="15" t="s">
        <v>7458</v>
      </c>
      <c r="B517" s="218" t="str">
        <f>IF(ISNUMBER(_xlfn.XMATCH(Prod_fields[[#This Row],[ID]],Rosetta_Stone[Source PROD ID],0))=TRUE,"Found","0-Not Found")</f>
        <v>0-Not Found</v>
      </c>
      <c r="C517" s="15"/>
      <c r="D517" s="15" t="s">
        <v>7459</v>
      </c>
      <c r="E517" s="15" t="s">
        <v>6701</v>
      </c>
      <c r="F517" s="15" t="s">
        <v>1636</v>
      </c>
      <c r="G517" s="15" t="s">
        <v>947</v>
      </c>
      <c r="J517" s="15" t="s">
        <v>20</v>
      </c>
      <c r="L517" s="15" t="s">
        <v>117</v>
      </c>
    </row>
    <row r="518" spans="1:14">
      <c r="A518" s="15" t="s">
        <v>7460</v>
      </c>
      <c r="B518" s="218" t="str">
        <f>IF(ISNUMBER(_xlfn.XMATCH(Prod_fields[[#This Row],[ID]],Rosetta_Stone[Source PROD ID],0))=TRUE,"Found","0-Not Found")</f>
        <v>0-Not Found</v>
      </c>
      <c r="C518" s="15"/>
      <c r="D518" s="15" t="s">
        <v>7461</v>
      </c>
      <c r="E518" s="15" t="s">
        <v>6701</v>
      </c>
      <c r="F518" s="15" t="s">
        <v>1636</v>
      </c>
      <c r="G518" s="15" t="s">
        <v>947</v>
      </c>
      <c r="J518" s="15" t="s">
        <v>20</v>
      </c>
      <c r="L518" s="15" t="s">
        <v>117</v>
      </c>
    </row>
    <row r="519" spans="1:14">
      <c r="A519" s="15" t="s">
        <v>7462</v>
      </c>
      <c r="B519" s="218" t="str">
        <f>IF(ISNUMBER(_xlfn.XMATCH(Prod_fields[[#This Row],[ID]],Rosetta_Stone[Source PROD ID],0))=TRUE,"Found","0-Not Found")</f>
        <v>0-Not Found</v>
      </c>
      <c r="C519" s="15"/>
      <c r="D519" s="15" t="s">
        <v>7463</v>
      </c>
      <c r="E519" s="15" t="s">
        <v>6701</v>
      </c>
      <c r="F519" s="15" t="s">
        <v>1636</v>
      </c>
      <c r="G519" s="15" t="s">
        <v>947</v>
      </c>
      <c r="J519" s="15" t="s">
        <v>20</v>
      </c>
      <c r="L519" s="15" t="s">
        <v>117</v>
      </c>
    </row>
    <row r="520" spans="1:14">
      <c r="A520" s="15" t="s">
        <v>7464</v>
      </c>
      <c r="B520" s="218" t="str">
        <f>IF(ISNUMBER(_xlfn.XMATCH(Prod_fields[[#This Row],[ID]],Rosetta_Stone[Source PROD ID],0))=TRUE,"Found","0-Not Found")</f>
        <v>0-Not Found</v>
      </c>
      <c r="C520" s="15"/>
      <c r="D520" s="15" t="s">
        <v>7465</v>
      </c>
      <c r="E520" s="15" t="s">
        <v>6697</v>
      </c>
      <c r="F520" s="15" t="s">
        <v>1636</v>
      </c>
      <c r="G520" s="15" t="s">
        <v>947</v>
      </c>
      <c r="J520" s="15" t="s">
        <v>20</v>
      </c>
      <c r="L520" s="15" t="s">
        <v>117</v>
      </c>
      <c r="N520" s="15" t="s">
        <v>20</v>
      </c>
    </row>
    <row r="521" spans="1:14">
      <c r="A521" s="15" t="s">
        <v>6213</v>
      </c>
      <c r="B521" s="218" t="str">
        <f>IF(ISNUMBER(_xlfn.XMATCH(Prod_fields[[#This Row],[ID]],Rosetta_Stone[Source PROD ID],0))=TRUE,"Found","0-Not Found")</f>
        <v>Found</v>
      </c>
      <c r="C521" s="15" t="s">
        <v>6696</v>
      </c>
      <c r="D521" s="15" t="s">
        <v>1785</v>
      </c>
      <c r="E521" s="15" t="s">
        <v>6701</v>
      </c>
      <c r="F521" s="15" t="s">
        <v>1636</v>
      </c>
      <c r="G521" s="15" t="s">
        <v>947</v>
      </c>
      <c r="J521" s="15" t="s">
        <v>20</v>
      </c>
      <c r="L521" s="15" t="s">
        <v>117</v>
      </c>
    </row>
    <row r="522" spans="1:14">
      <c r="A522" s="15" t="s">
        <v>6213</v>
      </c>
      <c r="B522" s="218" t="str">
        <f>IF(ISNUMBER(_xlfn.XMATCH(Prod_fields[[#This Row],[ID]],Rosetta_Stone[Source PROD ID],0))=TRUE,"Found","0-Not Found")</f>
        <v>Found</v>
      </c>
      <c r="C522" s="15" t="s">
        <v>6696</v>
      </c>
      <c r="D522" s="15" t="s">
        <v>1785</v>
      </c>
      <c r="E522" s="15" t="s">
        <v>6697</v>
      </c>
      <c r="F522" s="15" t="s">
        <v>1636</v>
      </c>
      <c r="G522" s="15" t="s">
        <v>947</v>
      </c>
      <c r="J522" s="15" t="s">
        <v>20</v>
      </c>
      <c r="L522" s="15" t="s">
        <v>117</v>
      </c>
    </row>
    <row r="523" spans="1:14">
      <c r="A523" s="15" t="s">
        <v>327</v>
      </c>
      <c r="B523" s="218" t="str">
        <f>IF(ISNUMBER(_xlfn.XMATCH(Prod_fields[[#This Row],[ID]],Rosetta_Stone[Source PROD ID],0))=TRUE,"Found","0-Not Found")</f>
        <v>Found</v>
      </c>
      <c r="C523" s="15" t="s">
        <v>6696</v>
      </c>
      <c r="D523" s="15" t="s">
        <v>328</v>
      </c>
      <c r="E523" s="15" t="s">
        <v>6701</v>
      </c>
      <c r="F523" s="15" t="s">
        <v>1636</v>
      </c>
      <c r="G523" s="15" t="s">
        <v>947</v>
      </c>
      <c r="J523" s="15" t="s">
        <v>20</v>
      </c>
      <c r="L523" s="15" t="s">
        <v>117</v>
      </c>
    </row>
    <row r="524" spans="1:14">
      <c r="A524" s="15" t="s">
        <v>327</v>
      </c>
      <c r="B524" s="218" t="str">
        <f>IF(ISNUMBER(_xlfn.XMATCH(Prod_fields[[#This Row],[ID]],Rosetta_Stone[Source PROD ID],0))=TRUE,"Found","0-Not Found")</f>
        <v>Found</v>
      </c>
      <c r="C524" s="15" t="s">
        <v>7466</v>
      </c>
      <c r="D524" s="15" t="s">
        <v>328</v>
      </c>
      <c r="E524" s="15" t="s">
        <v>6935</v>
      </c>
      <c r="F524" s="15" t="s">
        <v>1636</v>
      </c>
      <c r="G524" s="15" t="s">
        <v>947</v>
      </c>
      <c r="J524" s="15" t="s">
        <v>20</v>
      </c>
      <c r="L524" s="15" t="s">
        <v>117</v>
      </c>
    </row>
    <row r="525" spans="1:14">
      <c r="A525" s="15" t="s">
        <v>327</v>
      </c>
      <c r="B525" s="218" t="str">
        <f>IF(ISNUMBER(_xlfn.XMATCH(Prod_fields[[#This Row],[ID]],Rosetta_Stone[Source PROD ID],0))=TRUE,"Found","0-Not Found")</f>
        <v>Found</v>
      </c>
      <c r="C525" s="15" t="s">
        <v>6696</v>
      </c>
      <c r="D525" s="15" t="s">
        <v>328</v>
      </c>
      <c r="E525" s="15" t="s">
        <v>6697</v>
      </c>
      <c r="F525" s="15" t="s">
        <v>1636</v>
      </c>
      <c r="G525" s="15" t="s">
        <v>947</v>
      </c>
      <c r="J525" s="15" t="s">
        <v>20</v>
      </c>
      <c r="L525" s="15" t="s">
        <v>117</v>
      </c>
    </row>
    <row r="526" spans="1:14">
      <c r="A526" s="15" t="s">
        <v>7467</v>
      </c>
      <c r="B526" s="218" t="str">
        <f>IF(ISNUMBER(_xlfn.XMATCH(Prod_fields[[#This Row],[ID]],Rosetta_Stone[Source PROD ID],0))=TRUE,"Found","0-Not Found")</f>
        <v>Found</v>
      </c>
      <c r="C526" s="15" t="s">
        <v>6696</v>
      </c>
      <c r="D526" s="15" t="s">
        <v>215</v>
      </c>
      <c r="E526" s="15" t="s">
        <v>6701</v>
      </c>
      <c r="F526" s="15" t="s">
        <v>216</v>
      </c>
      <c r="G526" s="15" t="s">
        <v>947</v>
      </c>
      <c r="J526" s="15" t="s">
        <v>20</v>
      </c>
    </row>
    <row r="527" spans="1:14">
      <c r="A527" s="15" t="s">
        <v>375</v>
      </c>
      <c r="B527" s="218" t="str">
        <f>IF(ISNUMBER(_xlfn.XMATCH(Prod_fields[[#This Row],[ID]],Rosetta_Stone[Source PROD ID],0))=TRUE,"Found","0-Not Found")</f>
        <v>Found</v>
      </c>
      <c r="C527" s="15" t="s">
        <v>6696</v>
      </c>
      <c r="D527" s="15" t="s">
        <v>376</v>
      </c>
      <c r="E527" s="15" t="s">
        <v>6701</v>
      </c>
      <c r="F527" s="15" t="s">
        <v>1636</v>
      </c>
      <c r="G527" s="15" t="s">
        <v>947</v>
      </c>
      <c r="J527" s="15" t="s">
        <v>20</v>
      </c>
      <c r="L527" s="15" t="s">
        <v>117</v>
      </c>
    </row>
    <row r="528" spans="1:14">
      <c r="A528" s="15" t="s">
        <v>375</v>
      </c>
      <c r="B528" s="218" t="str">
        <f>IF(ISNUMBER(_xlfn.XMATCH(Prod_fields[[#This Row],[ID]],Rosetta_Stone[Source PROD ID],0))=TRUE,"Found","0-Not Found")</f>
        <v>Found</v>
      </c>
      <c r="C528" s="15" t="s">
        <v>6696</v>
      </c>
      <c r="D528" s="15" t="s">
        <v>376</v>
      </c>
      <c r="E528" s="15" t="s">
        <v>6697</v>
      </c>
      <c r="F528" s="15" t="s">
        <v>1636</v>
      </c>
      <c r="G528" s="15" t="s">
        <v>947</v>
      </c>
      <c r="J528" s="15" t="s">
        <v>20</v>
      </c>
      <c r="L528" s="15" t="s">
        <v>117</v>
      </c>
    </row>
    <row r="529" spans="1:10">
      <c r="A529" s="15" t="s">
        <v>4341</v>
      </c>
      <c r="B529" s="218" t="str">
        <f>IF(ISNUMBER(_xlfn.XMATCH(Prod_fields[[#This Row],[ID]],Rosetta_Stone[Source PROD ID],0))=TRUE,"Found","0-Not Found")</f>
        <v>0-Not Found</v>
      </c>
      <c r="C529" s="15"/>
      <c r="D529" s="15" t="s">
        <v>7468</v>
      </c>
      <c r="E529" s="15" t="s">
        <v>7132</v>
      </c>
      <c r="F529" s="15" t="s">
        <v>103</v>
      </c>
      <c r="G529" s="15" t="s">
        <v>947</v>
      </c>
      <c r="I529" s="15" t="s">
        <v>6720</v>
      </c>
      <c r="J529" s="15" t="s">
        <v>20</v>
      </c>
    </row>
    <row r="530" spans="1:10">
      <c r="A530" s="15" t="s">
        <v>7469</v>
      </c>
      <c r="B530" s="218" t="str">
        <f>IF(ISNUMBER(_xlfn.XMATCH(Prod_fields[[#This Row],[ID]],Rosetta_Stone[Source PROD ID],0))=TRUE,"Found","0-Not Found")</f>
        <v>0-Not Found</v>
      </c>
      <c r="C530" s="15"/>
      <c r="D530" s="15" t="s">
        <v>7470</v>
      </c>
      <c r="E530" s="15" t="s">
        <v>6697</v>
      </c>
      <c r="F530" s="15" t="s">
        <v>103</v>
      </c>
      <c r="G530" s="15" t="s">
        <v>947</v>
      </c>
      <c r="I530" s="15" t="s">
        <v>6689</v>
      </c>
      <c r="J530" s="15" t="s">
        <v>20</v>
      </c>
    </row>
    <row r="531" spans="1:10">
      <c r="A531" s="15" t="s">
        <v>7471</v>
      </c>
      <c r="B531" s="218" t="str">
        <f>IF(ISNUMBER(_xlfn.XMATCH(Prod_fields[[#This Row],[ID]],Rosetta_Stone[Source PROD ID],0))=TRUE,"Found","0-Not Found")</f>
        <v>0-Not Found</v>
      </c>
      <c r="C531" s="15"/>
      <c r="D531" s="15" t="s">
        <v>7472</v>
      </c>
      <c r="E531" s="15" t="s">
        <v>6701</v>
      </c>
      <c r="F531" s="15" t="s">
        <v>103</v>
      </c>
      <c r="G531" s="15" t="s">
        <v>947</v>
      </c>
      <c r="I531" s="15" t="s">
        <v>6720</v>
      </c>
      <c r="J531" s="15" t="s">
        <v>20</v>
      </c>
    </row>
    <row r="532" spans="1:10">
      <c r="A532" s="15" t="s">
        <v>7473</v>
      </c>
      <c r="B532" s="218" t="str">
        <f>IF(ISNUMBER(_xlfn.XMATCH(Prod_fields[[#This Row],[ID]],Rosetta_Stone[Source PROD ID],0))=TRUE,"Found","0-Not Found")</f>
        <v>0-Not Found</v>
      </c>
      <c r="C532" s="15"/>
      <c r="D532" s="15" t="s">
        <v>7474</v>
      </c>
      <c r="E532" s="15" t="s">
        <v>6701</v>
      </c>
      <c r="F532" s="15" t="s">
        <v>103</v>
      </c>
      <c r="G532" s="15" t="s">
        <v>947</v>
      </c>
      <c r="I532" s="15" t="s">
        <v>6720</v>
      </c>
      <c r="J532" s="15" t="s">
        <v>20</v>
      </c>
    </row>
    <row r="533" spans="1:10">
      <c r="A533" s="15" t="s">
        <v>7475</v>
      </c>
      <c r="B533" s="218" t="str">
        <f>IF(ISNUMBER(_xlfn.XMATCH(Prod_fields[[#This Row],[ID]],Rosetta_Stone[Source PROD ID],0))=TRUE,"Found","0-Not Found")</f>
        <v>0-Not Found</v>
      </c>
      <c r="C533" s="15"/>
      <c r="D533" s="15" t="s">
        <v>7476</v>
      </c>
      <c r="E533" s="15" t="s">
        <v>6701</v>
      </c>
      <c r="F533" s="15" t="s">
        <v>103</v>
      </c>
      <c r="G533" s="15" t="s">
        <v>947</v>
      </c>
      <c r="I533" s="15" t="s">
        <v>6720</v>
      </c>
      <c r="J533" s="15" t="s">
        <v>20</v>
      </c>
    </row>
    <row r="534" spans="1:10">
      <c r="A534" s="15" t="s">
        <v>7477</v>
      </c>
      <c r="B534" s="218" t="str">
        <f>IF(ISNUMBER(_xlfn.XMATCH(Prod_fields[[#This Row],[ID]],Rosetta_Stone[Source PROD ID],0))=TRUE,"Found","0-Not Found")</f>
        <v>0-Not Found</v>
      </c>
      <c r="C534" s="15"/>
      <c r="D534" s="15" t="s">
        <v>7478</v>
      </c>
      <c r="E534" s="15" t="s">
        <v>6701</v>
      </c>
      <c r="F534" s="15" t="s">
        <v>103</v>
      </c>
      <c r="G534" s="15" t="s">
        <v>6712</v>
      </c>
      <c r="I534" s="15" t="s">
        <v>6720</v>
      </c>
      <c r="J534" s="15" t="s">
        <v>20</v>
      </c>
    </row>
    <row r="535" spans="1:10">
      <c r="A535" s="15" t="s">
        <v>7479</v>
      </c>
      <c r="B535" s="218" t="str">
        <f>IF(ISNUMBER(_xlfn.XMATCH(Prod_fields[[#This Row],[ID]],Rosetta_Stone[Source PROD ID],0))=TRUE,"Found","0-Not Found")</f>
        <v>0-Not Found</v>
      </c>
      <c r="C535" s="15"/>
      <c r="D535" s="15" t="s">
        <v>7480</v>
      </c>
      <c r="E535" s="15" t="s">
        <v>6701</v>
      </c>
      <c r="F535" s="15" t="s">
        <v>103</v>
      </c>
      <c r="G535" s="15" t="s">
        <v>7481</v>
      </c>
      <c r="I535" s="15" t="s">
        <v>6720</v>
      </c>
      <c r="J535" s="15" t="s">
        <v>20</v>
      </c>
    </row>
    <row r="536" spans="1:10">
      <c r="A536" s="15" t="s">
        <v>7479</v>
      </c>
      <c r="B536" s="218" t="str">
        <f>IF(ISNUMBER(_xlfn.XMATCH(Prod_fields[[#This Row],[ID]],Rosetta_Stone[Source PROD ID],0))=TRUE,"Found","0-Not Found")</f>
        <v>0-Not Found</v>
      </c>
      <c r="C536" s="15"/>
      <c r="D536" s="15" t="s">
        <v>7482</v>
      </c>
      <c r="E536" s="15" t="s">
        <v>6701</v>
      </c>
      <c r="F536" s="15" t="s">
        <v>103</v>
      </c>
      <c r="G536" s="15" t="s">
        <v>7481</v>
      </c>
      <c r="I536" s="15" t="s">
        <v>6720</v>
      </c>
      <c r="J536" s="15" t="s">
        <v>20</v>
      </c>
    </row>
    <row r="537" spans="1:10">
      <c r="A537" s="15" t="s">
        <v>7483</v>
      </c>
      <c r="B537" s="218" t="str">
        <f>IF(ISNUMBER(_xlfn.XMATCH(Prod_fields[[#This Row],[ID]],Rosetta_Stone[Source PROD ID],0))=TRUE,"Found","0-Not Found")</f>
        <v>0-Not Found</v>
      </c>
      <c r="C537" s="15"/>
      <c r="D537" s="15" t="s">
        <v>7484</v>
      </c>
      <c r="E537" s="15" t="s">
        <v>6701</v>
      </c>
      <c r="F537" s="15" t="s">
        <v>103</v>
      </c>
      <c r="G537" s="15" t="s">
        <v>947</v>
      </c>
      <c r="I537" s="15" t="s">
        <v>6720</v>
      </c>
      <c r="J537" s="15" t="s">
        <v>20</v>
      </c>
    </row>
    <row r="538" spans="1:10">
      <c r="A538" s="15" t="s">
        <v>7485</v>
      </c>
      <c r="B538" s="218" t="str">
        <f>IF(ISNUMBER(_xlfn.XMATCH(Prod_fields[[#This Row],[ID]],Rosetta_Stone[Source PROD ID],0))=TRUE,"Found","0-Not Found")</f>
        <v>0-Not Found</v>
      </c>
      <c r="C538" s="15"/>
      <c r="D538" s="15" t="s">
        <v>7486</v>
      </c>
      <c r="E538" s="15" t="s">
        <v>6701</v>
      </c>
      <c r="F538" s="15" t="s">
        <v>103</v>
      </c>
      <c r="G538" s="15" t="s">
        <v>947</v>
      </c>
      <c r="I538" s="15" t="s">
        <v>6720</v>
      </c>
      <c r="J538" s="15" t="s">
        <v>20</v>
      </c>
    </row>
    <row r="539" spans="1:10">
      <c r="A539" s="15" t="s">
        <v>7487</v>
      </c>
      <c r="B539" s="218" t="str">
        <f>IF(ISNUMBER(_xlfn.XMATCH(Prod_fields[[#This Row],[ID]],Rosetta_Stone[Source PROD ID],0))=TRUE,"Found","0-Not Found")</f>
        <v>0-Not Found</v>
      </c>
      <c r="C539" s="15"/>
      <c r="D539" s="15" t="s">
        <v>7488</v>
      </c>
      <c r="E539" s="15" t="s">
        <v>6701</v>
      </c>
      <c r="F539" s="15" t="s">
        <v>103</v>
      </c>
      <c r="G539" s="15" t="s">
        <v>947</v>
      </c>
      <c r="I539" s="15" t="s">
        <v>6720</v>
      </c>
      <c r="J539" s="15" t="s">
        <v>20</v>
      </c>
    </row>
    <row r="540" spans="1:10">
      <c r="A540" s="15" t="s">
        <v>7489</v>
      </c>
      <c r="B540" s="218" t="str">
        <f>IF(ISNUMBER(_xlfn.XMATCH(Prod_fields[[#This Row],[ID]],Rosetta_Stone[Source PROD ID],0))=TRUE,"Found","0-Not Found")</f>
        <v>0-Not Found</v>
      </c>
      <c r="C540" s="15"/>
      <c r="D540" s="15" t="s">
        <v>7490</v>
      </c>
      <c r="E540" s="15" t="s">
        <v>6701</v>
      </c>
      <c r="F540" s="15" t="s">
        <v>103</v>
      </c>
      <c r="G540" s="15" t="s">
        <v>947</v>
      </c>
      <c r="I540" s="15" t="s">
        <v>6720</v>
      </c>
      <c r="J540" s="15" t="s">
        <v>20</v>
      </c>
    </row>
    <row r="541" spans="1:10">
      <c r="A541" s="15" t="s">
        <v>7491</v>
      </c>
      <c r="B541" s="218" t="str">
        <f>IF(ISNUMBER(_xlfn.XMATCH(Prod_fields[[#This Row],[ID]],Rosetta_Stone[Source PROD ID],0))=TRUE,"Found","0-Not Found")</f>
        <v>0-Not Found</v>
      </c>
      <c r="C541" s="15"/>
      <c r="D541" s="15" t="s">
        <v>7492</v>
      </c>
      <c r="E541" s="15" t="s">
        <v>6701</v>
      </c>
      <c r="F541" s="15" t="s">
        <v>103</v>
      </c>
      <c r="G541" s="15" t="s">
        <v>6712</v>
      </c>
      <c r="I541" s="15" t="s">
        <v>6720</v>
      </c>
      <c r="J541" s="15" t="s">
        <v>20</v>
      </c>
    </row>
    <row r="542" spans="1:10">
      <c r="A542" s="15" t="s">
        <v>7493</v>
      </c>
      <c r="B542" s="218" t="str">
        <f>IF(ISNUMBER(_xlfn.XMATCH(Prod_fields[[#This Row],[ID]],Rosetta_Stone[Source PROD ID],0))=TRUE,"Found","0-Not Found")</f>
        <v>0-Not Found</v>
      </c>
      <c r="C542" s="15"/>
      <c r="D542" s="15" t="s">
        <v>7494</v>
      </c>
      <c r="E542" s="15" t="s">
        <v>6701</v>
      </c>
      <c r="F542" s="15" t="s">
        <v>103</v>
      </c>
      <c r="G542" s="15" t="s">
        <v>6712</v>
      </c>
      <c r="I542" s="15" t="s">
        <v>6720</v>
      </c>
      <c r="J542" s="15" t="s">
        <v>20</v>
      </c>
    </row>
    <row r="543" spans="1:10">
      <c r="A543" s="15" t="s">
        <v>7495</v>
      </c>
      <c r="B543" s="218" t="str">
        <f>IF(ISNUMBER(_xlfn.XMATCH(Prod_fields[[#This Row],[ID]],Rosetta_Stone[Source PROD ID],0))=TRUE,"Found","0-Not Found")</f>
        <v>0-Not Found</v>
      </c>
      <c r="C543" s="15"/>
      <c r="D543" s="15" t="s">
        <v>7496</v>
      </c>
      <c r="E543" s="15" t="s">
        <v>6701</v>
      </c>
      <c r="F543" s="15" t="s">
        <v>103</v>
      </c>
      <c r="G543" s="15" t="s">
        <v>6712</v>
      </c>
      <c r="I543" s="15" t="s">
        <v>6720</v>
      </c>
      <c r="J543" s="15" t="s">
        <v>20</v>
      </c>
    </row>
    <row r="544" spans="1:10">
      <c r="A544" s="15" t="s">
        <v>7497</v>
      </c>
      <c r="B544" s="218" t="str">
        <f>IF(ISNUMBER(_xlfn.XMATCH(Prod_fields[[#This Row],[ID]],Rosetta_Stone[Source PROD ID],0))=TRUE,"Found","0-Not Found")</f>
        <v>0-Not Found</v>
      </c>
      <c r="C544" s="15"/>
      <c r="D544" s="15" t="s">
        <v>7498</v>
      </c>
      <c r="E544" s="15" t="s">
        <v>6701</v>
      </c>
      <c r="F544" s="15" t="s">
        <v>103</v>
      </c>
      <c r="G544" s="15" t="s">
        <v>947</v>
      </c>
      <c r="I544" s="15" t="s">
        <v>6720</v>
      </c>
      <c r="J544" s="15" t="s">
        <v>20</v>
      </c>
    </row>
    <row r="545" spans="1:12">
      <c r="A545" s="15" t="s">
        <v>7499</v>
      </c>
      <c r="B545" s="218" t="str">
        <f>IF(ISNUMBER(_xlfn.XMATCH(Prod_fields[[#This Row],[ID]],Rosetta_Stone[Source PROD ID],0))=TRUE,"Found","0-Not Found")</f>
        <v>0-Not Found</v>
      </c>
      <c r="C545" s="15"/>
      <c r="D545" s="15" t="s">
        <v>7500</v>
      </c>
      <c r="E545" s="15" t="s">
        <v>6701</v>
      </c>
      <c r="F545" s="15" t="s">
        <v>103</v>
      </c>
      <c r="G545" s="15" t="s">
        <v>947</v>
      </c>
      <c r="I545" s="15" t="s">
        <v>6720</v>
      </c>
      <c r="J545" s="15" t="s">
        <v>20</v>
      </c>
    </row>
    <row r="546" spans="1:12">
      <c r="A546" s="15" t="s">
        <v>7501</v>
      </c>
      <c r="B546" s="218" t="str">
        <f>IF(ISNUMBER(_xlfn.XMATCH(Prod_fields[[#This Row],[ID]],Rosetta_Stone[Source PROD ID],0))=TRUE,"Found","0-Not Found")</f>
        <v>0-Not Found</v>
      </c>
      <c r="C546" s="15"/>
      <c r="D546" s="15" t="s">
        <v>7502</v>
      </c>
      <c r="E546" s="15" t="s">
        <v>6701</v>
      </c>
      <c r="F546" s="15" t="s">
        <v>103</v>
      </c>
      <c r="G546" s="15" t="s">
        <v>6712</v>
      </c>
      <c r="I546" s="15" t="s">
        <v>6720</v>
      </c>
      <c r="J546" s="15" t="s">
        <v>20</v>
      </c>
    </row>
    <row r="547" spans="1:12">
      <c r="A547" s="15" t="s">
        <v>7503</v>
      </c>
      <c r="B547" s="218" t="str">
        <f>IF(ISNUMBER(_xlfn.XMATCH(Prod_fields[[#This Row],[ID]],Rosetta_Stone[Source PROD ID],0))=TRUE,"Found","0-Not Found")</f>
        <v>0-Not Found</v>
      </c>
      <c r="C547" s="15"/>
      <c r="D547" s="15" t="s">
        <v>7504</v>
      </c>
      <c r="E547" s="15" t="s">
        <v>6701</v>
      </c>
      <c r="F547" s="15" t="s">
        <v>103</v>
      </c>
      <c r="G547" s="15" t="s">
        <v>947</v>
      </c>
      <c r="I547" s="15" t="s">
        <v>6720</v>
      </c>
      <c r="J547" s="15" t="s">
        <v>20</v>
      </c>
    </row>
    <row r="548" spans="1:12">
      <c r="A548" s="15" t="s">
        <v>7505</v>
      </c>
      <c r="B548" s="218" t="str">
        <f>IF(ISNUMBER(_xlfn.XMATCH(Prod_fields[[#This Row],[ID]],Rosetta_Stone[Source PROD ID],0))=TRUE,"Found","0-Not Found")</f>
        <v>0-Not Found</v>
      </c>
      <c r="C548" s="15"/>
      <c r="D548" s="15" t="s">
        <v>7506</v>
      </c>
      <c r="E548" s="15" t="s">
        <v>6701</v>
      </c>
      <c r="F548" s="15" t="s">
        <v>103</v>
      </c>
      <c r="G548" s="15" t="s">
        <v>6712</v>
      </c>
      <c r="I548" s="15" t="s">
        <v>6720</v>
      </c>
      <c r="J548" s="15" t="s">
        <v>20</v>
      </c>
    </row>
    <row r="549" spans="1:12">
      <c r="A549" s="15" t="s">
        <v>7507</v>
      </c>
      <c r="B549" s="218" t="str">
        <f>IF(ISNUMBER(_xlfn.XMATCH(Prod_fields[[#This Row],[ID]],Rosetta_Stone[Source PROD ID],0))=TRUE,"Found","0-Not Found")</f>
        <v>0-Not Found</v>
      </c>
      <c r="C549" s="15"/>
      <c r="D549" s="15" t="s">
        <v>7508</v>
      </c>
      <c r="E549" s="15" t="s">
        <v>6701</v>
      </c>
      <c r="F549" s="15" t="s">
        <v>103</v>
      </c>
      <c r="G549" s="15" t="s">
        <v>1186</v>
      </c>
      <c r="I549" s="15" t="s">
        <v>6720</v>
      </c>
      <c r="J549" s="15" t="s">
        <v>20</v>
      </c>
    </row>
    <row r="550" spans="1:12">
      <c r="A550" s="15" t="s">
        <v>6277</v>
      </c>
      <c r="B550" s="218" t="str">
        <f>IF(ISNUMBER(_xlfn.XMATCH(Prod_fields[[#This Row],[ID]],Rosetta_Stone[Source PROD ID],0))=TRUE,"Found","0-Not Found")</f>
        <v>0-Not Found</v>
      </c>
      <c r="C550" s="15" t="s">
        <v>1641</v>
      </c>
      <c r="D550" s="15" t="s">
        <v>7509</v>
      </c>
      <c r="E550" s="15" t="s">
        <v>6701</v>
      </c>
      <c r="F550" s="15" t="s">
        <v>103</v>
      </c>
      <c r="G550" s="15" t="s">
        <v>947</v>
      </c>
      <c r="I550" s="15" t="s">
        <v>6698</v>
      </c>
      <c r="J550" s="15" t="s">
        <v>20</v>
      </c>
    </row>
    <row r="551" spans="1:12">
      <c r="A551" s="15" t="s">
        <v>6277</v>
      </c>
      <c r="B551" s="218" t="str">
        <f>IF(ISNUMBER(_xlfn.XMATCH(Prod_fields[[#This Row],[ID]],Rosetta_Stone[Source PROD ID],0))=TRUE,"Found","0-Not Found")</f>
        <v>0-Not Found</v>
      </c>
      <c r="C551" s="15" t="s">
        <v>1641</v>
      </c>
      <c r="D551" s="15" t="s">
        <v>7510</v>
      </c>
      <c r="E551" s="15" t="s">
        <v>6700</v>
      </c>
      <c r="F551" s="15" t="s">
        <v>103</v>
      </c>
      <c r="G551" s="15" t="s">
        <v>947</v>
      </c>
      <c r="I551" s="15" t="s">
        <v>6698</v>
      </c>
      <c r="J551" s="15" t="s">
        <v>20</v>
      </c>
    </row>
    <row r="552" spans="1:12">
      <c r="A552" s="15" t="s">
        <v>615</v>
      </c>
      <c r="B552" s="218" t="str">
        <f>IF(ISNUMBER(_xlfn.XMATCH(Prod_fields[[#This Row],[ID]],Rosetta_Stone[Source PROD ID],0))=TRUE,"Found","0-Not Found")</f>
        <v>Found</v>
      </c>
      <c r="C552" s="15" t="s">
        <v>6696</v>
      </c>
      <c r="D552" s="15" t="s">
        <v>1699</v>
      </c>
      <c r="E552" s="15" t="s">
        <v>6697</v>
      </c>
      <c r="F552" s="15" t="s">
        <v>103</v>
      </c>
      <c r="G552" s="15" t="s">
        <v>947</v>
      </c>
      <c r="I552" s="15" t="s">
        <v>6698</v>
      </c>
      <c r="J552" s="15" t="s">
        <v>20</v>
      </c>
    </row>
    <row r="553" spans="1:12">
      <c r="A553" s="15" t="s">
        <v>615</v>
      </c>
      <c r="B553" s="218" t="str">
        <f>IF(ISNUMBER(_xlfn.XMATCH(Prod_fields[[#This Row],[ID]],Rosetta_Stone[Source PROD ID],0))=TRUE,"Found","0-Not Found")</f>
        <v>0-Not Found</v>
      </c>
      <c r="C553" s="15"/>
      <c r="D553" s="15" t="s">
        <v>7511</v>
      </c>
      <c r="E553" s="15" t="s">
        <v>6700</v>
      </c>
      <c r="F553" s="15" t="s">
        <v>103</v>
      </c>
      <c r="G553" s="15" t="s">
        <v>947</v>
      </c>
      <c r="I553" s="15" t="s">
        <v>6698</v>
      </c>
      <c r="J553" s="15" t="s">
        <v>20</v>
      </c>
    </row>
    <row r="554" spans="1:12">
      <c r="A554" s="15" t="s">
        <v>699</v>
      </c>
      <c r="B554" s="218" t="str">
        <f>IF(ISNUMBER(_xlfn.XMATCH(Prod_fields[[#This Row],[ID]],Rosetta_Stone[Source PROD ID],0))=TRUE,"Found","0-Not Found")</f>
        <v>0-Not Found</v>
      </c>
      <c r="C554" s="15"/>
      <c r="D554" s="15" t="s">
        <v>7512</v>
      </c>
      <c r="E554" s="15" t="s">
        <v>6719</v>
      </c>
      <c r="F554" s="15" t="s">
        <v>1636</v>
      </c>
      <c r="G554" s="15" t="s">
        <v>947</v>
      </c>
      <c r="J554" s="15" t="s">
        <v>20</v>
      </c>
      <c r="L554" s="15" t="s">
        <v>117</v>
      </c>
    </row>
    <row r="555" spans="1:12">
      <c r="A555" s="15" t="s">
        <v>2104</v>
      </c>
      <c r="B555" s="218" t="str">
        <f>IF(ISNUMBER(_xlfn.XMATCH(Prod_fields[[#This Row],[ID]],Rosetta_Stone[Source PROD ID],0))=TRUE,"Found","0-Not Found")</f>
        <v>0-Not Found</v>
      </c>
      <c r="C555" s="15"/>
      <c r="D555" s="15" t="s">
        <v>7513</v>
      </c>
      <c r="E555" s="15" t="s">
        <v>6701</v>
      </c>
      <c r="F555" s="15" t="s">
        <v>1636</v>
      </c>
      <c r="G555" s="15" t="s">
        <v>947</v>
      </c>
      <c r="J555" s="15" t="s">
        <v>20</v>
      </c>
      <c r="L555" s="15" t="s">
        <v>117</v>
      </c>
    </row>
    <row r="556" spans="1:12">
      <c r="A556" s="15" t="s">
        <v>6278</v>
      </c>
      <c r="B556" s="218" t="str">
        <f>IF(ISNUMBER(_xlfn.XMATCH(Prod_fields[[#This Row],[ID]],Rosetta_Stone[Source PROD ID],0))=TRUE,"Found","0-Not Found")</f>
        <v>0-Not Found</v>
      </c>
      <c r="C556" s="15"/>
      <c r="D556" s="15" t="s">
        <v>7514</v>
      </c>
      <c r="E556" s="15" t="s">
        <v>6701</v>
      </c>
      <c r="F556" s="15" t="s">
        <v>1636</v>
      </c>
      <c r="G556" s="15" t="s">
        <v>947</v>
      </c>
      <c r="J556" s="15" t="s">
        <v>20</v>
      </c>
      <c r="L556" s="15" t="s">
        <v>7020</v>
      </c>
    </row>
    <row r="557" spans="1:12">
      <c r="A557" s="15" t="s">
        <v>2103</v>
      </c>
      <c r="B557" s="218" t="str">
        <f>IF(ISNUMBER(_xlfn.XMATCH(Prod_fields[[#This Row],[ID]],Rosetta_Stone[Source PROD ID],0))=TRUE,"Found","0-Not Found")</f>
        <v>0-Not Found</v>
      </c>
      <c r="C557" s="15"/>
      <c r="D557" s="15" t="s">
        <v>7515</v>
      </c>
      <c r="E557" s="15" t="s">
        <v>6701</v>
      </c>
      <c r="F557" s="15" t="s">
        <v>1636</v>
      </c>
      <c r="G557" s="15" t="s">
        <v>947</v>
      </c>
      <c r="J557" s="15" t="s">
        <v>20</v>
      </c>
      <c r="L557" s="15" t="s">
        <v>7020</v>
      </c>
    </row>
    <row r="558" spans="1:12">
      <c r="A558" s="15" t="s">
        <v>41</v>
      </c>
      <c r="B558" s="218" t="str">
        <f>IF(ISNUMBER(_xlfn.XMATCH(Prod_fields[[#This Row],[ID]],Rosetta_Stone[Source PROD ID],0))=TRUE,"Found","0-Not Found")</f>
        <v>Found</v>
      </c>
      <c r="C558" s="15" t="s">
        <v>6696</v>
      </c>
      <c r="D558" s="15" t="s">
        <v>1754</v>
      </c>
      <c r="E558" s="15" t="s">
        <v>6701</v>
      </c>
      <c r="F558" s="15" t="s">
        <v>1636</v>
      </c>
      <c r="G558" s="15" t="s">
        <v>947</v>
      </c>
      <c r="J558" s="15" t="s">
        <v>20</v>
      </c>
      <c r="L558" s="15" t="s">
        <v>7020</v>
      </c>
    </row>
    <row r="559" spans="1:12">
      <c r="A559" s="15" t="s">
        <v>7516</v>
      </c>
      <c r="B559" s="218" t="str">
        <f>IF(ISNUMBER(_xlfn.XMATCH(Prod_fields[[#This Row],[ID]],Rosetta_Stone[Source PROD ID],0))=TRUE,"Found","0-Not Found")</f>
        <v>0-Not Found</v>
      </c>
      <c r="C559" s="15" t="s">
        <v>1641</v>
      </c>
      <c r="D559" s="15" t="s">
        <v>7517</v>
      </c>
      <c r="E559" s="15" t="s">
        <v>6697</v>
      </c>
      <c r="F559" s="15" t="s">
        <v>1636</v>
      </c>
      <c r="G559" s="15" t="s">
        <v>947</v>
      </c>
      <c r="J559" s="15" t="s">
        <v>20</v>
      </c>
      <c r="L559" s="15" t="s">
        <v>7020</v>
      </c>
    </row>
    <row r="560" spans="1:12">
      <c r="A560" s="15" t="s">
        <v>6260</v>
      </c>
      <c r="B560" s="218" t="str">
        <f>IF(ISNUMBER(_xlfn.XMATCH(Prod_fields[[#This Row],[ID]],Rosetta_Stone[Source PROD ID],0))=TRUE,"Found","0-Not Found")</f>
        <v>0-Not Found</v>
      </c>
      <c r="C560" s="15" t="s">
        <v>1641</v>
      </c>
      <c r="D560" s="15" t="s">
        <v>7518</v>
      </c>
      <c r="E560" s="15" t="s">
        <v>6701</v>
      </c>
      <c r="F560" s="15" t="s">
        <v>1636</v>
      </c>
      <c r="G560" s="15" t="s">
        <v>947</v>
      </c>
      <c r="J560" s="15" t="s">
        <v>20</v>
      </c>
      <c r="L560" s="15" t="s">
        <v>7020</v>
      </c>
    </row>
    <row r="561" spans="1:12">
      <c r="A561" s="15" t="s">
        <v>7519</v>
      </c>
      <c r="B561" s="218" t="str">
        <f>IF(ISNUMBER(_xlfn.XMATCH(Prod_fields[[#This Row],[ID]],Rosetta_Stone[Source PROD ID],0))=TRUE,"Found","0-Not Found")</f>
        <v>0-Not Found</v>
      </c>
      <c r="C561" s="15"/>
      <c r="D561" s="15" t="s">
        <v>7520</v>
      </c>
      <c r="E561" s="15" t="s">
        <v>6701</v>
      </c>
      <c r="F561" s="15" t="s">
        <v>103</v>
      </c>
      <c r="G561" s="15" t="s">
        <v>947</v>
      </c>
      <c r="I561" s="15" t="s">
        <v>6698</v>
      </c>
      <c r="J561" s="15" t="s">
        <v>20</v>
      </c>
    </row>
    <row r="562" spans="1:12">
      <c r="A562" s="15" t="s">
        <v>256</v>
      </c>
      <c r="B562" s="218" t="str">
        <f>IF(ISNUMBER(_xlfn.XMATCH(Prod_fields[[#This Row],[ID]],Rosetta_Stone[Source PROD ID],0))=TRUE,"Found","0-Not Found")</f>
        <v>Found</v>
      </c>
      <c r="C562" s="15" t="s">
        <v>6696</v>
      </c>
      <c r="D562" s="15" t="s">
        <v>257</v>
      </c>
      <c r="E562" s="15" t="s">
        <v>6701</v>
      </c>
      <c r="F562" s="15" t="s">
        <v>1636</v>
      </c>
      <c r="G562" s="15" t="s">
        <v>947</v>
      </c>
      <c r="J562" s="15" t="s">
        <v>20</v>
      </c>
      <c r="L562" s="15" t="s">
        <v>117</v>
      </c>
    </row>
    <row r="563" spans="1:12">
      <c r="A563" s="15" t="s">
        <v>6132</v>
      </c>
      <c r="B563" s="218" t="str">
        <f>IF(ISNUMBER(_xlfn.XMATCH(Prod_fields[[#This Row],[ID]],Rosetta_Stone[Source PROD ID],0))=TRUE,"Found","0-Not Found")</f>
        <v>0-Not Found</v>
      </c>
      <c r="C563" s="15" t="s">
        <v>6696</v>
      </c>
      <c r="D563" s="15" t="s">
        <v>7521</v>
      </c>
      <c r="E563" s="15" t="s">
        <v>6701</v>
      </c>
      <c r="F563" s="15" t="s">
        <v>1636</v>
      </c>
      <c r="G563" s="15" t="s">
        <v>947</v>
      </c>
      <c r="J563" s="15" t="s">
        <v>20</v>
      </c>
      <c r="L563" s="15" t="s">
        <v>117</v>
      </c>
    </row>
    <row r="564" spans="1:12">
      <c r="A564" s="15" t="s">
        <v>258</v>
      </c>
      <c r="B564" s="218" t="str">
        <f>IF(ISNUMBER(_xlfn.XMATCH(Prod_fields[[#This Row],[ID]],Rosetta_Stone[Source PROD ID],0))=TRUE,"Found","0-Not Found")</f>
        <v>Found</v>
      </c>
      <c r="C564" s="15" t="s">
        <v>6696</v>
      </c>
      <c r="D564" s="15" t="s">
        <v>259</v>
      </c>
      <c r="E564" s="15" t="s">
        <v>6701</v>
      </c>
      <c r="F564" s="15" t="s">
        <v>1636</v>
      </c>
      <c r="G564" s="15" t="s">
        <v>947</v>
      </c>
      <c r="J564" s="15" t="s">
        <v>20</v>
      </c>
      <c r="L564" s="15" t="s">
        <v>117</v>
      </c>
    </row>
    <row r="565" spans="1:12">
      <c r="A565" s="15" t="s">
        <v>6135</v>
      </c>
      <c r="B565" s="218" t="str">
        <f>IF(ISNUMBER(_xlfn.XMATCH(Prod_fields[[#This Row],[ID]],Rosetta_Stone[Source PROD ID],0))=TRUE,"Found","0-Not Found")</f>
        <v>Found</v>
      </c>
      <c r="C565" s="15" t="s">
        <v>6696</v>
      </c>
      <c r="D565" s="15" t="s">
        <v>261</v>
      </c>
      <c r="E565" s="15" t="s">
        <v>6701</v>
      </c>
      <c r="F565" s="15" t="s">
        <v>1636</v>
      </c>
      <c r="G565" s="15" t="s">
        <v>947</v>
      </c>
      <c r="J565" s="15" t="s">
        <v>20</v>
      </c>
      <c r="L565" s="15" t="s">
        <v>117</v>
      </c>
    </row>
    <row r="566" spans="1:12">
      <c r="A566" s="15" t="s">
        <v>262</v>
      </c>
      <c r="B566" s="218" t="str">
        <f>IF(ISNUMBER(_xlfn.XMATCH(Prod_fields[[#This Row],[ID]],Rosetta_Stone[Source PROD ID],0))=TRUE,"Found","0-Not Found")</f>
        <v>Found</v>
      </c>
      <c r="C566" s="15" t="s">
        <v>6696</v>
      </c>
      <c r="D566" s="15" t="s">
        <v>263</v>
      </c>
      <c r="E566" s="15" t="s">
        <v>6701</v>
      </c>
      <c r="F566" s="15" t="s">
        <v>1636</v>
      </c>
      <c r="G566" s="15" t="s">
        <v>947</v>
      </c>
      <c r="J566" s="15" t="s">
        <v>20</v>
      </c>
      <c r="L566" s="15" t="s">
        <v>117</v>
      </c>
    </row>
    <row r="567" spans="1:12">
      <c r="A567" s="15" t="s">
        <v>7522</v>
      </c>
      <c r="B567" s="218" t="str">
        <f>IF(ISNUMBER(_xlfn.XMATCH(Prod_fields[[#This Row],[ID]],Rosetta_Stone[Source PROD ID],0))=TRUE,"Found","0-Not Found")</f>
        <v>Found</v>
      </c>
      <c r="C567" s="15" t="s">
        <v>6696</v>
      </c>
      <c r="D567" s="15" t="s">
        <v>1781</v>
      </c>
      <c r="E567" s="15" t="s">
        <v>6701</v>
      </c>
      <c r="F567" s="15" t="s">
        <v>1636</v>
      </c>
      <c r="G567" s="15" t="s">
        <v>947</v>
      </c>
      <c r="J567" s="15" t="s">
        <v>20</v>
      </c>
      <c r="L567" s="15" t="s">
        <v>117</v>
      </c>
    </row>
    <row r="568" spans="1:12">
      <c r="A568" s="15" t="s">
        <v>7522</v>
      </c>
      <c r="B568" s="218" t="str">
        <f>IF(ISNUMBER(_xlfn.XMATCH(Prod_fields[[#This Row],[ID]],Rosetta_Stone[Source PROD ID],0))=TRUE,"Found","0-Not Found")</f>
        <v>Found</v>
      </c>
      <c r="C568" s="15" t="s">
        <v>6696</v>
      </c>
      <c r="D568" s="15" t="s">
        <v>1781</v>
      </c>
      <c r="E568" s="15" t="s">
        <v>6697</v>
      </c>
      <c r="F568" s="15" t="s">
        <v>1636</v>
      </c>
      <c r="G568" s="15" t="s">
        <v>947</v>
      </c>
      <c r="L568" s="15" t="s">
        <v>117</v>
      </c>
    </row>
    <row r="569" spans="1:12">
      <c r="A569" s="15" t="s">
        <v>7523</v>
      </c>
      <c r="B569" s="218" t="str">
        <f>IF(ISNUMBER(_xlfn.XMATCH(Prod_fields[[#This Row],[ID]],Rosetta_Stone[Source PROD ID],0))=TRUE,"Found","0-Not Found")</f>
        <v>0-Not Found</v>
      </c>
      <c r="C569" s="15"/>
      <c r="D569" s="15" t="s">
        <v>7524</v>
      </c>
      <c r="E569" s="15" t="s">
        <v>6701</v>
      </c>
      <c r="F569" s="15" t="s">
        <v>103</v>
      </c>
      <c r="G569" s="15" t="s">
        <v>7481</v>
      </c>
      <c r="I569" s="15" t="s">
        <v>6698</v>
      </c>
      <c r="J569" s="15" t="s">
        <v>20</v>
      </c>
    </row>
    <row r="570" spans="1:12">
      <c r="A570" s="15" t="s">
        <v>243</v>
      </c>
      <c r="B570" s="218" t="str">
        <f>IF(ISNUMBER(_xlfn.XMATCH(Prod_fields[[#This Row],[ID]],Rosetta_Stone[Source PROD ID],0))=TRUE,"Found","0-Not Found")</f>
        <v>Found</v>
      </c>
      <c r="C570" s="15" t="s">
        <v>6696</v>
      </c>
      <c r="D570" s="15" t="s">
        <v>244</v>
      </c>
      <c r="E570" s="15" t="s">
        <v>6701</v>
      </c>
      <c r="F570" s="15" t="s">
        <v>103</v>
      </c>
      <c r="G570" s="15" t="s">
        <v>947</v>
      </c>
      <c r="I570" s="15" t="s">
        <v>6698</v>
      </c>
      <c r="J570" s="15" t="s">
        <v>20</v>
      </c>
    </row>
    <row r="571" spans="1:12">
      <c r="A571" s="15" t="s">
        <v>7525</v>
      </c>
      <c r="B571" s="218" t="str">
        <f>IF(ISNUMBER(_xlfn.XMATCH(Prod_fields[[#This Row],[ID]],Rosetta_Stone[Source PROD ID],0))=TRUE,"Found","0-Not Found")</f>
        <v>0-Not Found</v>
      </c>
      <c r="C571" s="15"/>
      <c r="D571" s="15" t="s">
        <v>7526</v>
      </c>
      <c r="E571" s="15" t="s">
        <v>6700</v>
      </c>
      <c r="F571" s="15" t="s">
        <v>103</v>
      </c>
      <c r="G571" s="15" t="s">
        <v>810</v>
      </c>
      <c r="I571" s="15" t="s">
        <v>6698</v>
      </c>
      <c r="J571" s="15" t="s">
        <v>20</v>
      </c>
    </row>
    <row r="572" spans="1:12">
      <c r="A572" s="15" t="s">
        <v>7527</v>
      </c>
      <c r="B572" s="218" t="str">
        <f>IF(ISNUMBER(_xlfn.XMATCH(Prod_fields[[#This Row],[ID]],Rosetta_Stone[Source PROD ID],0))=TRUE,"Found","0-Not Found")</f>
        <v>0-Not Found</v>
      </c>
      <c r="C572" s="15"/>
      <c r="D572" s="15" t="s">
        <v>7528</v>
      </c>
      <c r="E572" s="15" t="s">
        <v>6700</v>
      </c>
      <c r="F572" s="15" t="s">
        <v>103</v>
      </c>
      <c r="G572" s="15" t="s">
        <v>947</v>
      </c>
      <c r="I572" s="15" t="s">
        <v>6698</v>
      </c>
      <c r="J572" s="15" t="s">
        <v>20</v>
      </c>
    </row>
    <row r="573" spans="1:12">
      <c r="A573" s="15" t="s">
        <v>7529</v>
      </c>
      <c r="B573" s="218" t="str">
        <f>IF(ISNUMBER(_xlfn.XMATCH(Prod_fields[[#This Row],[ID]],Rosetta_Stone[Source PROD ID],0))=TRUE,"Found","0-Not Found")</f>
        <v>0-Not Found</v>
      </c>
      <c r="C573" s="15"/>
      <c r="D573" s="15" t="s">
        <v>7530</v>
      </c>
      <c r="E573" s="15" t="s">
        <v>6701</v>
      </c>
      <c r="F573" s="15" t="s">
        <v>103</v>
      </c>
      <c r="G573" s="15" t="s">
        <v>947</v>
      </c>
      <c r="I573" s="15" t="s">
        <v>6698</v>
      </c>
      <c r="J573" s="15" t="s">
        <v>20</v>
      </c>
    </row>
    <row r="574" spans="1:12">
      <c r="A574" s="15" t="s">
        <v>7529</v>
      </c>
      <c r="B574" s="218" t="str">
        <f>IF(ISNUMBER(_xlfn.XMATCH(Prod_fields[[#This Row],[ID]],Rosetta_Stone[Source PROD ID],0))=TRUE,"Found","0-Not Found")</f>
        <v>0-Not Found</v>
      </c>
      <c r="C574" s="15"/>
      <c r="D574" s="15" t="s">
        <v>7531</v>
      </c>
      <c r="E574" s="15" t="s">
        <v>6700</v>
      </c>
      <c r="F574" s="15" t="s">
        <v>103</v>
      </c>
      <c r="G574" s="15" t="s">
        <v>947</v>
      </c>
      <c r="I574" s="15" t="s">
        <v>6698</v>
      </c>
      <c r="J574" s="15" t="s">
        <v>20</v>
      </c>
    </row>
    <row r="575" spans="1:12">
      <c r="A575" s="15" t="s">
        <v>7532</v>
      </c>
      <c r="B575" s="218" t="str">
        <f>IF(ISNUMBER(_xlfn.XMATCH(Prod_fields[[#This Row],[ID]],Rosetta_Stone[Source PROD ID],0))=TRUE,"Found","0-Not Found")</f>
        <v>0-Not Found</v>
      </c>
      <c r="C575" s="15"/>
      <c r="D575" s="15" t="s">
        <v>7533</v>
      </c>
      <c r="E575" s="15" t="s">
        <v>6700</v>
      </c>
      <c r="F575" s="15" t="s">
        <v>103</v>
      </c>
      <c r="G575" s="15" t="s">
        <v>947</v>
      </c>
      <c r="I575" s="15" t="s">
        <v>6698</v>
      </c>
      <c r="J575" s="15" t="s">
        <v>20</v>
      </c>
    </row>
    <row r="576" spans="1:12">
      <c r="A576" s="15" t="s">
        <v>2128</v>
      </c>
      <c r="B576" s="218" t="str">
        <f>IF(ISNUMBER(_xlfn.XMATCH(Prod_fields[[#This Row],[ID]],Rosetta_Stone[Source PROD ID],0))=TRUE,"Found","0-Not Found")</f>
        <v>0-Not Found</v>
      </c>
      <c r="C576" s="15" t="s">
        <v>6696</v>
      </c>
      <c r="D576" s="15" t="s">
        <v>7534</v>
      </c>
      <c r="E576" s="15" t="s">
        <v>6701</v>
      </c>
      <c r="F576" s="15" t="s">
        <v>103</v>
      </c>
      <c r="G576" s="15" t="s">
        <v>947</v>
      </c>
      <c r="I576" s="15" t="s">
        <v>6689</v>
      </c>
      <c r="J576" s="15" t="s">
        <v>20</v>
      </c>
    </row>
    <row r="577" spans="1:14">
      <c r="A577" s="15" t="s">
        <v>2128</v>
      </c>
      <c r="B577" s="218" t="str">
        <f>IF(ISNUMBER(_xlfn.XMATCH(Prod_fields[[#This Row],[ID]],Rosetta_Stone[Source PROD ID],0))=TRUE,"Found","0-Not Found")</f>
        <v>Found</v>
      </c>
      <c r="C577" s="15" t="s">
        <v>6696</v>
      </c>
      <c r="D577" s="15" t="s">
        <v>1809</v>
      </c>
      <c r="E577" s="15" t="s">
        <v>6700</v>
      </c>
      <c r="F577" s="15" t="s">
        <v>103</v>
      </c>
      <c r="G577" s="15" t="s">
        <v>947</v>
      </c>
      <c r="I577" s="15" t="s">
        <v>6689</v>
      </c>
      <c r="J577" s="15" t="s">
        <v>20</v>
      </c>
    </row>
    <row r="578" spans="1:14">
      <c r="A578" s="15" t="s">
        <v>7535</v>
      </c>
      <c r="B578" s="218" t="str">
        <f>IF(ISNUMBER(_xlfn.XMATCH(Prod_fields[[#This Row],[ID]],Rosetta_Stone[Source PROD ID],0))=TRUE,"Found","0-Not Found")</f>
        <v>0-Not Found</v>
      </c>
      <c r="C578" s="15" t="s">
        <v>6696</v>
      </c>
      <c r="D578" s="15" t="s">
        <v>7536</v>
      </c>
      <c r="E578" s="15" t="s">
        <v>6701</v>
      </c>
      <c r="F578" s="15" t="s">
        <v>1636</v>
      </c>
      <c r="G578" s="15" t="s">
        <v>947</v>
      </c>
      <c r="J578" s="15" t="s">
        <v>20</v>
      </c>
      <c r="L578" s="15" t="s">
        <v>117</v>
      </c>
    </row>
    <row r="579" spans="1:14">
      <c r="A579" s="15" t="s">
        <v>7537</v>
      </c>
      <c r="B579" s="218" t="str">
        <f>IF(ISNUMBER(_xlfn.XMATCH(Prod_fields[[#This Row],[ID]],Rosetta_Stone[Source PROD ID],0))=TRUE,"Found","0-Not Found")</f>
        <v>0-Not Found</v>
      </c>
      <c r="C579" s="15"/>
      <c r="D579" s="15" t="s">
        <v>7538</v>
      </c>
      <c r="E579" s="15" t="s">
        <v>6700</v>
      </c>
      <c r="F579" s="15" t="s">
        <v>103</v>
      </c>
      <c r="G579" s="15" t="s">
        <v>1186</v>
      </c>
      <c r="I579" s="15" t="s">
        <v>6698</v>
      </c>
      <c r="J579" s="15" t="s">
        <v>20</v>
      </c>
    </row>
    <row r="580" spans="1:14">
      <c r="A580" s="15" t="s">
        <v>7539</v>
      </c>
      <c r="B580" s="218" t="str">
        <f>IF(ISNUMBER(_xlfn.XMATCH(Prod_fields[[#This Row],[ID]],Rosetta_Stone[Source PROD ID],0))=TRUE,"Found","0-Not Found")</f>
        <v>0-Not Found</v>
      </c>
      <c r="C580" s="15"/>
      <c r="D580" s="15" t="s">
        <v>7540</v>
      </c>
      <c r="E580" s="15" t="s">
        <v>6701</v>
      </c>
      <c r="F580" s="15" t="s">
        <v>216</v>
      </c>
      <c r="G580" s="15" t="s">
        <v>1347</v>
      </c>
      <c r="J580" s="15" t="s">
        <v>20</v>
      </c>
    </row>
    <row r="581" spans="1:14">
      <c r="A581" s="15" t="s">
        <v>7541</v>
      </c>
      <c r="B581" s="218" t="str">
        <f>IF(ISNUMBER(_xlfn.XMATCH(Prod_fields[[#This Row],[ID]],Rosetta_Stone[Source PROD ID],0))=TRUE,"Found","0-Not Found")</f>
        <v>0-Not Found</v>
      </c>
      <c r="C581" s="15"/>
      <c r="D581" s="15" t="s">
        <v>7542</v>
      </c>
      <c r="E581" s="15" t="s">
        <v>6701</v>
      </c>
      <c r="F581" s="15" t="s">
        <v>1636</v>
      </c>
      <c r="G581" s="15" t="s">
        <v>947</v>
      </c>
      <c r="J581" s="15" t="s">
        <v>20</v>
      </c>
      <c r="L581" s="15" t="s">
        <v>117</v>
      </c>
    </row>
    <row r="582" spans="1:14">
      <c r="A582" s="15" t="s">
        <v>7543</v>
      </c>
      <c r="B582" s="218" t="str">
        <f>IF(ISNUMBER(_xlfn.XMATCH(Prod_fields[[#This Row],[ID]],Rosetta_Stone[Source PROD ID],0))=TRUE,"Found","0-Not Found")</f>
        <v>0-Not Found</v>
      </c>
      <c r="C582" s="15"/>
      <c r="D582" s="15" t="s">
        <v>7544</v>
      </c>
      <c r="E582" s="15" t="s">
        <v>6701</v>
      </c>
      <c r="F582" s="15" t="s">
        <v>1636</v>
      </c>
      <c r="G582" s="15" t="s">
        <v>947</v>
      </c>
      <c r="J582" s="15" t="s">
        <v>20</v>
      </c>
      <c r="L582" s="15" t="s">
        <v>117</v>
      </c>
      <c r="M582" s="15" t="s">
        <v>7545</v>
      </c>
      <c r="N582" s="15" t="s">
        <v>20</v>
      </c>
    </row>
    <row r="583" spans="1:14">
      <c r="A583" s="15" t="s">
        <v>7543</v>
      </c>
      <c r="B583" s="218" t="str">
        <f>IF(ISNUMBER(_xlfn.XMATCH(Prod_fields[[#This Row],[ID]],Rosetta_Stone[Source PROD ID],0))=TRUE,"Found","0-Not Found")</f>
        <v>0-Not Found</v>
      </c>
      <c r="C583" s="15"/>
      <c r="D583" s="15" t="s">
        <v>7544</v>
      </c>
      <c r="E583" s="15" t="s">
        <v>6935</v>
      </c>
      <c r="F583" s="15" t="s">
        <v>1636</v>
      </c>
      <c r="G583" s="15" t="s">
        <v>947</v>
      </c>
      <c r="J583" s="15" t="s">
        <v>20</v>
      </c>
      <c r="L583" s="15" t="s">
        <v>117</v>
      </c>
      <c r="M583" s="15" t="s">
        <v>7545</v>
      </c>
      <c r="N583" s="15" t="s">
        <v>20</v>
      </c>
    </row>
    <row r="584" spans="1:14">
      <c r="A584" s="15" t="s">
        <v>6280</v>
      </c>
      <c r="B584" s="218" t="str">
        <f>IF(ISNUMBER(_xlfn.XMATCH(Prod_fields[[#This Row],[ID]],Rosetta_Stone[Source PROD ID],0))=TRUE,"Found","0-Not Found")</f>
        <v>0-Not Found</v>
      </c>
      <c r="C584" s="15"/>
      <c r="D584" s="15" t="s">
        <v>7546</v>
      </c>
      <c r="E584" s="15" t="s">
        <v>6701</v>
      </c>
      <c r="F584" s="15" t="s">
        <v>216</v>
      </c>
      <c r="G584" s="15" t="s">
        <v>947</v>
      </c>
      <c r="J584" s="15" t="s">
        <v>20</v>
      </c>
    </row>
    <row r="585" spans="1:14">
      <c r="A585" s="15" t="s">
        <v>6280</v>
      </c>
      <c r="B585" s="218" t="str">
        <f>IF(ISNUMBER(_xlfn.XMATCH(Prod_fields[[#This Row],[ID]],Rosetta_Stone[Source PROD ID],0))=TRUE,"Found","0-Not Found")</f>
        <v>0-Not Found</v>
      </c>
      <c r="C585" s="15"/>
      <c r="D585" s="15" t="s">
        <v>7547</v>
      </c>
      <c r="E585" s="15" t="s">
        <v>6935</v>
      </c>
      <c r="F585" s="15" t="s">
        <v>216</v>
      </c>
      <c r="G585" s="15" t="s">
        <v>947</v>
      </c>
      <c r="J585" s="15" t="s">
        <v>20</v>
      </c>
    </row>
    <row r="586" spans="1:14">
      <c r="A586" s="15" t="s">
        <v>6280</v>
      </c>
      <c r="B586" s="218" t="str">
        <f>IF(ISNUMBER(_xlfn.XMATCH(Prod_fields[[#This Row],[ID]],Rosetta_Stone[Source PROD ID],0))=TRUE,"Found","0-Not Found")</f>
        <v>0-Not Found</v>
      </c>
      <c r="C586" s="15" t="s">
        <v>6696</v>
      </c>
      <c r="D586" s="15" t="s">
        <v>7548</v>
      </c>
      <c r="E586" s="15" t="s">
        <v>6700</v>
      </c>
      <c r="F586" s="15" t="s">
        <v>216</v>
      </c>
      <c r="G586" s="15" t="s">
        <v>947</v>
      </c>
      <c r="J586" s="15" t="s">
        <v>20</v>
      </c>
    </row>
    <row r="587" spans="1:14">
      <c r="A587" s="15" t="s">
        <v>7549</v>
      </c>
      <c r="B587" s="218" t="str">
        <f>IF(ISNUMBER(_xlfn.XMATCH(Prod_fields[[#This Row],[ID]],Rosetta_Stone[Source PROD ID],0))=TRUE,"Found","0-Not Found")</f>
        <v>0-Not Found</v>
      </c>
      <c r="C587" s="15"/>
      <c r="D587" s="15" t="s">
        <v>7550</v>
      </c>
      <c r="E587" s="15" t="s">
        <v>6701</v>
      </c>
      <c r="F587" s="15" t="s">
        <v>216</v>
      </c>
      <c r="G587" s="15" t="s">
        <v>7551</v>
      </c>
      <c r="J587" s="15" t="s">
        <v>20</v>
      </c>
    </row>
    <row r="588" spans="1:14">
      <c r="A588" s="15" t="s">
        <v>7549</v>
      </c>
      <c r="B588" s="218" t="str">
        <f>IF(ISNUMBER(_xlfn.XMATCH(Prod_fields[[#This Row],[ID]],Rosetta_Stone[Source PROD ID],0))=TRUE,"Found","0-Not Found")</f>
        <v>0-Not Found</v>
      </c>
      <c r="C588" s="15"/>
      <c r="D588" s="15" t="s">
        <v>7550</v>
      </c>
      <c r="E588" s="15" t="s">
        <v>6935</v>
      </c>
      <c r="F588" s="15" t="s">
        <v>216</v>
      </c>
      <c r="G588" s="15" t="s">
        <v>7551</v>
      </c>
      <c r="J588" s="15" t="s">
        <v>20</v>
      </c>
    </row>
    <row r="589" spans="1:14">
      <c r="A589" s="15" t="s">
        <v>7549</v>
      </c>
      <c r="B589" s="218" t="str">
        <f>IF(ISNUMBER(_xlfn.XMATCH(Prod_fields[[#This Row],[ID]],Rosetta_Stone[Source PROD ID],0))=TRUE,"Found","0-Not Found")</f>
        <v>0-Not Found</v>
      </c>
      <c r="C589" s="15"/>
      <c r="D589" s="15" t="s">
        <v>7550</v>
      </c>
      <c r="E589" s="15" t="s">
        <v>6700</v>
      </c>
      <c r="F589" s="15" t="s">
        <v>216</v>
      </c>
      <c r="G589" s="15" t="s">
        <v>7551</v>
      </c>
      <c r="J589" s="15" t="s">
        <v>20</v>
      </c>
    </row>
    <row r="590" spans="1:14">
      <c r="A590" s="15" t="s">
        <v>7552</v>
      </c>
      <c r="B590" s="218" t="str">
        <f>IF(ISNUMBER(_xlfn.XMATCH(Prod_fields[[#This Row],[ID]],Rosetta_Stone[Source PROD ID],0))=TRUE,"Found","0-Not Found")</f>
        <v>0-Not Found</v>
      </c>
      <c r="C590" s="15"/>
      <c r="D590" s="15" t="s">
        <v>7553</v>
      </c>
      <c r="E590" s="15" t="s">
        <v>6701</v>
      </c>
      <c r="F590" s="15" t="s">
        <v>1636</v>
      </c>
      <c r="G590" s="15" t="s">
        <v>947</v>
      </c>
      <c r="J590" s="15" t="s">
        <v>20</v>
      </c>
      <c r="L590" s="15" t="s">
        <v>117</v>
      </c>
      <c r="M590" s="15" t="s">
        <v>7545</v>
      </c>
      <c r="N590" s="15" t="s">
        <v>20</v>
      </c>
    </row>
    <row r="591" spans="1:14">
      <c r="A591" s="15" t="s">
        <v>614</v>
      </c>
      <c r="B591" s="218" t="str">
        <f>IF(ISNUMBER(_xlfn.XMATCH(Prod_fields[[#This Row],[ID]],Rosetta_Stone[Source PROD ID],0))=TRUE,"Found","0-Not Found")</f>
        <v>Found</v>
      </c>
      <c r="C591" s="15" t="s">
        <v>6696</v>
      </c>
      <c r="D591" s="15" t="s">
        <v>1696</v>
      </c>
      <c r="E591" s="15" t="s">
        <v>6697</v>
      </c>
      <c r="F591" s="15" t="s">
        <v>1636</v>
      </c>
      <c r="G591" s="15" t="s">
        <v>947</v>
      </c>
      <c r="J591" s="15" t="s">
        <v>20</v>
      </c>
      <c r="L591" s="15" t="s">
        <v>117</v>
      </c>
    </row>
    <row r="592" spans="1:14">
      <c r="A592" s="15" t="s">
        <v>5062</v>
      </c>
      <c r="B592" s="218" t="str">
        <f>IF(ISNUMBER(_xlfn.XMATCH(Prod_fields[[#This Row],[ID]],Rosetta_Stone[Source PROD ID],0))=TRUE,"Found","0-Not Found")</f>
        <v>Found</v>
      </c>
      <c r="C592" s="15" t="s">
        <v>6696</v>
      </c>
      <c r="D592" s="15" t="s">
        <v>226</v>
      </c>
      <c r="E592" s="15" t="s">
        <v>6701</v>
      </c>
      <c r="F592" s="15" t="s">
        <v>1636</v>
      </c>
      <c r="G592" s="15" t="s">
        <v>947</v>
      </c>
      <c r="J592" s="15" t="s">
        <v>20</v>
      </c>
      <c r="L592" s="15" t="s">
        <v>117</v>
      </c>
    </row>
    <row r="593" spans="1:12">
      <c r="A593" s="15" t="s">
        <v>5062</v>
      </c>
      <c r="B593" s="218" t="str">
        <f>IF(ISNUMBER(_xlfn.XMATCH(Prod_fields[[#This Row],[ID]],Rosetta_Stone[Source PROD ID],0))=TRUE,"Found","0-Not Found")</f>
        <v>Found</v>
      </c>
      <c r="C593" s="15" t="s">
        <v>6696</v>
      </c>
      <c r="D593" s="15" t="s">
        <v>226</v>
      </c>
      <c r="E593" s="15" t="s">
        <v>6697</v>
      </c>
      <c r="F593" s="15" t="s">
        <v>1636</v>
      </c>
      <c r="G593" s="15" t="s">
        <v>947</v>
      </c>
      <c r="J593" s="15" t="s">
        <v>20</v>
      </c>
      <c r="L593" s="15" t="s">
        <v>117</v>
      </c>
    </row>
    <row r="594" spans="1:12">
      <c r="A594" s="15" t="s">
        <v>6307</v>
      </c>
      <c r="B594" s="218" t="str">
        <f>IF(ISNUMBER(_xlfn.XMATCH(Prod_fields[[#This Row],[ID]],Rosetta_Stone[Source PROD ID],0))=TRUE,"Found","0-Not Found")</f>
        <v>Found</v>
      </c>
      <c r="C594" s="15" t="s">
        <v>6696</v>
      </c>
      <c r="D594" s="15" t="s">
        <v>1768</v>
      </c>
      <c r="E594" s="15" t="s">
        <v>6697</v>
      </c>
      <c r="F594" s="15" t="s">
        <v>1636</v>
      </c>
      <c r="G594" s="15" t="s">
        <v>947</v>
      </c>
      <c r="J594" s="15" t="s">
        <v>20</v>
      </c>
      <c r="L594" s="15" t="s">
        <v>117</v>
      </c>
    </row>
    <row r="595" spans="1:12">
      <c r="A595" s="15" t="s">
        <v>7554</v>
      </c>
      <c r="B595" s="218" t="str">
        <f>IF(ISNUMBER(_xlfn.XMATCH(Prod_fields[[#This Row],[ID]],Rosetta_Stone[Source PROD ID],0))=TRUE,"Found","0-Not Found")</f>
        <v>0-Not Found</v>
      </c>
      <c r="C595" s="15"/>
      <c r="D595" s="15" t="s">
        <v>7555</v>
      </c>
      <c r="E595" s="15" t="s">
        <v>6701</v>
      </c>
      <c r="F595" s="15" t="s">
        <v>216</v>
      </c>
      <c r="G595" s="15" t="s">
        <v>6712</v>
      </c>
      <c r="J595" s="15" t="s">
        <v>20</v>
      </c>
    </row>
    <row r="596" spans="1:12">
      <c r="A596" s="15" t="s">
        <v>7556</v>
      </c>
      <c r="B596" s="218" t="str">
        <f>IF(ISNUMBER(_xlfn.XMATCH(Prod_fields[[#This Row],[ID]],Rosetta_Stone[Source PROD ID],0))=TRUE,"Found","0-Not Found")</f>
        <v>0-Not Found</v>
      </c>
      <c r="C596" s="15"/>
      <c r="D596" s="15" t="s">
        <v>7557</v>
      </c>
      <c r="E596" s="15" t="s">
        <v>6701</v>
      </c>
      <c r="F596" s="15" t="s">
        <v>216</v>
      </c>
      <c r="G596" s="15" t="s">
        <v>6712</v>
      </c>
      <c r="J596" s="15" t="s">
        <v>20</v>
      </c>
    </row>
    <row r="597" spans="1:12">
      <c r="A597" s="15" t="s">
        <v>7558</v>
      </c>
      <c r="B597" s="218" t="str">
        <f>IF(ISNUMBER(_xlfn.XMATCH(Prod_fields[[#This Row],[ID]],Rosetta_Stone[Source PROD ID],0))=TRUE,"Found","0-Not Found")</f>
        <v>0-Not Found</v>
      </c>
      <c r="C597" s="15"/>
      <c r="D597" s="15" t="s">
        <v>7559</v>
      </c>
      <c r="E597" s="15" t="s">
        <v>6935</v>
      </c>
      <c r="F597" s="15" t="s">
        <v>216</v>
      </c>
      <c r="G597" s="15" t="s">
        <v>6712</v>
      </c>
      <c r="J597" s="15" t="s">
        <v>20</v>
      </c>
    </row>
    <row r="598" spans="1:12">
      <c r="A598" s="15" t="s">
        <v>403</v>
      </c>
      <c r="B598" s="218" t="str">
        <f>IF(ISNUMBER(_xlfn.XMATCH(Prod_fields[[#This Row],[ID]],Rosetta_Stone[Source PROD ID],0))=TRUE,"Found","0-Not Found")</f>
        <v>Found</v>
      </c>
      <c r="C598" s="15" t="s">
        <v>6696</v>
      </c>
      <c r="D598" s="15" t="s">
        <v>404</v>
      </c>
      <c r="E598" s="15" t="s">
        <v>6701</v>
      </c>
      <c r="F598" s="15" t="s">
        <v>103</v>
      </c>
      <c r="G598" s="15" t="s">
        <v>947</v>
      </c>
      <c r="I598" s="15" t="s">
        <v>6698</v>
      </c>
      <c r="J598" s="15" t="s">
        <v>20</v>
      </c>
    </row>
    <row r="599" spans="1:12">
      <c r="A599" s="15" t="s">
        <v>137</v>
      </c>
      <c r="B599" s="218" t="str">
        <f>IF(ISNUMBER(_xlfn.XMATCH(Prod_fields[[#This Row],[ID]],Rosetta_Stone[Source PROD ID],0))=TRUE,"Found","0-Not Found")</f>
        <v>Found</v>
      </c>
      <c r="C599" s="15" t="s">
        <v>6696</v>
      </c>
      <c r="D599" s="15" t="s">
        <v>272</v>
      </c>
      <c r="E599" s="15" t="s">
        <v>6701</v>
      </c>
      <c r="F599" s="15" t="s">
        <v>103</v>
      </c>
      <c r="G599" s="15" t="s">
        <v>947</v>
      </c>
      <c r="I599" s="15" t="s">
        <v>6698</v>
      </c>
      <c r="J599" s="15" t="s">
        <v>20</v>
      </c>
    </row>
    <row r="600" spans="1:12">
      <c r="A600" s="15" t="s">
        <v>7560</v>
      </c>
      <c r="B600" s="218" t="str">
        <f>IF(ISNUMBER(_xlfn.XMATCH(Prod_fields[[#This Row],[ID]],Rosetta_Stone[Source PROD ID],0))=TRUE,"Found","0-Not Found")</f>
        <v>Found</v>
      </c>
      <c r="C600" s="15" t="s">
        <v>6696</v>
      </c>
      <c r="D600" s="15" t="s">
        <v>138</v>
      </c>
      <c r="E600" s="15" t="s">
        <v>6700</v>
      </c>
      <c r="F600" s="15" t="s">
        <v>103</v>
      </c>
      <c r="G600" s="15" t="s">
        <v>947</v>
      </c>
      <c r="I600" s="15" t="s">
        <v>6698</v>
      </c>
      <c r="J600" s="15" t="s">
        <v>20</v>
      </c>
    </row>
    <row r="601" spans="1:12">
      <c r="A601" s="15" t="s">
        <v>6087</v>
      </c>
      <c r="B601" s="218" t="str">
        <f>IF(ISNUMBER(_xlfn.XMATCH(Prod_fields[[#This Row],[ID]],Rosetta_Stone[Source PROD ID],0))=TRUE,"Found","0-Not Found")</f>
        <v>Found</v>
      </c>
      <c r="C601" s="15" t="s">
        <v>6696</v>
      </c>
      <c r="D601" s="15" t="s">
        <v>130</v>
      </c>
      <c r="E601" s="15" t="s">
        <v>6700</v>
      </c>
      <c r="F601" s="15" t="s">
        <v>103</v>
      </c>
      <c r="G601" s="15" t="s">
        <v>810</v>
      </c>
      <c r="I601" s="15" t="s">
        <v>6698</v>
      </c>
      <c r="J601" s="15" t="s">
        <v>20</v>
      </c>
    </row>
    <row r="602" spans="1:12">
      <c r="A602" s="15" t="s">
        <v>7561</v>
      </c>
      <c r="B602" s="218" t="str">
        <f>IF(ISNUMBER(_xlfn.XMATCH(Prod_fields[[#This Row],[ID]],Rosetta_Stone[Source PROD ID],0))=TRUE,"Found","0-Not Found")</f>
        <v>Found</v>
      </c>
      <c r="C602" s="15" t="s">
        <v>6696</v>
      </c>
      <c r="D602" s="15" t="s">
        <v>132</v>
      </c>
      <c r="E602" s="15" t="s">
        <v>6700</v>
      </c>
      <c r="F602" s="15" t="s">
        <v>103</v>
      </c>
      <c r="G602" s="15" t="s">
        <v>810</v>
      </c>
      <c r="I602" s="15" t="s">
        <v>6698</v>
      </c>
      <c r="J602" s="15" t="s">
        <v>20</v>
      </c>
    </row>
    <row r="603" spans="1:12">
      <c r="A603" s="15" t="s">
        <v>7562</v>
      </c>
      <c r="B603" s="218" t="str">
        <f>IF(ISNUMBER(_xlfn.XMATCH(Prod_fields[[#This Row],[ID]],Rosetta_Stone[Source PROD ID],0))=TRUE,"Found","0-Not Found")</f>
        <v>0-Not Found</v>
      </c>
      <c r="C603" s="15"/>
      <c r="D603" s="15" t="s">
        <v>992</v>
      </c>
      <c r="E603" s="15" t="s">
        <v>6700</v>
      </c>
      <c r="F603" s="15" t="s">
        <v>134</v>
      </c>
      <c r="G603" s="15" t="s">
        <v>810</v>
      </c>
      <c r="J603" s="15" t="s">
        <v>20</v>
      </c>
    </row>
    <row r="604" spans="1:12">
      <c r="A604" s="15" t="s">
        <v>7563</v>
      </c>
      <c r="B604" s="218" t="str">
        <f>IF(ISNUMBER(_xlfn.XMATCH(Prod_fields[[#This Row],[ID]],Rosetta_Stone[Source PROD ID],0))=TRUE,"Found","0-Not Found")</f>
        <v>Found</v>
      </c>
      <c r="C604" s="15" t="s">
        <v>6696</v>
      </c>
      <c r="D604" s="15" t="s">
        <v>136</v>
      </c>
      <c r="E604" s="15" t="s">
        <v>6700</v>
      </c>
      <c r="F604" s="15" t="s">
        <v>103</v>
      </c>
      <c r="G604" s="15" t="s">
        <v>810</v>
      </c>
      <c r="I604" s="15" t="s">
        <v>6698</v>
      </c>
      <c r="J604" s="15" t="s">
        <v>20</v>
      </c>
    </row>
    <row r="605" spans="1:12">
      <c r="A605" s="15" t="s">
        <v>7564</v>
      </c>
      <c r="B605" s="218" t="str">
        <f>IF(ISNUMBER(_xlfn.XMATCH(Prod_fields[[#This Row],[ID]],Rosetta_Stone[Source PROD ID],0))=TRUE,"Found","0-Not Found")</f>
        <v>0-Not Found</v>
      </c>
      <c r="C605" s="15"/>
      <c r="D605" s="15" t="s">
        <v>7565</v>
      </c>
      <c r="E605" s="15" t="s">
        <v>6700</v>
      </c>
      <c r="F605" s="15" t="s">
        <v>103</v>
      </c>
      <c r="G605" s="15" t="s">
        <v>810</v>
      </c>
      <c r="I605" s="15" t="s">
        <v>6698</v>
      </c>
      <c r="J605" s="15" t="s">
        <v>20</v>
      </c>
    </row>
    <row r="606" spans="1:12">
      <c r="A606" s="15" t="s">
        <v>7566</v>
      </c>
      <c r="B606" s="218" t="str">
        <f>IF(ISNUMBER(_xlfn.XMATCH(Prod_fields[[#This Row],[ID]],Rosetta_Stone[Source PROD ID],0))=TRUE,"Found","0-Not Found")</f>
        <v>0-Not Found</v>
      </c>
      <c r="C606" s="15"/>
      <c r="D606" s="15" t="s">
        <v>7567</v>
      </c>
      <c r="E606" s="15" t="s">
        <v>6700</v>
      </c>
      <c r="F606" s="15" t="s">
        <v>103</v>
      </c>
      <c r="G606" s="15" t="s">
        <v>810</v>
      </c>
      <c r="I606" s="15" t="s">
        <v>6698</v>
      </c>
      <c r="J606" s="15" t="s">
        <v>20</v>
      </c>
    </row>
    <row r="607" spans="1:12">
      <c r="A607" s="15" t="s">
        <v>7566</v>
      </c>
      <c r="B607" s="218" t="str">
        <f>IF(ISNUMBER(_xlfn.XMATCH(Prod_fields[[#This Row],[ID]],Rosetta_Stone[Source PROD ID],0))=TRUE,"Found","0-Not Found")</f>
        <v>0-Not Found</v>
      </c>
      <c r="C607" s="15"/>
      <c r="D607" s="15" t="s">
        <v>7568</v>
      </c>
      <c r="E607" s="15" t="s">
        <v>6701</v>
      </c>
      <c r="F607" s="15" t="s">
        <v>103</v>
      </c>
      <c r="G607" s="15" t="s">
        <v>810</v>
      </c>
      <c r="I607" s="15" t="s">
        <v>6698</v>
      </c>
      <c r="J607" s="15" t="s">
        <v>20</v>
      </c>
    </row>
    <row r="608" spans="1:12">
      <c r="A608" s="15" t="s">
        <v>7569</v>
      </c>
      <c r="B608" s="218" t="str">
        <f>IF(ISNUMBER(_xlfn.XMATCH(Prod_fields[[#This Row],[ID]],Rosetta_Stone[Source PROD ID],0))=TRUE,"Found","0-Not Found")</f>
        <v>0-Not Found</v>
      </c>
      <c r="C608" s="15"/>
      <c r="D608" s="15" t="s">
        <v>7570</v>
      </c>
      <c r="E608" s="15" t="s">
        <v>6700</v>
      </c>
      <c r="F608" s="15" t="s">
        <v>134</v>
      </c>
      <c r="G608" s="15" t="s">
        <v>810</v>
      </c>
      <c r="J608" s="15" t="s">
        <v>20</v>
      </c>
    </row>
    <row r="609" spans="1:12">
      <c r="A609" s="15" t="s">
        <v>7569</v>
      </c>
      <c r="B609" s="218" t="str">
        <f>IF(ISNUMBER(_xlfn.XMATCH(Prod_fields[[#This Row],[ID]],Rosetta_Stone[Source PROD ID],0))=TRUE,"Found","0-Not Found")</f>
        <v>0-Not Found</v>
      </c>
      <c r="C609" s="15"/>
      <c r="D609" s="15" t="s">
        <v>7571</v>
      </c>
      <c r="E609" s="15" t="s">
        <v>6700</v>
      </c>
      <c r="F609" s="15" t="s">
        <v>103</v>
      </c>
      <c r="G609" s="15" t="s">
        <v>810</v>
      </c>
      <c r="I609" s="15" t="s">
        <v>6689</v>
      </c>
      <c r="J609" s="15" t="s">
        <v>20</v>
      </c>
    </row>
    <row r="610" spans="1:12">
      <c r="A610" s="15" t="s">
        <v>7572</v>
      </c>
      <c r="B610" s="218" t="str">
        <f>IF(ISNUMBER(_xlfn.XMATCH(Prod_fields[[#This Row],[ID]],Rosetta_Stone[Source PROD ID],0))=TRUE,"Found","0-Not Found")</f>
        <v>0-Not Found</v>
      </c>
      <c r="C610" s="15"/>
      <c r="D610" s="15" t="s">
        <v>7573</v>
      </c>
      <c r="E610" s="15" t="s">
        <v>6700</v>
      </c>
      <c r="F610" s="15" t="s">
        <v>103</v>
      </c>
      <c r="G610" s="15" t="s">
        <v>810</v>
      </c>
      <c r="I610" s="15" t="s">
        <v>6689</v>
      </c>
      <c r="J610" s="15" t="s">
        <v>20</v>
      </c>
    </row>
    <row r="611" spans="1:12">
      <c r="A611" s="15" t="s">
        <v>6281</v>
      </c>
      <c r="B611" s="218" t="str">
        <f>IF(ISNUMBER(_xlfn.XMATCH(Prod_fields[[#This Row],[ID]],Rosetta_Stone[Source PROD ID],0))=TRUE,"Found","0-Not Found")</f>
        <v>0-Not Found</v>
      </c>
      <c r="C611" s="15"/>
      <c r="D611" s="15" t="s">
        <v>7574</v>
      </c>
      <c r="E611" s="15" t="s">
        <v>6700</v>
      </c>
      <c r="F611" s="15" t="s">
        <v>103</v>
      </c>
      <c r="G611" s="15" t="s">
        <v>810</v>
      </c>
      <c r="I611" s="15" t="s">
        <v>6698</v>
      </c>
      <c r="J611" s="15" t="s">
        <v>20</v>
      </c>
    </row>
    <row r="612" spans="1:12">
      <c r="A612" s="15" t="s">
        <v>6281</v>
      </c>
      <c r="B612" s="218" t="str">
        <f>IF(ISNUMBER(_xlfn.XMATCH(Prod_fields[[#This Row],[ID]],Rosetta_Stone[Source PROD ID],0))=TRUE,"Found","0-Not Found")</f>
        <v>0-Not Found</v>
      </c>
      <c r="C612" s="15"/>
      <c r="D612" s="15" t="s">
        <v>7575</v>
      </c>
      <c r="E612" s="15" t="s">
        <v>6701</v>
      </c>
      <c r="F612" s="15" t="s">
        <v>103</v>
      </c>
      <c r="G612" s="15" t="s">
        <v>810</v>
      </c>
      <c r="I612" s="15" t="s">
        <v>6698</v>
      </c>
      <c r="J612" s="15" t="s">
        <v>20</v>
      </c>
    </row>
    <row r="613" spans="1:12">
      <c r="A613" s="15" t="s">
        <v>7576</v>
      </c>
      <c r="B613" s="218" t="str">
        <f>IF(ISNUMBER(_xlfn.XMATCH(Prod_fields[[#This Row],[ID]],Rosetta_Stone[Source PROD ID],0))=TRUE,"Found","0-Not Found")</f>
        <v>0-Not Found</v>
      </c>
      <c r="C613" s="15"/>
      <c r="D613" s="15" t="s">
        <v>7577</v>
      </c>
      <c r="E613" s="15" t="s">
        <v>6700</v>
      </c>
      <c r="F613" s="15" t="s">
        <v>134</v>
      </c>
      <c r="G613" s="15" t="s">
        <v>810</v>
      </c>
      <c r="J613" s="15" t="s">
        <v>20</v>
      </c>
    </row>
    <row r="614" spans="1:12">
      <c r="A614" s="15" t="s">
        <v>7578</v>
      </c>
      <c r="B614" s="218" t="str">
        <f>IF(ISNUMBER(_xlfn.XMATCH(Prod_fields[[#This Row],[ID]],Rosetta_Stone[Source PROD ID],0))=TRUE,"Found","0-Not Found")</f>
        <v>0-Not Found</v>
      </c>
      <c r="C614" s="15"/>
      <c r="D614" s="15" t="s">
        <v>7579</v>
      </c>
      <c r="E614" s="15" t="s">
        <v>6700</v>
      </c>
      <c r="F614" s="15" t="s">
        <v>134</v>
      </c>
      <c r="G614" s="15" t="s">
        <v>810</v>
      </c>
      <c r="J614" s="15" t="s">
        <v>20</v>
      </c>
    </row>
    <row r="615" spans="1:12">
      <c r="A615" s="15" t="s">
        <v>7578</v>
      </c>
      <c r="B615" s="218" t="str">
        <f>IF(ISNUMBER(_xlfn.XMATCH(Prod_fields[[#This Row],[ID]],Rosetta_Stone[Source PROD ID],0))=TRUE,"Found","0-Not Found")</f>
        <v>0-Not Found</v>
      </c>
      <c r="C615" s="15"/>
      <c r="D615" s="15" t="s">
        <v>7580</v>
      </c>
      <c r="E615" s="15" t="s">
        <v>6700</v>
      </c>
      <c r="F615" s="15" t="s">
        <v>103</v>
      </c>
      <c r="G615" s="15" t="s">
        <v>810</v>
      </c>
      <c r="I615" s="15" t="s">
        <v>6689</v>
      </c>
      <c r="J615" s="15" t="s">
        <v>20</v>
      </c>
    </row>
    <row r="616" spans="1:12">
      <c r="A616" s="15" t="s">
        <v>7581</v>
      </c>
      <c r="B616" s="218" t="str">
        <f>IF(ISNUMBER(_xlfn.XMATCH(Prod_fields[[#This Row],[ID]],Rosetta_Stone[Source PROD ID],0))=TRUE,"Found","0-Not Found")</f>
        <v>0-Not Found</v>
      </c>
      <c r="C616" s="15"/>
      <c r="D616" s="15" t="s">
        <v>7582</v>
      </c>
      <c r="E616" s="15" t="s">
        <v>6701</v>
      </c>
      <c r="F616" s="15" t="s">
        <v>103</v>
      </c>
      <c r="G616" s="15" t="s">
        <v>947</v>
      </c>
      <c r="I616" s="15" t="s">
        <v>6689</v>
      </c>
      <c r="J616" s="15" t="s">
        <v>20</v>
      </c>
    </row>
    <row r="617" spans="1:12">
      <c r="A617" s="15" t="s">
        <v>6283</v>
      </c>
      <c r="B617" s="218" t="str">
        <f>IF(ISNUMBER(_xlfn.XMATCH(Prod_fields[[#This Row],[ID]],Rosetta_Stone[Source PROD ID],0))=TRUE,"Found","0-Not Found")</f>
        <v>0-Not Found</v>
      </c>
      <c r="C617" s="15"/>
      <c r="D617" s="15" t="s">
        <v>7583</v>
      </c>
      <c r="E617" s="15" t="s">
        <v>6701</v>
      </c>
      <c r="F617" s="15" t="s">
        <v>1636</v>
      </c>
      <c r="G617" s="15" t="s">
        <v>947</v>
      </c>
      <c r="J617" s="15" t="s">
        <v>20</v>
      </c>
      <c r="L617" s="15" t="s">
        <v>117</v>
      </c>
    </row>
    <row r="618" spans="1:12">
      <c r="A618" s="15" t="s">
        <v>6284</v>
      </c>
      <c r="B618" s="218" t="str">
        <f>IF(ISNUMBER(_xlfn.XMATCH(Prod_fields[[#This Row],[ID]],Rosetta_Stone[Source PROD ID],0))=TRUE,"Found","0-Not Found")</f>
        <v>0-Not Found</v>
      </c>
      <c r="C618" s="15"/>
      <c r="D618" s="15" t="s">
        <v>7584</v>
      </c>
      <c r="E618" s="15" t="s">
        <v>6701</v>
      </c>
      <c r="F618" s="15" t="s">
        <v>103</v>
      </c>
      <c r="G618" s="15" t="s">
        <v>947</v>
      </c>
      <c r="I618" s="15" t="s">
        <v>6698</v>
      </c>
      <c r="J618" s="15" t="s">
        <v>20</v>
      </c>
    </row>
    <row r="619" spans="1:12">
      <c r="A619" s="15" t="s">
        <v>7585</v>
      </c>
      <c r="B619" s="218" t="str">
        <f>IF(ISNUMBER(_xlfn.XMATCH(Prod_fields[[#This Row],[ID]],Rosetta_Stone[Source PROD ID],0))=TRUE,"Found","0-Not Found")</f>
        <v>0-Not Found</v>
      </c>
      <c r="C619" s="15"/>
      <c r="D619" s="15" t="s">
        <v>7586</v>
      </c>
      <c r="E619" s="15" t="s">
        <v>6700</v>
      </c>
      <c r="F619" s="15" t="s">
        <v>103</v>
      </c>
      <c r="G619" s="15" t="s">
        <v>810</v>
      </c>
      <c r="I619" s="15" t="s">
        <v>6698</v>
      </c>
      <c r="J619" s="15" t="s">
        <v>20</v>
      </c>
    </row>
    <row r="620" spans="1:12">
      <c r="A620" s="15" t="s">
        <v>7587</v>
      </c>
      <c r="B620" s="218" t="str">
        <f>IF(ISNUMBER(_xlfn.XMATCH(Prod_fields[[#This Row],[ID]],Rosetta_Stone[Source PROD ID],0))=TRUE,"Found","0-Not Found")</f>
        <v>0-Not Found</v>
      </c>
      <c r="C620" s="15"/>
      <c r="D620" s="15" t="s">
        <v>7588</v>
      </c>
      <c r="E620" s="15" t="s">
        <v>6700</v>
      </c>
      <c r="F620" s="15" t="s">
        <v>103</v>
      </c>
      <c r="G620" s="15" t="s">
        <v>810</v>
      </c>
      <c r="I620" s="15" t="s">
        <v>6698</v>
      </c>
      <c r="J620" s="15" t="s">
        <v>20</v>
      </c>
    </row>
    <row r="621" spans="1:12">
      <c r="A621" s="15" t="s">
        <v>7589</v>
      </c>
      <c r="B621" s="218" t="str">
        <f>IF(ISNUMBER(_xlfn.XMATCH(Prod_fields[[#This Row],[ID]],Rosetta_Stone[Source PROD ID],0))=TRUE,"Found","0-Not Found")</f>
        <v>0-Not Found</v>
      </c>
      <c r="C621" s="15"/>
      <c r="D621" s="15" t="s">
        <v>7590</v>
      </c>
      <c r="E621" s="15" t="s">
        <v>6701</v>
      </c>
      <c r="F621" s="15" t="s">
        <v>7081</v>
      </c>
      <c r="G621" s="15" t="s">
        <v>810</v>
      </c>
      <c r="J621" s="15" t="s">
        <v>20</v>
      </c>
    </row>
    <row r="622" spans="1:12">
      <c r="A622" s="15" t="s">
        <v>7589</v>
      </c>
      <c r="B622" s="218" t="str">
        <f>IF(ISNUMBER(_xlfn.XMATCH(Prod_fields[[#This Row],[ID]],Rosetta_Stone[Source PROD ID],0))=TRUE,"Found","0-Not Found")</f>
        <v>0-Not Found</v>
      </c>
      <c r="C622" s="15"/>
      <c r="D622" s="15" t="s">
        <v>7590</v>
      </c>
      <c r="E622" s="15" t="s">
        <v>6700</v>
      </c>
      <c r="F622" s="15" t="s">
        <v>7081</v>
      </c>
      <c r="G622" s="15" t="s">
        <v>810</v>
      </c>
      <c r="J622" s="15" t="s">
        <v>20</v>
      </c>
    </row>
    <row r="623" spans="1:12">
      <c r="A623" s="15" t="s">
        <v>7589</v>
      </c>
      <c r="B623" s="218" t="str">
        <f>IF(ISNUMBER(_xlfn.XMATCH(Prod_fields[[#This Row],[ID]],Rosetta_Stone[Source PROD ID],0))=TRUE,"Found","0-Not Found")</f>
        <v>0-Not Found</v>
      </c>
      <c r="C623" s="15"/>
      <c r="D623" s="15" t="s">
        <v>7590</v>
      </c>
      <c r="E623" s="15" t="s">
        <v>7401</v>
      </c>
      <c r="F623" s="15" t="s">
        <v>7081</v>
      </c>
      <c r="G623" s="15" t="s">
        <v>810</v>
      </c>
      <c r="J623" s="15" t="s">
        <v>20</v>
      </c>
    </row>
    <row r="624" spans="1:12">
      <c r="A624" s="15" t="s">
        <v>7589</v>
      </c>
      <c r="B624" s="218" t="str">
        <f>IF(ISNUMBER(_xlfn.XMATCH(Prod_fields[[#This Row],[ID]],Rosetta_Stone[Source PROD ID],0))=TRUE,"Found","0-Not Found")</f>
        <v>0-Not Found</v>
      </c>
      <c r="C624" s="15"/>
      <c r="D624" s="15" t="s">
        <v>7591</v>
      </c>
      <c r="E624" s="15" t="s">
        <v>6701</v>
      </c>
      <c r="F624" s="15" t="s">
        <v>103</v>
      </c>
      <c r="G624" s="15" t="s">
        <v>810</v>
      </c>
      <c r="I624" s="15" t="s">
        <v>6689</v>
      </c>
      <c r="J624" s="15" t="s">
        <v>20</v>
      </c>
    </row>
    <row r="625" spans="1:10">
      <c r="A625" s="15" t="s">
        <v>7589</v>
      </c>
      <c r="B625" s="218" t="str">
        <f>IF(ISNUMBER(_xlfn.XMATCH(Prod_fields[[#This Row],[ID]],Rosetta_Stone[Source PROD ID],0))=TRUE,"Found","0-Not Found")</f>
        <v>0-Not Found</v>
      </c>
      <c r="C625" s="15"/>
      <c r="D625" s="15" t="s">
        <v>7592</v>
      </c>
      <c r="E625" s="15" t="s">
        <v>6700</v>
      </c>
      <c r="F625" s="15" t="s">
        <v>103</v>
      </c>
      <c r="G625" s="15" t="s">
        <v>810</v>
      </c>
      <c r="I625" s="15" t="s">
        <v>6689</v>
      </c>
      <c r="J625" s="15" t="s">
        <v>20</v>
      </c>
    </row>
    <row r="626" spans="1:10">
      <c r="A626" s="15" t="s">
        <v>7593</v>
      </c>
      <c r="B626" s="218" t="str">
        <f>IF(ISNUMBER(_xlfn.XMATCH(Prod_fields[[#This Row],[ID]],Rosetta_Stone[Source PROD ID],0))=TRUE,"Found","0-Not Found")</f>
        <v>0-Not Found</v>
      </c>
      <c r="C626" s="15"/>
      <c r="D626" s="15" t="s">
        <v>7594</v>
      </c>
      <c r="E626" s="15" t="s">
        <v>6701</v>
      </c>
      <c r="F626" s="15" t="s">
        <v>7081</v>
      </c>
      <c r="G626" s="15" t="s">
        <v>1347</v>
      </c>
      <c r="J626" s="15" t="s">
        <v>20</v>
      </c>
    </row>
    <row r="627" spans="1:10">
      <c r="A627" s="15" t="s">
        <v>7593</v>
      </c>
      <c r="B627" s="218" t="str">
        <f>IF(ISNUMBER(_xlfn.XMATCH(Prod_fields[[#This Row],[ID]],Rosetta_Stone[Source PROD ID],0))=TRUE,"Found","0-Not Found")</f>
        <v>0-Not Found</v>
      </c>
      <c r="C627" s="15"/>
      <c r="D627" s="15" t="s">
        <v>7594</v>
      </c>
      <c r="E627" s="15" t="s">
        <v>6700</v>
      </c>
      <c r="F627" s="15" t="s">
        <v>7081</v>
      </c>
      <c r="G627" s="15" t="s">
        <v>1347</v>
      </c>
      <c r="J627" s="15" t="s">
        <v>20</v>
      </c>
    </row>
    <row r="628" spans="1:10">
      <c r="A628" s="15" t="s">
        <v>7593</v>
      </c>
      <c r="B628" s="218" t="str">
        <f>IF(ISNUMBER(_xlfn.XMATCH(Prod_fields[[#This Row],[ID]],Rosetta_Stone[Source PROD ID],0))=TRUE,"Found","0-Not Found")</f>
        <v>0-Not Found</v>
      </c>
      <c r="C628" s="15"/>
      <c r="D628" s="15" t="s">
        <v>7594</v>
      </c>
      <c r="E628" s="15" t="s">
        <v>7401</v>
      </c>
      <c r="F628" s="15" t="s">
        <v>7081</v>
      </c>
      <c r="G628" s="15" t="s">
        <v>1347</v>
      </c>
      <c r="J628" s="15" t="s">
        <v>20</v>
      </c>
    </row>
    <row r="629" spans="1:10">
      <c r="A629" s="15" t="s">
        <v>7593</v>
      </c>
      <c r="B629" s="218" t="str">
        <f>IF(ISNUMBER(_xlfn.XMATCH(Prod_fields[[#This Row],[ID]],Rosetta_Stone[Source PROD ID],0))=TRUE,"Found","0-Not Found")</f>
        <v>0-Not Found</v>
      </c>
      <c r="C629" s="15"/>
      <c r="D629" s="15" t="s">
        <v>7595</v>
      </c>
      <c r="E629" s="15" t="s">
        <v>6701</v>
      </c>
      <c r="F629" s="15" t="s">
        <v>103</v>
      </c>
      <c r="G629" s="15" t="s">
        <v>1347</v>
      </c>
      <c r="I629" s="15" t="s">
        <v>6689</v>
      </c>
      <c r="J629" s="15" t="s">
        <v>20</v>
      </c>
    </row>
    <row r="630" spans="1:10">
      <c r="A630" s="15" t="s">
        <v>7593</v>
      </c>
      <c r="B630" s="218" t="str">
        <f>IF(ISNUMBER(_xlfn.XMATCH(Prod_fields[[#This Row],[ID]],Rosetta_Stone[Source PROD ID],0))=TRUE,"Found","0-Not Found")</f>
        <v>0-Not Found</v>
      </c>
      <c r="C630" s="15"/>
      <c r="D630" s="15" t="s">
        <v>7596</v>
      </c>
      <c r="E630" s="15" t="s">
        <v>6700</v>
      </c>
      <c r="F630" s="15" t="s">
        <v>103</v>
      </c>
      <c r="G630" s="15" t="s">
        <v>1347</v>
      </c>
      <c r="I630" s="15" t="s">
        <v>6689</v>
      </c>
      <c r="J630" s="15" t="s">
        <v>20</v>
      </c>
    </row>
    <row r="631" spans="1:10">
      <c r="A631" s="15" t="s">
        <v>7597</v>
      </c>
      <c r="B631" s="218" t="str">
        <f>IF(ISNUMBER(_xlfn.XMATCH(Prod_fields[[#This Row],[ID]],Rosetta_Stone[Source PROD ID],0))=TRUE,"Found","0-Not Found")</f>
        <v>0-Not Found</v>
      </c>
      <c r="C631" s="15"/>
      <c r="D631" s="15" t="s">
        <v>7598</v>
      </c>
      <c r="E631" s="15" t="s">
        <v>6701</v>
      </c>
      <c r="F631" s="15" t="s">
        <v>7081</v>
      </c>
      <c r="G631" s="15" t="s">
        <v>7409</v>
      </c>
      <c r="J631" s="15" t="s">
        <v>20</v>
      </c>
    </row>
    <row r="632" spans="1:10">
      <c r="A632" s="15" t="s">
        <v>7597</v>
      </c>
      <c r="B632" s="218" t="str">
        <f>IF(ISNUMBER(_xlfn.XMATCH(Prod_fields[[#This Row],[ID]],Rosetta_Stone[Source PROD ID],0))=TRUE,"Found","0-Not Found")</f>
        <v>0-Not Found</v>
      </c>
      <c r="C632" s="15"/>
      <c r="D632" s="15" t="s">
        <v>7598</v>
      </c>
      <c r="E632" s="15" t="s">
        <v>6700</v>
      </c>
      <c r="F632" s="15" t="s">
        <v>7081</v>
      </c>
      <c r="G632" s="15" t="s">
        <v>7409</v>
      </c>
      <c r="J632" s="15" t="s">
        <v>20</v>
      </c>
    </row>
    <row r="633" spans="1:10">
      <c r="A633" s="15" t="s">
        <v>7597</v>
      </c>
      <c r="B633" s="218" t="str">
        <f>IF(ISNUMBER(_xlfn.XMATCH(Prod_fields[[#This Row],[ID]],Rosetta_Stone[Source PROD ID],0))=TRUE,"Found","0-Not Found")</f>
        <v>0-Not Found</v>
      </c>
      <c r="C633" s="15"/>
      <c r="D633" s="15" t="s">
        <v>7598</v>
      </c>
      <c r="E633" s="15" t="s">
        <v>7401</v>
      </c>
      <c r="F633" s="15" t="s">
        <v>7081</v>
      </c>
      <c r="G633" s="15" t="s">
        <v>7409</v>
      </c>
      <c r="J633" s="15" t="s">
        <v>20</v>
      </c>
    </row>
    <row r="634" spans="1:10">
      <c r="A634" s="15" t="s">
        <v>7597</v>
      </c>
      <c r="B634" s="218" t="str">
        <f>IF(ISNUMBER(_xlfn.XMATCH(Prod_fields[[#This Row],[ID]],Rosetta_Stone[Source PROD ID],0))=TRUE,"Found","0-Not Found")</f>
        <v>0-Not Found</v>
      </c>
      <c r="C634" s="15"/>
      <c r="D634" s="15" t="s">
        <v>7599</v>
      </c>
      <c r="E634" s="15" t="s">
        <v>6701</v>
      </c>
      <c r="F634" s="15" t="s">
        <v>103</v>
      </c>
      <c r="G634" s="15" t="s">
        <v>6712</v>
      </c>
      <c r="I634" s="15" t="s">
        <v>6689</v>
      </c>
      <c r="J634" s="15" t="s">
        <v>20</v>
      </c>
    </row>
    <row r="635" spans="1:10">
      <c r="A635" s="15" t="s">
        <v>7597</v>
      </c>
      <c r="B635" s="218" t="str">
        <f>IF(ISNUMBER(_xlfn.XMATCH(Prod_fields[[#This Row],[ID]],Rosetta_Stone[Source PROD ID],0))=TRUE,"Found","0-Not Found")</f>
        <v>0-Not Found</v>
      </c>
      <c r="C635" s="15"/>
      <c r="D635" s="15" t="s">
        <v>7600</v>
      </c>
      <c r="E635" s="15" t="s">
        <v>6700</v>
      </c>
      <c r="F635" s="15" t="s">
        <v>103</v>
      </c>
      <c r="G635" s="15" t="s">
        <v>6712</v>
      </c>
      <c r="I635" s="15" t="s">
        <v>6689</v>
      </c>
      <c r="J635" s="15" t="s">
        <v>20</v>
      </c>
    </row>
    <row r="636" spans="1:10">
      <c r="A636" s="15" t="s">
        <v>7601</v>
      </c>
      <c r="B636" s="218" t="str">
        <f>IF(ISNUMBER(_xlfn.XMATCH(Prod_fields[[#This Row],[ID]],Rosetta_Stone[Source PROD ID],0))=TRUE,"Found","0-Not Found")</f>
        <v>0-Not Found</v>
      </c>
      <c r="C636" s="15"/>
      <c r="D636" s="15" t="s">
        <v>7602</v>
      </c>
      <c r="E636" s="15" t="s">
        <v>6701</v>
      </c>
      <c r="F636" s="15" t="s">
        <v>7081</v>
      </c>
      <c r="G636" s="15" t="s">
        <v>7409</v>
      </c>
      <c r="J636" s="15" t="s">
        <v>20</v>
      </c>
    </row>
    <row r="637" spans="1:10">
      <c r="A637" s="15" t="s">
        <v>7601</v>
      </c>
      <c r="B637" s="218" t="str">
        <f>IF(ISNUMBER(_xlfn.XMATCH(Prod_fields[[#This Row],[ID]],Rosetta_Stone[Source PROD ID],0))=TRUE,"Found","0-Not Found")</f>
        <v>0-Not Found</v>
      </c>
      <c r="C637" s="15"/>
      <c r="D637" s="15" t="s">
        <v>7602</v>
      </c>
      <c r="E637" s="15" t="s">
        <v>6700</v>
      </c>
      <c r="F637" s="15" t="s">
        <v>7081</v>
      </c>
      <c r="G637" s="15" t="s">
        <v>7409</v>
      </c>
      <c r="J637" s="15" t="s">
        <v>20</v>
      </c>
    </row>
    <row r="638" spans="1:10">
      <c r="A638" s="15" t="s">
        <v>7601</v>
      </c>
      <c r="B638" s="218" t="str">
        <f>IF(ISNUMBER(_xlfn.XMATCH(Prod_fields[[#This Row],[ID]],Rosetta_Stone[Source PROD ID],0))=TRUE,"Found","0-Not Found")</f>
        <v>0-Not Found</v>
      </c>
      <c r="C638" s="15"/>
      <c r="D638" s="15" t="s">
        <v>7602</v>
      </c>
      <c r="E638" s="15" t="s">
        <v>7401</v>
      </c>
      <c r="F638" s="15" t="s">
        <v>7081</v>
      </c>
      <c r="G638" s="15" t="s">
        <v>7409</v>
      </c>
      <c r="J638" s="15" t="s">
        <v>20</v>
      </c>
    </row>
    <row r="639" spans="1:10">
      <c r="A639" s="15" t="s">
        <v>7601</v>
      </c>
      <c r="B639" s="218" t="str">
        <f>IF(ISNUMBER(_xlfn.XMATCH(Prod_fields[[#This Row],[ID]],Rosetta_Stone[Source PROD ID],0))=TRUE,"Found","0-Not Found")</f>
        <v>0-Not Found</v>
      </c>
      <c r="C639" s="15"/>
      <c r="D639" s="15" t="s">
        <v>7603</v>
      </c>
      <c r="E639" s="15" t="s">
        <v>6701</v>
      </c>
      <c r="F639" s="15" t="s">
        <v>103</v>
      </c>
      <c r="G639" s="15" t="s">
        <v>6712</v>
      </c>
      <c r="I639" s="15" t="s">
        <v>6689</v>
      </c>
      <c r="J639" s="15" t="s">
        <v>20</v>
      </c>
    </row>
    <row r="640" spans="1:10">
      <c r="A640" s="15" t="s">
        <v>7601</v>
      </c>
      <c r="B640" s="218" t="str">
        <f>IF(ISNUMBER(_xlfn.XMATCH(Prod_fields[[#This Row],[ID]],Rosetta_Stone[Source PROD ID],0))=TRUE,"Found","0-Not Found")</f>
        <v>0-Not Found</v>
      </c>
      <c r="C640" s="15"/>
      <c r="D640" s="15" t="s">
        <v>7604</v>
      </c>
      <c r="E640" s="15" t="s">
        <v>6700</v>
      </c>
      <c r="F640" s="15" t="s">
        <v>103</v>
      </c>
      <c r="G640" s="15" t="s">
        <v>6712</v>
      </c>
      <c r="I640" s="15" t="s">
        <v>6689</v>
      </c>
      <c r="J640" s="15" t="s">
        <v>20</v>
      </c>
    </row>
    <row r="641" spans="1:12">
      <c r="A641" s="15" t="s">
        <v>7605</v>
      </c>
      <c r="B641" s="218" t="str">
        <f>IF(ISNUMBER(_xlfn.XMATCH(Prod_fields[[#This Row],[ID]],Rosetta_Stone[Source PROD ID],0))=TRUE,"Found","0-Not Found")</f>
        <v>0-Not Found</v>
      </c>
      <c r="C641" s="15"/>
      <c r="D641" s="15" t="s">
        <v>7606</v>
      </c>
      <c r="E641" s="15" t="s">
        <v>6701</v>
      </c>
      <c r="F641" s="15" t="s">
        <v>7081</v>
      </c>
      <c r="G641" s="15" t="s">
        <v>7409</v>
      </c>
      <c r="J641" s="15" t="s">
        <v>20</v>
      </c>
    </row>
    <row r="642" spans="1:12">
      <c r="A642" s="15" t="s">
        <v>7605</v>
      </c>
      <c r="B642" s="218" t="str">
        <f>IF(ISNUMBER(_xlfn.XMATCH(Prod_fields[[#This Row],[ID]],Rosetta_Stone[Source PROD ID],0))=TRUE,"Found","0-Not Found")</f>
        <v>0-Not Found</v>
      </c>
      <c r="C642" s="15"/>
      <c r="D642" s="15" t="s">
        <v>7606</v>
      </c>
      <c r="E642" s="15" t="s">
        <v>6700</v>
      </c>
      <c r="F642" s="15" t="s">
        <v>7081</v>
      </c>
      <c r="G642" s="15" t="s">
        <v>7409</v>
      </c>
      <c r="J642" s="15" t="s">
        <v>20</v>
      </c>
    </row>
    <row r="643" spans="1:12">
      <c r="A643" s="15" t="s">
        <v>7605</v>
      </c>
      <c r="B643" s="218" t="str">
        <f>IF(ISNUMBER(_xlfn.XMATCH(Prod_fields[[#This Row],[ID]],Rosetta_Stone[Source PROD ID],0))=TRUE,"Found","0-Not Found")</f>
        <v>0-Not Found</v>
      </c>
      <c r="C643" s="15"/>
      <c r="D643" s="15" t="s">
        <v>7606</v>
      </c>
      <c r="E643" s="15" t="s">
        <v>7401</v>
      </c>
      <c r="F643" s="15" t="s">
        <v>7081</v>
      </c>
      <c r="G643" s="15" t="s">
        <v>7409</v>
      </c>
      <c r="J643" s="15" t="s">
        <v>20</v>
      </c>
    </row>
    <row r="644" spans="1:12">
      <c r="A644" s="15" t="s">
        <v>7605</v>
      </c>
      <c r="B644" s="218" t="str">
        <f>IF(ISNUMBER(_xlfn.XMATCH(Prod_fields[[#This Row],[ID]],Rosetta_Stone[Source PROD ID],0))=TRUE,"Found","0-Not Found")</f>
        <v>0-Not Found</v>
      </c>
      <c r="C644" s="15"/>
      <c r="D644" s="15" t="s">
        <v>7607</v>
      </c>
      <c r="E644" s="15" t="s">
        <v>6701</v>
      </c>
      <c r="F644" s="15" t="s">
        <v>103</v>
      </c>
      <c r="G644" s="15" t="s">
        <v>6712</v>
      </c>
      <c r="I644" s="15" t="s">
        <v>6689</v>
      </c>
      <c r="J644" s="15" t="s">
        <v>20</v>
      </c>
    </row>
    <row r="645" spans="1:12">
      <c r="A645" s="15" t="s">
        <v>7605</v>
      </c>
      <c r="B645" s="218" t="str">
        <f>IF(ISNUMBER(_xlfn.XMATCH(Prod_fields[[#This Row],[ID]],Rosetta_Stone[Source PROD ID],0))=TRUE,"Found","0-Not Found")</f>
        <v>0-Not Found</v>
      </c>
      <c r="C645" s="15"/>
      <c r="D645" s="15" t="s">
        <v>7608</v>
      </c>
      <c r="E645" s="15" t="s">
        <v>6700</v>
      </c>
      <c r="F645" s="15" t="s">
        <v>103</v>
      </c>
      <c r="G645" s="15" t="s">
        <v>6712</v>
      </c>
      <c r="I645" s="15" t="s">
        <v>6689</v>
      </c>
      <c r="J645" s="15" t="s">
        <v>20</v>
      </c>
    </row>
    <row r="646" spans="1:12">
      <c r="A646" s="15" t="s">
        <v>7609</v>
      </c>
      <c r="B646" s="218" t="str">
        <f>IF(ISNUMBER(_xlfn.XMATCH(Prod_fields[[#This Row],[ID]],Rosetta_Stone[Source PROD ID],0))=TRUE,"Found","0-Not Found")</f>
        <v>0-Not Found</v>
      </c>
      <c r="C646" s="15"/>
      <c r="D646" s="15" t="s">
        <v>7610</v>
      </c>
      <c r="E646" s="15" t="s">
        <v>6688</v>
      </c>
      <c r="F646" s="15" t="s">
        <v>216</v>
      </c>
      <c r="G646" s="15" t="s">
        <v>1075</v>
      </c>
      <c r="J646" s="15" t="s">
        <v>20</v>
      </c>
    </row>
    <row r="647" spans="1:12">
      <c r="A647" s="15" t="s">
        <v>314</v>
      </c>
      <c r="B647" s="218" t="str">
        <f>IF(ISNUMBER(_xlfn.XMATCH(Prod_fields[[#This Row],[ID]],Rosetta_Stone[Source PROD ID],0))=TRUE,"Found","0-Not Found")</f>
        <v>0-Not Found</v>
      </c>
      <c r="C647" s="15"/>
      <c r="D647" s="15" t="s">
        <v>7611</v>
      </c>
      <c r="E647" s="15" t="s">
        <v>6704</v>
      </c>
      <c r="F647" s="15" t="s">
        <v>216</v>
      </c>
      <c r="G647" s="15" t="s">
        <v>947</v>
      </c>
      <c r="J647" s="15" t="s">
        <v>20</v>
      </c>
    </row>
    <row r="648" spans="1:12">
      <c r="A648" s="15" t="s">
        <v>7612</v>
      </c>
      <c r="B648" s="218" t="str">
        <f>IF(ISNUMBER(_xlfn.XMATCH(Prod_fields[[#This Row],[ID]],Rosetta_Stone[Source PROD ID],0))=TRUE,"Found","0-Not Found")</f>
        <v>0-Not Found</v>
      </c>
      <c r="C648" s="15"/>
      <c r="D648" s="15" t="s">
        <v>7613</v>
      </c>
      <c r="E648" s="15" t="s">
        <v>6704</v>
      </c>
      <c r="F648" s="15" t="s">
        <v>216</v>
      </c>
      <c r="G648" s="15" t="s">
        <v>1075</v>
      </c>
      <c r="J648" s="15" t="s">
        <v>20</v>
      </c>
    </row>
    <row r="649" spans="1:12">
      <c r="A649" s="15" t="s">
        <v>7614</v>
      </c>
      <c r="B649" s="218" t="str">
        <f>IF(ISNUMBER(_xlfn.XMATCH(Prod_fields[[#This Row],[ID]],Rosetta_Stone[Source PROD ID],0))=TRUE,"Found","0-Not Found")</f>
        <v>0-Not Found</v>
      </c>
      <c r="C649" s="15"/>
      <c r="D649" s="15" t="s">
        <v>7615</v>
      </c>
      <c r="E649" s="15" t="s">
        <v>6701</v>
      </c>
      <c r="F649" s="15" t="s">
        <v>216</v>
      </c>
      <c r="G649" s="15" t="s">
        <v>1075</v>
      </c>
      <c r="J649" s="15" t="s">
        <v>20</v>
      </c>
    </row>
    <row r="650" spans="1:12">
      <c r="A650" s="15" t="s">
        <v>7616</v>
      </c>
      <c r="B650" s="218" t="str">
        <f>IF(ISNUMBER(_xlfn.XMATCH(Prod_fields[[#This Row],[ID]],Rosetta_Stone[Source PROD ID],0))=TRUE,"Found","0-Not Found")</f>
        <v>0-Not Found</v>
      </c>
      <c r="C650" s="15"/>
      <c r="D650" s="15" t="s">
        <v>7617</v>
      </c>
      <c r="E650" s="15" t="s">
        <v>6701</v>
      </c>
      <c r="F650" s="15" t="s">
        <v>216</v>
      </c>
      <c r="G650" s="15" t="s">
        <v>1075</v>
      </c>
      <c r="J650" s="15" t="s">
        <v>20</v>
      </c>
    </row>
    <row r="651" spans="1:12">
      <c r="A651" s="15" t="s">
        <v>7618</v>
      </c>
      <c r="B651" s="218" t="str">
        <f>IF(ISNUMBER(_xlfn.XMATCH(Prod_fields[[#This Row],[ID]],Rosetta_Stone[Source PROD ID],0))=TRUE,"Found","0-Not Found")</f>
        <v>0-Not Found</v>
      </c>
      <c r="C651" s="15"/>
      <c r="D651" s="15" t="s">
        <v>7619</v>
      </c>
      <c r="E651" s="15" t="s">
        <v>6701</v>
      </c>
      <c r="F651" s="15" t="s">
        <v>216</v>
      </c>
      <c r="G651" s="15" t="s">
        <v>6712</v>
      </c>
      <c r="J651" s="15" t="s">
        <v>20</v>
      </c>
    </row>
    <row r="652" spans="1:12">
      <c r="A652" s="15" t="s">
        <v>7620</v>
      </c>
      <c r="B652" s="218" t="str">
        <f>IF(ISNUMBER(_xlfn.XMATCH(Prod_fields[[#This Row],[ID]],Rosetta_Stone[Source PROD ID],0))=TRUE,"Found","0-Not Found")</f>
        <v>0-Not Found</v>
      </c>
      <c r="C652" s="15" t="s">
        <v>6696</v>
      </c>
      <c r="D652" s="15" t="s">
        <v>7621</v>
      </c>
      <c r="E652" s="15" t="s">
        <v>6700</v>
      </c>
      <c r="F652" s="15" t="s">
        <v>103</v>
      </c>
      <c r="G652" s="15" t="s">
        <v>947</v>
      </c>
      <c r="I652" s="15" t="s">
        <v>6689</v>
      </c>
      <c r="J652" s="15" t="s">
        <v>20</v>
      </c>
    </row>
    <row r="653" spans="1:12">
      <c r="A653" s="15" t="s">
        <v>7620</v>
      </c>
      <c r="B653" s="218" t="str">
        <f>IF(ISNUMBER(_xlfn.XMATCH(Prod_fields[[#This Row],[ID]],Rosetta_Stone[Source PROD ID],0))=TRUE,"Found","0-Not Found")</f>
        <v>0-Not Found</v>
      </c>
      <c r="C653" s="15" t="s">
        <v>6696</v>
      </c>
      <c r="D653" s="15" t="s">
        <v>7622</v>
      </c>
      <c r="E653" s="15" t="s">
        <v>6701</v>
      </c>
      <c r="F653" s="15" t="s">
        <v>103</v>
      </c>
      <c r="G653" s="15" t="s">
        <v>947</v>
      </c>
      <c r="I653" s="15" t="s">
        <v>6720</v>
      </c>
      <c r="J653" s="15" t="s">
        <v>20</v>
      </c>
    </row>
    <row r="654" spans="1:12">
      <c r="A654" s="15" t="s">
        <v>7623</v>
      </c>
      <c r="B654" s="218" t="str">
        <f>IF(ISNUMBER(_xlfn.XMATCH(Prod_fields[[#This Row],[ID]],Rosetta_Stone[Source PROD ID],0))=TRUE,"Found","0-Not Found")</f>
        <v>0-Not Found</v>
      </c>
      <c r="C654" s="15" t="s">
        <v>1641</v>
      </c>
      <c r="D654" s="15" t="s">
        <v>7624</v>
      </c>
      <c r="E654" s="15" t="s">
        <v>6700</v>
      </c>
      <c r="F654" s="15" t="s">
        <v>216</v>
      </c>
      <c r="G654" s="15" t="s">
        <v>947</v>
      </c>
      <c r="J654" s="15" t="s">
        <v>20</v>
      </c>
    </row>
    <row r="655" spans="1:12">
      <c r="A655" s="15" t="s">
        <v>5049</v>
      </c>
      <c r="B655" s="218" t="str">
        <f>IF(ISNUMBER(_xlfn.XMATCH(Prod_fields[[#This Row],[ID]],Rosetta_Stone[Source PROD ID],0))=TRUE,"Found","0-Not Found")</f>
        <v>Found</v>
      </c>
      <c r="C655" s="15" t="s">
        <v>6696</v>
      </c>
      <c r="D655" s="15" t="s">
        <v>186</v>
      </c>
      <c r="E655" s="15" t="s">
        <v>6701</v>
      </c>
      <c r="F655" s="15" t="s">
        <v>1636</v>
      </c>
      <c r="G655" s="15" t="s">
        <v>947</v>
      </c>
      <c r="J655" s="15" t="s">
        <v>20</v>
      </c>
      <c r="L655" s="15" t="s">
        <v>117</v>
      </c>
    </row>
    <row r="656" spans="1:12">
      <c r="A656" s="15" t="s">
        <v>7625</v>
      </c>
      <c r="B656" s="218" t="str">
        <f>IF(ISNUMBER(_xlfn.XMATCH(Prod_fields[[#This Row],[ID]],Rosetta_Stone[Source PROD ID],0))=TRUE,"Found","0-Not Found")</f>
        <v>0-Not Found</v>
      </c>
      <c r="C656" s="15"/>
      <c r="D656" s="15" t="s">
        <v>7626</v>
      </c>
      <c r="E656" s="15" t="s">
        <v>6701</v>
      </c>
      <c r="F656" s="15" t="s">
        <v>216</v>
      </c>
      <c r="G656" s="15" t="s">
        <v>6712</v>
      </c>
      <c r="J656" s="15" t="s">
        <v>20</v>
      </c>
    </row>
    <row r="657" spans="1:13">
      <c r="A657" s="15" t="s">
        <v>7627</v>
      </c>
      <c r="B657" s="218" t="str">
        <f>IF(ISNUMBER(_xlfn.XMATCH(Prod_fields[[#This Row],[ID]],Rosetta_Stone[Source PROD ID],0))=TRUE,"Found","0-Not Found")</f>
        <v>0-Not Found</v>
      </c>
      <c r="C657" s="15"/>
      <c r="D657" s="15" t="s">
        <v>7628</v>
      </c>
      <c r="E657" s="15" t="s">
        <v>7629</v>
      </c>
      <c r="F657" s="15" t="s">
        <v>1636</v>
      </c>
      <c r="G657" s="15" t="s">
        <v>947</v>
      </c>
      <c r="J657" s="15" t="s">
        <v>20</v>
      </c>
      <c r="L657" s="15" t="s">
        <v>117</v>
      </c>
    </row>
    <row r="658" spans="1:13">
      <c r="A658" s="15" t="s">
        <v>7627</v>
      </c>
      <c r="B658" s="218" t="str">
        <f>IF(ISNUMBER(_xlfn.XMATCH(Prod_fields[[#This Row],[ID]],Rosetta_Stone[Source PROD ID],0))=TRUE,"Found","0-Not Found")</f>
        <v>0-Not Found</v>
      </c>
      <c r="C658" s="15"/>
      <c r="D658" s="15" t="s">
        <v>7628</v>
      </c>
      <c r="E658" s="15" t="s">
        <v>6688</v>
      </c>
      <c r="F658" s="15" t="s">
        <v>1636</v>
      </c>
      <c r="G658" s="15" t="s">
        <v>947</v>
      </c>
      <c r="J658" s="15" t="s">
        <v>20</v>
      </c>
      <c r="L658" s="15" t="s">
        <v>117</v>
      </c>
    </row>
    <row r="659" spans="1:13">
      <c r="A659" s="15" t="s">
        <v>7630</v>
      </c>
      <c r="B659" s="218" t="str">
        <f>IF(ISNUMBER(_xlfn.XMATCH(Prod_fields[[#This Row],[ID]],Rosetta_Stone[Source PROD ID],0))=TRUE,"Found","0-Not Found")</f>
        <v>0-Not Found</v>
      </c>
      <c r="C659" s="15"/>
      <c r="D659" s="15" t="s">
        <v>7631</v>
      </c>
      <c r="E659" s="15" t="s">
        <v>6701</v>
      </c>
      <c r="F659" s="15" t="s">
        <v>103</v>
      </c>
      <c r="G659" s="15" t="s">
        <v>947</v>
      </c>
      <c r="I659" s="15" t="s">
        <v>6689</v>
      </c>
      <c r="J659" s="15" t="s">
        <v>20</v>
      </c>
    </row>
    <row r="660" spans="1:13">
      <c r="A660" s="15" t="s">
        <v>7632</v>
      </c>
      <c r="B660" s="218" t="str">
        <f>IF(ISNUMBER(_xlfn.XMATCH(Prod_fields[[#This Row],[ID]],Rosetta_Stone[Source PROD ID],0))=TRUE,"Found","0-Not Found")</f>
        <v>0-Not Found</v>
      </c>
      <c r="C660" s="15"/>
      <c r="D660" s="15" t="s">
        <v>7633</v>
      </c>
      <c r="E660" s="15" t="s">
        <v>6701</v>
      </c>
      <c r="F660" s="15" t="s">
        <v>103</v>
      </c>
      <c r="G660" s="15" t="s">
        <v>947</v>
      </c>
      <c r="I660" s="15" t="s">
        <v>6689</v>
      </c>
      <c r="J660" s="15" t="s">
        <v>20</v>
      </c>
    </row>
    <row r="661" spans="1:13">
      <c r="A661" s="15" t="s">
        <v>7634</v>
      </c>
      <c r="B661" s="218" t="str">
        <f>IF(ISNUMBER(_xlfn.XMATCH(Prod_fields[[#This Row],[ID]],Rosetta_Stone[Source PROD ID],0))=TRUE,"Found","0-Not Found")</f>
        <v>0-Not Found</v>
      </c>
      <c r="C661" s="15"/>
      <c r="D661" s="15" t="s">
        <v>7635</v>
      </c>
      <c r="E661" s="15" t="s">
        <v>6701</v>
      </c>
      <c r="F661" s="15" t="s">
        <v>103</v>
      </c>
      <c r="G661" s="15" t="s">
        <v>1075</v>
      </c>
      <c r="I661" s="15" t="s">
        <v>6689</v>
      </c>
      <c r="J661" s="15" t="s">
        <v>20</v>
      </c>
    </row>
    <row r="662" spans="1:13">
      <c r="A662" s="15" t="s">
        <v>7636</v>
      </c>
      <c r="B662" s="218" t="str">
        <f>IF(ISNUMBER(_xlfn.XMATCH(Prod_fields[[#This Row],[ID]],Rosetta_Stone[Source PROD ID],0))=TRUE,"Found","0-Not Found")</f>
        <v>0-Not Found</v>
      </c>
      <c r="C662" s="15"/>
      <c r="D662" s="15" t="s">
        <v>7637</v>
      </c>
      <c r="E662" s="15" t="s">
        <v>6935</v>
      </c>
      <c r="F662" s="15" t="s">
        <v>1636</v>
      </c>
      <c r="G662" s="15" t="s">
        <v>947</v>
      </c>
      <c r="J662" s="15" t="s">
        <v>20</v>
      </c>
      <c r="L662" s="15" t="s">
        <v>117</v>
      </c>
    </row>
    <row r="663" spans="1:13">
      <c r="A663" s="15" t="s">
        <v>7638</v>
      </c>
      <c r="B663" s="218" t="str">
        <f>IF(ISNUMBER(_xlfn.XMATCH(Prod_fields[[#This Row],[ID]],Rosetta_Stone[Source PROD ID],0))=TRUE,"Found","0-Not Found")</f>
        <v>0-Not Found</v>
      </c>
      <c r="C663" s="15"/>
      <c r="D663" s="15" t="s">
        <v>7639</v>
      </c>
      <c r="E663" s="15" t="s">
        <v>6935</v>
      </c>
      <c r="F663" s="15" t="s">
        <v>1636</v>
      </c>
      <c r="G663" s="15" t="s">
        <v>947</v>
      </c>
      <c r="J663" s="15" t="s">
        <v>20</v>
      </c>
      <c r="L663" s="15" t="s">
        <v>117</v>
      </c>
    </row>
    <row r="664" spans="1:13">
      <c r="A664" s="15" t="s">
        <v>7640</v>
      </c>
      <c r="B664" s="218" t="str">
        <f>IF(ISNUMBER(_xlfn.XMATCH(Prod_fields[[#This Row],[ID]],Rosetta_Stone[Source PROD ID],0))=TRUE,"Found","0-Not Found")</f>
        <v>0-Not Found</v>
      </c>
      <c r="C664" s="15"/>
      <c r="D664" s="15" t="s">
        <v>7641</v>
      </c>
      <c r="E664" s="15" t="s">
        <v>6700</v>
      </c>
      <c r="F664" s="15" t="s">
        <v>103</v>
      </c>
      <c r="G664" s="15" t="s">
        <v>947</v>
      </c>
      <c r="I664" s="15" t="s">
        <v>6698</v>
      </c>
      <c r="J664" s="15" t="s">
        <v>20</v>
      </c>
    </row>
    <row r="665" spans="1:13">
      <c r="A665" s="15" t="s">
        <v>7642</v>
      </c>
      <c r="B665" s="218" t="str">
        <f>IF(ISNUMBER(_xlfn.XMATCH(Prod_fields[[#This Row],[ID]],Rosetta_Stone[Source PROD ID],0))=TRUE,"Found","0-Not Found")</f>
        <v>0-Not Found</v>
      </c>
      <c r="C665" s="15"/>
      <c r="D665" s="15" t="s">
        <v>7643</v>
      </c>
      <c r="E665" s="15" t="s">
        <v>6700</v>
      </c>
      <c r="F665" s="15" t="s">
        <v>103</v>
      </c>
      <c r="G665" s="15" t="s">
        <v>947</v>
      </c>
      <c r="I665" s="15" t="s">
        <v>6689</v>
      </c>
      <c r="J665" s="15" t="s">
        <v>20</v>
      </c>
    </row>
    <row r="666" spans="1:13">
      <c r="A666" s="15" t="s">
        <v>332</v>
      </c>
      <c r="B666" s="218" t="str">
        <f>IF(ISNUMBER(_xlfn.XMATCH(Prod_fields[[#This Row],[ID]],Rosetta_Stone[Source PROD ID],0))=TRUE,"Found","0-Not Found")</f>
        <v>Found</v>
      </c>
      <c r="C666" s="15" t="s">
        <v>6696</v>
      </c>
      <c r="D666" s="15" t="s">
        <v>333</v>
      </c>
      <c r="E666" s="15" t="s">
        <v>6701</v>
      </c>
      <c r="F666" s="15" t="s">
        <v>216</v>
      </c>
      <c r="G666" s="15" t="s">
        <v>947</v>
      </c>
      <c r="J666" s="15" t="s">
        <v>20</v>
      </c>
    </row>
    <row r="667" spans="1:13">
      <c r="A667" s="15" t="s">
        <v>6285</v>
      </c>
      <c r="B667" s="218" t="str">
        <f>IF(ISNUMBER(_xlfn.XMATCH(Prod_fields[[#This Row],[ID]],Rosetta_Stone[Source PROD ID],0))=TRUE,"Found","0-Not Found")</f>
        <v>0-Not Found</v>
      </c>
      <c r="C667" s="15"/>
      <c r="D667" s="15" t="s">
        <v>7644</v>
      </c>
      <c r="E667" s="15" t="s">
        <v>6701</v>
      </c>
      <c r="F667" s="15" t="s">
        <v>1636</v>
      </c>
      <c r="G667" s="15" t="s">
        <v>947</v>
      </c>
      <c r="J667" s="15" t="s">
        <v>20</v>
      </c>
      <c r="L667" s="15" t="s">
        <v>117</v>
      </c>
    </row>
    <row r="668" spans="1:13">
      <c r="A668" s="15" t="s">
        <v>900</v>
      </c>
      <c r="B668" s="218" t="str">
        <f>IF(ISNUMBER(_xlfn.XMATCH(Prod_fields[[#This Row],[ID]],Rosetta_Stone[Source PROD ID],0))=TRUE,"Found","0-Not Found")</f>
        <v>0-Not Found</v>
      </c>
      <c r="C668" s="15"/>
      <c r="D668" s="15" t="s">
        <v>7645</v>
      </c>
      <c r="E668" s="15" t="s">
        <v>6704</v>
      </c>
      <c r="F668" s="15" t="s">
        <v>1636</v>
      </c>
      <c r="G668" s="15" t="s">
        <v>947</v>
      </c>
      <c r="J668" s="15" t="s">
        <v>20</v>
      </c>
      <c r="L668" s="15" t="s">
        <v>117</v>
      </c>
    </row>
    <row r="669" spans="1:13">
      <c r="A669" s="15" t="s">
        <v>900</v>
      </c>
      <c r="B669" s="218" t="str">
        <f>IF(ISNUMBER(_xlfn.XMATCH(Prod_fields[[#This Row],[ID]],Rosetta_Stone[Source PROD ID],0))=TRUE,"Found","0-Not Found")</f>
        <v>0-Not Found</v>
      </c>
      <c r="C669" s="15"/>
      <c r="D669" s="15" t="s">
        <v>7646</v>
      </c>
      <c r="E669" s="15" t="s">
        <v>6935</v>
      </c>
      <c r="F669" s="15" t="s">
        <v>1636</v>
      </c>
      <c r="G669" s="15" t="s">
        <v>947</v>
      </c>
      <c r="J669" s="15" t="s">
        <v>20</v>
      </c>
      <c r="L669" s="15" t="s">
        <v>117</v>
      </c>
      <c r="M669" s="15" t="s">
        <v>6499</v>
      </c>
    </row>
    <row r="670" spans="1:13">
      <c r="A670" s="15" t="s">
        <v>900</v>
      </c>
      <c r="B670" s="218" t="str">
        <f>IF(ISNUMBER(_xlfn.XMATCH(Prod_fields[[#This Row],[ID]],Rosetta_Stone[Source PROD ID],0))=TRUE,"Found","0-Not Found")</f>
        <v>Found</v>
      </c>
      <c r="C670" s="15" t="s">
        <v>6696</v>
      </c>
      <c r="D670" s="15" t="s">
        <v>335</v>
      </c>
      <c r="E670" s="15" t="s">
        <v>6701</v>
      </c>
      <c r="F670" s="15" t="s">
        <v>1636</v>
      </c>
      <c r="G670" s="15" t="s">
        <v>947</v>
      </c>
      <c r="J670" s="15" t="s">
        <v>20</v>
      </c>
      <c r="L670" s="15" t="s">
        <v>117</v>
      </c>
    </row>
    <row r="671" spans="1:13">
      <c r="A671" s="15" t="s">
        <v>7647</v>
      </c>
      <c r="B671" s="218" t="str">
        <f>IF(ISNUMBER(_xlfn.XMATCH(Prod_fields[[#This Row],[ID]],Rosetta_Stone[Source PROD ID],0))=TRUE,"Found","0-Not Found")</f>
        <v>0-Not Found</v>
      </c>
      <c r="C671" s="15"/>
      <c r="D671" s="15" t="s">
        <v>7648</v>
      </c>
      <c r="E671" s="15" t="s">
        <v>6701</v>
      </c>
      <c r="F671" s="15" t="s">
        <v>103</v>
      </c>
      <c r="G671" s="15" t="s">
        <v>947</v>
      </c>
      <c r="I671" s="15" t="s">
        <v>6698</v>
      </c>
      <c r="J671" s="15" t="s">
        <v>20</v>
      </c>
    </row>
    <row r="672" spans="1:13">
      <c r="A672" s="15" t="s">
        <v>879</v>
      </c>
      <c r="B672" s="218" t="str">
        <f>IF(ISNUMBER(_xlfn.XMATCH(Prod_fields[[#This Row],[ID]],Rosetta_Stone[Source PROD ID],0))=TRUE,"Found","0-Not Found")</f>
        <v>Found</v>
      </c>
      <c r="C672" s="15" t="s">
        <v>6696</v>
      </c>
      <c r="D672" s="15" t="s">
        <v>901</v>
      </c>
      <c r="E672" s="15" t="s">
        <v>6701</v>
      </c>
      <c r="F672" s="15" t="s">
        <v>103</v>
      </c>
      <c r="G672" s="15" t="s">
        <v>947</v>
      </c>
      <c r="I672" s="15" t="s">
        <v>6698</v>
      </c>
      <c r="J672" s="15" t="s">
        <v>20</v>
      </c>
    </row>
    <row r="673" spans="1:12">
      <c r="A673" s="15" t="s">
        <v>7649</v>
      </c>
      <c r="B673" s="218" t="str">
        <f>IF(ISNUMBER(_xlfn.XMATCH(Prod_fields[[#This Row],[ID]],Rosetta_Stone[Source PROD ID],0))=TRUE,"Found","0-Not Found")</f>
        <v>0-Not Found</v>
      </c>
      <c r="C673" s="15"/>
      <c r="D673" s="15" t="s">
        <v>7650</v>
      </c>
      <c r="E673" s="15" t="s">
        <v>6701</v>
      </c>
      <c r="F673" s="15" t="s">
        <v>216</v>
      </c>
      <c r="G673" s="15" t="s">
        <v>6712</v>
      </c>
      <c r="J673" s="15" t="s">
        <v>20</v>
      </c>
    </row>
    <row r="674" spans="1:12">
      <c r="A674" s="15" t="s">
        <v>7651</v>
      </c>
      <c r="B674" s="218" t="str">
        <f>IF(ISNUMBER(_xlfn.XMATCH(Prod_fields[[#This Row],[ID]],Rosetta_Stone[Source PROD ID],0))=TRUE,"Found","0-Not Found")</f>
        <v>0-Not Found</v>
      </c>
      <c r="C674" s="15"/>
      <c r="D674" s="15" t="s">
        <v>7652</v>
      </c>
      <c r="E674" s="15" t="s">
        <v>6701</v>
      </c>
      <c r="F674" s="15" t="s">
        <v>216</v>
      </c>
      <c r="G674" s="15" t="s">
        <v>6712</v>
      </c>
      <c r="J674" s="15" t="s">
        <v>20</v>
      </c>
    </row>
    <row r="675" spans="1:12">
      <c r="A675" s="15" t="s">
        <v>7653</v>
      </c>
      <c r="B675" s="218" t="str">
        <f>IF(ISNUMBER(_xlfn.XMATCH(Prod_fields[[#This Row],[ID]],Rosetta_Stone[Source PROD ID],0))=TRUE,"Found","0-Not Found")</f>
        <v>0-Not Found</v>
      </c>
      <c r="C675" s="15"/>
      <c r="D675" s="15" t="s">
        <v>7654</v>
      </c>
      <c r="E675" s="15" t="s">
        <v>6701</v>
      </c>
      <c r="F675" s="15" t="s">
        <v>216</v>
      </c>
      <c r="G675" s="15" t="s">
        <v>6712</v>
      </c>
      <c r="J675" s="15" t="s">
        <v>20</v>
      </c>
    </row>
    <row r="676" spans="1:12">
      <c r="A676" s="15" t="s">
        <v>7655</v>
      </c>
      <c r="B676" s="218" t="str">
        <f>IF(ISNUMBER(_xlfn.XMATCH(Prod_fields[[#This Row],[ID]],Rosetta_Stone[Source PROD ID],0))=TRUE,"Found","0-Not Found")</f>
        <v>0-Not Found</v>
      </c>
      <c r="C676" s="15"/>
      <c r="D676" s="15" t="s">
        <v>7656</v>
      </c>
      <c r="E676" s="15" t="s">
        <v>6701</v>
      </c>
      <c r="F676" s="15" t="s">
        <v>216</v>
      </c>
      <c r="G676" s="15" t="s">
        <v>6712</v>
      </c>
      <c r="J676" s="15" t="s">
        <v>20</v>
      </c>
    </row>
    <row r="677" spans="1:12">
      <c r="A677" s="15" t="s">
        <v>7657</v>
      </c>
      <c r="B677" s="218" t="str">
        <f>IF(ISNUMBER(_xlfn.XMATCH(Prod_fields[[#This Row],[ID]],Rosetta_Stone[Source PROD ID],0))=TRUE,"Found","0-Not Found")</f>
        <v>0-Not Found</v>
      </c>
      <c r="C677" s="15"/>
      <c r="D677" s="15" t="s">
        <v>7658</v>
      </c>
      <c r="E677" s="15" t="s">
        <v>6701</v>
      </c>
      <c r="F677" s="15" t="s">
        <v>216</v>
      </c>
      <c r="G677" s="15" t="s">
        <v>6712</v>
      </c>
      <c r="J677" s="15" t="s">
        <v>20</v>
      </c>
    </row>
    <row r="678" spans="1:12">
      <c r="A678" s="15" t="s">
        <v>7657</v>
      </c>
      <c r="B678" s="218" t="str">
        <f>IF(ISNUMBER(_xlfn.XMATCH(Prod_fields[[#This Row],[ID]],Rosetta_Stone[Source PROD ID],0))=TRUE,"Found","0-Not Found")</f>
        <v>0-Not Found</v>
      </c>
      <c r="C678" s="15"/>
      <c r="D678" s="15" t="s">
        <v>7659</v>
      </c>
      <c r="E678" s="15" t="s">
        <v>6935</v>
      </c>
      <c r="F678" s="15" t="s">
        <v>216</v>
      </c>
      <c r="G678" s="15" t="s">
        <v>6712</v>
      </c>
      <c r="J678" s="15" t="s">
        <v>20</v>
      </c>
    </row>
    <row r="679" spans="1:12">
      <c r="A679" s="15" t="s">
        <v>7660</v>
      </c>
      <c r="B679" s="218" t="str">
        <f>IF(ISNUMBER(_xlfn.XMATCH(Prod_fields[[#This Row],[ID]],Rosetta_Stone[Source PROD ID],0))=TRUE,"Found","0-Not Found")</f>
        <v>0-Not Found</v>
      </c>
      <c r="C679" s="15"/>
      <c r="D679" s="15" t="s">
        <v>7661</v>
      </c>
      <c r="E679" s="15" t="s">
        <v>6701</v>
      </c>
      <c r="F679" s="15" t="s">
        <v>216</v>
      </c>
      <c r="G679" s="15" t="s">
        <v>6712</v>
      </c>
      <c r="J679" s="15" t="s">
        <v>20</v>
      </c>
    </row>
    <row r="680" spans="1:12">
      <c r="A680" s="15" t="s">
        <v>7662</v>
      </c>
      <c r="B680" s="218" t="str">
        <f>IF(ISNUMBER(_xlfn.XMATCH(Prod_fields[[#This Row],[ID]],Rosetta_Stone[Source PROD ID],0))=TRUE,"Found","0-Not Found")</f>
        <v>0-Not Found</v>
      </c>
      <c r="C680" s="15"/>
      <c r="D680" s="15" t="s">
        <v>7663</v>
      </c>
      <c r="E680" s="15" t="s">
        <v>6701</v>
      </c>
      <c r="F680" s="15" t="s">
        <v>216</v>
      </c>
      <c r="G680" s="15" t="s">
        <v>6712</v>
      </c>
      <c r="J680" s="15" t="s">
        <v>20</v>
      </c>
    </row>
    <row r="681" spans="1:12">
      <c r="A681" s="15" t="s">
        <v>7664</v>
      </c>
      <c r="B681" s="218" t="str">
        <f>IF(ISNUMBER(_xlfn.XMATCH(Prod_fields[[#This Row],[ID]],Rosetta_Stone[Source PROD ID],0))=TRUE,"Found","0-Not Found")</f>
        <v>0-Not Found</v>
      </c>
      <c r="C681" s="15"/>
      <c r="D681" s="15" t="s">
        <v>7665</v>
      </c>
      <c r="E681" s="15" t="s">
        <v>6700</v>
      </c>
      <c r="F681" s="15" t="s">
        <v>103</v>
      </c>
      <c r="G681" s="15" t="s">
        <v>1075</v>
      </c>
      <c r="I681" s="15" t="s">
        <v>6689</v>
      </c>
      <c r="J681" s="15" t="s">
        <v>20</v>
      </c>
    </row>
    <row r="682" spans="1:12">
      <c r="A682" s="15" t="s">
        <v>2142</v>
      </c>
      <c r="B682" s="218" t="str">
        <f>IF(ISNUMBER(_xlfn.XMATCH(Prod_fields[[#This Row],[ID]],Rosetta_Stone[Source PROD ID],0))=TRUE,"Found","0-Not Found")</f>
        <v>0-Not Found</v>
      </c>
      <c r="C682" s="15"/>
      <c r="D682" s="15" t="s">
        <v>7666</v>
      </c>
      <c r="E682" s="15" t="s">
        <v>6701</v>
      </c>
      <c r="F682" s="15" t="s">
        <v>1636</v>
      </c>
      <c r="G682" s="15" t="s">
        <v>947</v>
      </c>
      <c r="J682" s="15" t="s">
        <v>20</v>
      </c>
      <c r="L682" s="15" t="s">
        <v>117</v>
      </c>
    </row>
    <row r="683" spans="1:12">
      <c r="A683" s="15" t="s">
        <v>101</v>
      </c>
      <c r="B683" s="218" t="str">
        <f>IF(ISNUMBER(_xlfn.XMATCH(Prod_fields[[#This Row],[ID]],Rosetta_Stone[Source PROD ID],0))=TRUE,"Found","0-Not Found")</f>
        <v>0-Not Found</v>
      </c>
      <c r="C683" s="15"/>
      <c r="D683" s="15" t="s">
        <v>7667</v>
      </c>
      <c r="E683" s="15" t="s">
        <v>7132</v>
      </c>
      <c r="F683" s="15" t="s">
        <v>103</v>
      </c>
      <c r="G683" s="15" t="s">
        <v>947</v>
      </c>
      <c r="I683" s="15" t="s">
        <v>6720</v>
      </c>
      <c r="J683" s="15" t="s">
        <v>20</v>
      </c>
      <c r="K683" s="15" t="s">
        <v>20</v>
      </c>
    </row>
    <row r="684" spans="1:12">
      <c r="A684" s="15" t="s">
        <v>101</v>
      </c>
      <c r="B684" s="218" t="str">
        <f>IF(ISNUMBER(_xlfn.XMATCH(Prod_fields[[#This Row],[ID]],Rosetta_Stone[Source PROD ID],0))=TRUE,"Found","0-Not Found")</f>
        <v>0-Not Found</v>
      </c>
      <c r="C684" s="15"/>
      <c r="D684" s="15" t="s">
        <v>7668</v>
      </c>
      <c r="E684" s="15" t="s">
        <v>6704</v>
      </c>
      <c r="F684" s="15" t="s">
        <v>216</v>
      </c>
      <c r="G684" s="15" t="s">
        <v>947</v>
      </c>
      <c r="J684" s="15" t="s">
        <v>20</v>
      </c>
    </row>
    <row r="685" spans="1:12">
      <c r="A685" s="15" t="s">
        <v>101</v>
      </c>
      <c r="B685" s="218" t="str">
        <f>IF(ISNUMBER(_xlfn.XMATCH(Prod_fields[[#This Row],[ID]],Rosetta_Stone[Source PROD ID],0))=TRUE,"Found","0-Not Found")</f>
        <v>Found</v>
      </c>
      <c r="C685" s="15" t="s">
        <v>6696</v>
      </c>
      <c r="D685" s="15" t="s">
        <v>102</v>
      </c>
      <c r="E685" s="15" t="s">
        <v>6700</v>
      </c>
      <c r="F685" s="15" t="s">
        <v>103</v>
      </c>
      <c r="G685" s="15" t="s">
        <v>947</v>
      </c>
      <c r="I685" s="15" t="s">
        <v>6720</v>
      </c>
      <c r="J685" s="15" t="s">
        <v>20</v>
      </c>
      <c r="K685" s="15" t="s">
        <v>20</v>
      </c>
    </row>
    <row r="686" spans="1:12">
      <c r="A686" s="15" t="s">
        <v>7669</v>
      </c>
      <c r="B686" s="218" t="str">
        <f>IF(ISNUMBER(_xlfn.XMATCH(Prod_fields[[#This Row],[ID]],Rosetta_Stone[Source PROD ID],0))=TRUE,"Found","0-Not Found")</f>
        <v>0-Not Found</v>
      </c>
      <c r="C686" s="15"/>
      <c r="D686" s="15" t="s">
        <v>7670</v>
      </c>
      <c r="E686" s="15" t="s">
        <v>6701</v>
      </c>
      <c r="F686" s="15" t="s">
        <v>103</v>
      </c>
      <c r="G686" s="15" t="s">
        <v>947</v>
      </c>
      <c r="I686" s="15" t="s">
        <v>6698</v>
      </c>
      <c r="J686" s="15" t="s">
        <v>20</v>
      </c>
    </row>
    <row r="687" spans="1:12">
      <c r="A687" s="15" t="s">
        <v>7671</v>
      </c>
      <c r="B687" s="218" t="str">
        <f>IF(ISNUMBER(_xlfn.XMATCH(Prod_fields[[#This Row],[ID]],Rosetta_Stone[Source PROD ID],0))=TRUE,"Found","0-Not Found")</f>
        <v>0-Not Found</v>
      </c>
      <c r="C687" s="15"/>
      <c r="D687" s="15" t="s">
        <v>7672</v>
      </c>
      <c r="E687" s="15" t="s">
        <v>6701</v>
      </c>
      <c r="F687" s="15" t="s">
        <v>216</v>
      </c>
      <c r="G687" s="15" t="s">
        <v>1347</v>
      </c>
      <c r="J687" s="15" t="s">
        <v>20</v>
      </c>
    </row>
    <row r="688" spans="1:12">
      <c r="A688" s="15" t="s">
        <v>7673</v>
      </c>
      <c r="B688" s="218" t="str">
        <f>IF(ISNUMBER(_xlfn.XMATCH(Prod_fields[[#This Row],[ID]],Rosetta_Stone[Source PROD ID],0))=TRUE,"Found","0-Not Found")</f>
        <v>0-Not Found</v>
      </c>
      <c r="C688" s="15"/>
      <c r="D688" s="15" t="s">
        <v>7674</v>
      </c>
      <c r="E688" s="15" t="s">
        <v>6700</v>
      </c>
      <c r="F688" s="15" t="s">
        <v>134</v>
      </c>
      <c r="G688" s="15" t="s">
        <v>810</v>
      </c>
      <c r="J688" s="15" t="s">
        <v>20</v>
      </c>
    </row>
    <row r="689" spans="1:10">
      <c r="A689" s="15" t="s">
        <v>7673</v>
      </c>
      <c r="B689" s="218" t="str">
        <f>IF(ISNUMBER(_xlfn.XMATCH(Prod_fields[[#This Row],[ID]],Rosetta_Stone[Source PROD ID],0))=TRUE,"Found","0-Not Found")</f>
        <v>0-Not Found</v>
      </c>
      <c r="C689" s="15"/>
      <c r="D689" s="15" t="s">
        <v>7675</v>
      </c>
      <c r="E689" s="15" t="s">
        <v>6700</v>
      </c>
      <c r="F689" s="15" t="s">
        <v>103</v>
      </c>
      <c r="G689" s="15" t="s">
        <v>810</v>
      </c>
      <c r="I689" s="15" t="s">
        <v>6689</v>
      </c>
      <c r="J689" s="15" t="s">
        <v>20</v>
      </c>
    </row>
    <row r="690" spans="1:10">
      <c r="A690" s="15" t="s">
        <v>7676</v>
      </c>
      <c r="B690" s="218" t="str">
        <f>IF(ISNUMBER(_xlfn.XMATCH(Prod_fields[[#This Row],[ID]],Rosetta_Stone[Source PROD ID],0))=TRUE,"Found","0-Not Found")</f>
        <v>0-Not Found</v>
      </c>
      <c r="C690" s="15"/>
      <c r="D690" s="15" t="s">
        <v>7677</v>
      </c>
      <c r="E690" s="15" t="s">
        <v>6700</v>
      </c>
      <c r="F690" s="15" t="s">
        <v>134</v>
      </c>
      <c r="G690" s="15" t="s">
        <v>810</v>
      </c>
      <c r="J690" s="15" t="s">
        <v>20</v>
      </c>
    </row>
    <row r="691" spans="1:10">
      <c r="A691" s="15" t="s">
        <v>7676</v>
      </c>
      <c r="B691" s="218" t="str">
        <f>IF(ISNUMBER(_xlfn.XMATCH(Prod_fields[[#This Row],[ID]],Rosetta_Stone[Source PROD ID],0))=TRUE,"Found","0-Not Found")</f>
        <v>0-Not Found</v>
      </c>
      <c r="C691" s="15"/>
      <c r="D691" s="15" t="s">
        <v>7678</v>
      </c>
      <c r="E691" s="15" t="s">
        <v>6700</v>
      </c>
      <c r="F691" s="15" t="s">
        <v>103</v>
      </c>
      <c r="G691" s="15" t="s">
        <v>810</v>
      </c>
      <c r="I691" s="15" t="s">
        <v>6689</v>
      </c>
      <c r="J691" s="15" t="s">
        <v>20</v>
      </c>
    </row>
    <row r="692" spans="1:10">
      <c r="A692" s="15" t="s">
        <v>7679</v>
      </c>
      <c r="B692" s="218" t="str">
        <f>IF(ISNUMBER(_xlfn.XMATCH(Prod_fields[[#This Row],[ID]],Rosetta_Stone[Source PROD ID],0))=TRUE,"Found","0-Not Found")</f>
        <v>0-Not Found</v>
      </c>
      <c r="C692" s="15"/>
      <c r="D692" s="15" t="s">
        <v>7680</v>
      </c>
      <c r="E692" s="15" t="s">
        <v>6700</v>
      </c>
      <c r="F692" s="15" t="s">
        <v>134</v>
      </c>
      <c r="G692" s="15" t="s">
        <v>810</v>
      </c>
      <c r="J692" s="15" t="s">
        <v>20</v>
      </c>
    </row>
    <row r="693" spans="1:10">
      <c r="A693" s="15" t="s">
        <v>7679</v>
      </c>
      <c r="B693" s="218" t="str">
        <f>IF(ISNUMBER(_xlfn.XMATCH(Prod_fields[[#This Row],[ID]],Rosetta_Stone[Source PROD ID],0))=TRUE,"Found","0-Not Found")</f>
        <v>0-Not Found</v>
      </c>
      <c r="C693" s="15"/>
      <c r="D693" s="15" t="s">
        <v>7681</v>
      </c>
      <c r="E693" s="15" t="s">
        <v>6700</v>
      </c>
      <c r="F693" s="15" t="s">
        <v>103</v>
      </c>
      <c r="G693" s="15" t="s">
        <v>810</v>
      </c>
      <c r="I693" s="15" t="s">
        <v>6689</v>
      </c>
      <c r="J693" s="15" t="s">
        <v>20</v>
      </c>
    </row>
    <row r="694" spans="1:10">
      <c r="A694" s="15" t="s">
        <v>7682</v>
      </c>
      <c r="B694" s="218" t="str">
        <f>IF(ISNUMBER(_xlfn.XMATCH(Prod_fields[[#This Row],[ID]],Rosetta_Stone[Source PROD ID],0))=TRUE,"Found","0-Not Found")</f>
        <v>0-Not Found</v>
      </c>
      <c r="C694" s="15"/>
      <c r="D694" s="15" t="s">
        <v>7683</v>
      </c>
      <c r="E694" s="15" t="s">
        <v>6700</v>
      </c>
      <c r="F694" s="15" t="s">
        <v>134</v>
      </c>
      <c r="G694" s="15" t="s">
        <v>810</v>
      </c>
      <c r="J694" s="15" t="s">
        <v>20</v>
      </c>
    </row>
    <row r="695" spans="1:10">
      <c r="A695" s="15" t="s">
        <v>7682</v>
      </c>
      <c r="B695" s="218" t="str">
        <f>IF(ISNUMBER(_xlfn.XMATCH(Prod_fields[[#This Row],[ID]],Rosetta_Stone[Source PROD ID],0))=TRUE,"Found","0-Not Found")</f>
        <v>0-Not Found</v>
      </c>
      <c r="C695" s="15"/>
      <c r="D695" s="15" t="s">
        <v>7684</v>
      </c>
      <c r="E695" s="15" t="s">
        <v>6700</v>
      </c>
      <c r="F695" s="15" t="s">
        <v>103</v>
      </c>
      <c r="G695" s="15" t="s">
        <v>810</v>
      </c>
      <c r="I695" s="15" t="s">
        <v>6689</v>
      </c>
      <c r="J695" s="15" t="s">
        <v>20</v>
      </c>
    </row>
    <row r="696" spans="1:10">
      <c r="A696" s="15" t="s">
        <v>7685</v>
      </c>
      <c r="B696" s="218" t="str">
        <f>IF(ISNUMBER(_xlfn.XMATCH(Prod_fields[[#This Row],[ID]],Rosetta_Stone[Source PROD ID],0))=TRUE,"Found","0-Not Found")</f>
        <v>0-Not Found</v>
      </c>
      <c r="C696" s="15"/>
      <c r="D696" s="15" t="s">
        <v>7686</v>
      </c>
      <c r="E696" s="15" t="s">
        <v>6700</v>
      </c>
      <c r="F696" s="15" t="s">
        <v>134</v>
      </c>
      <c r="G696" s="15" t="s">
        <v>810</v>
      </c>
      <c r="J696" s="15" t="s">
        <v>20</v>
      </c>
    </row>
    <row r="697" spans="1:10">
      <c r="A697" s="15" t="s">
        <v>7685</v>
      </c>
      <c r="B697" s="218" t="str">
        <f>IF(ISNUMBER(_xlfn.XMATCH(Prod_fields[[#This Row],[ID]],Rosetta_Stone[Source PROD ID],0))=TRUE,"Found","0-Not Found")</f>
        <v>0-Not Found</v>
      </c>
      <c r="C697" s="15"/>
      <c r="D697" s="15" t="s">
        <v>7687</v>
      </c>
      <c r="E697" s="15" t="s">
        <v>6700</v>
      </c>
      <c r="F697" s="15" t="s">
        <v>103</v>
      </c>
      <c r="G697" s="15" t="s">
        <v>810</v>
      </c>
      <c r="I697" s="15" t="s">
        <v>6689</v>
      </c>
      <c r="J697" s="15" t="s">
        <v>20</v>
      </c>
    </row>
    <row r="698" spans="1:10">
      <c r="A698" s="15" t="s">
        <v>7688</v>
      </c>
      <c r="B698" s="218" t="str">
        <f>IF(ISNUMBER(_xlfn.XMATCH(Prod_fields[[#This Row],[ID]],Rosetta_Stone[Source PROD ID],0))=TRUE,"Found","0-Not Found")</f>
        <v>0-Not Found</v>
      </c>
      <c r="C698" s="15"/>
      <c r="D698" s="15" t="s">
        <v>7689</v>
      </c>
      <c r="E698" s="15" t="s">
        <v>6700</v>
      </c>
      <c r="F698" s="15" t="s">
        <v>134</v>
      </c>
      <c r="G698" s="15" t="s">
        <v>810</v>
      </c>
      <c r="J698" s="15" t="s">
        <v>20</v>
      </c>
    </row>
    <row r="699" spans="1:10">
      <c r="A699" s="15" t="s">
        <v>7688</v>
      </c>
      <c r="B699" s="218" t="str">
        <f>IF(ISNUMBER(_xlfn.XMATCH(Prod_fields[[#This Row],[ID]],Rosetta_Stone[Source PROD ID],0))=TRUE,"Found","0-Not Found")</f>
        <v>0-Not Found</v>
      </c>
      <c r="C699" s="15"/>
      <c r="D699" s="15" t="s">
        <v>7690</v>
      </c>
      <c r="E699" s="15" t="s">
        <v>6700</v>
      </c>
      <c r="F699" s="15" t="s">
        <v>103</v>
      </c>
      <c r="G699" s="15" t="s">
        <v>810</v>
      </c>
      <c r="I699" s="15" t="s">
        <v>6689</v>
      </c>
      <c r="J699" s="15" t="s">
        <v>20</v>
      </c>
    </row>
    <row r="700" spans="1:10">
      <c r="A700" s="15" t="s">
        <v>7691</v>
      </c>
      <c r="B700" s="218" t="str">
        <f>IF(ISNUMBER(_xlfn.XMATCH(Prod_fields[[#This Row],[ID]],Rosetta_Stone[Source PROD ID],0))=TRUE,"Found","0-Not Found")</f>
        <v>0-Not Found</v>
      </c>
      <c r="C700" s="15"/>
      <c r="D700" s="15" t="s">
        <v>7692</v>
      </c>
      <c r="E700" s="15" t="s">
        <v>6700</v>
      </c>
      <c r="F700" s="15" t="s">
        <v>134</v>
      </c>
      <c r="G700" s="15" t="s">
        <v>810</v>
      </c>
      <c r="J700" s="15" t="s">
        <v>20</v>
      </c>
    </row>
    <row r="701" spans="1:10">
      <c r="A701" s="15" t="s">
        <v>7691</v>
      </c>
      <c r="B701" s="218" t="str">
        <f>IF(ISNUMBER(_xlfn.XMATCH(Prod_fields[[#This Row],[ID]],Rosetta_Stone[Source PROD ID],0))=TRUE,"Found","0-Not Found")</f>
        <v>0-Not Found</v>
      </c>
      <c r="C701" s="15"/>
      <c r="D701" s="15" t="s">
        <v>7693</v>
      </c>
      <c r="E701" s="15" t="s">
        <v>6700</v>
      </c>
      <c r="F701" s="15" t="s">
        <v>103</v>
      </c>
      <c r="G701" s="15" t="s">
        <v>810</v>
      </c>
      <c r="I701" s="15" t="s">
        <v>6689</v>
      </c>
      <c r="J701" s="15" t="s">
        <v>20</v>
      </c>
    </row>
    <row r="702" spans="1:10">
      <c r="A702" s="15" t="s">
        <v>7694</v>
      </c>
      <c r="B702" s="218" t="str">
        <f>IF(ISNUMBER(_xlfn.XMATCH(Prod_fields[[#This Row],[ID]],Rosetta_Stone[Source PROD ID],0))=TRUE,"Found","0-Not Found")</f>
        <v>0-Not Found</v>
      </c>
      <c r="C702" s="15"/>
      <c r="D702" s="15" t="s">
        <v>7695</v>
      </c>
      <c r="E702" s="15" t="s">
        <v>6700</v>
      </c>
      <c r="F702" s="15" t="s">
        <v>134</v>
      </c>
      <c r="G702" s="15" t="s">
        <v>810</v>
      </c>
      <c r="J702" s="15" t="s">
        <v>20</v>
      </c>
    </row>
    <row r="703" spans="1:10">
      <c r="A703" s="15" t="s">
        <v>7694</v>
      </c>
      <c r="B703" s="218" t="str">
        <f>IF(ISNUMBER(_xlfn.XMATCH(Prod_fields[[#This Row],[ID]],Rosetta_Stone[Source PROD ID],0))=TRUE,"Found","0-Not Found")</f>
        <v>0-Not Found</v>
      </c>
      <c r="C703" s="15"/>
      <c r="D703" s="15" t="s">
        <v>7696</v>
      </c>
      <c r="E703" s="15" t="s">
        <v>6700</v>
      </c>
      <c r="F703" s="15" t="s">
        <v>103</v>
      </c>
      <c r="G703" s="15" t="s">
        <v>810</v>
      </c>
      <c r="I703" s="15" t="s">
        <v>6689</v>
      </c>
      <c r="J703" s="15" t="s">
        <v>20</v>
      </c>
    </row>
    <row r="704" spans="1:10">
      <c r="A704" s="15" t="s">
        <v>7697</v>
      </c>
      <c r="B704" s="218" t="str">
        <f>IF(ISNUMBER(_xlfn.XMATCH(Prod_fields[[#This Row],[ID]],Rosetta_Stone[Source PROD ID],0))=TRUE,"Found","0-Not Found")</f>
        <v>0-Not Found</v>
      </c>
      <c r="C704" s="15"/>
      <c r="D704" s="15" t="s">
        <v>7698</v>
      </c>
      <c r="E704" s="15" t="s">
        <v>6700</v>
      </c>
      <c r="F704" s="15" t="s">
        <v>134</v>
      </c>
      <c r="G704" s="15" t="s">
        <v>810</v>
      </c>
      <c r="J704" s="15" t="s">
        <v>20</v>
      </c>
    </row>
    <row r="705" spans="1:12">
      <c r="A705" s="15" t="s">
        <v>7697</v>
      </c>
      <c r="B705" s="218" t="str">
        <f>IF(ISNUMBER(_xlfn.XMATCH(Prod_fields[[#This Row],[ID]],Rosetta_Stone[Source PROD ID],0))=TRUE,"Found","0-Not Found")</f>
        <v>0-Not Found</v>
      </c>
      <c r="C705" s="15"/>
      <c r="D705" s="15" t="s">
        <v>7699</v>
      </c>
      <c r="E705" s="15" t="s">
        <v>6700</v>
      </c>
      <c r="F705" s="15" t="s">
        <v>103</v>
      </c>
      <c r="G705" s="15" t="s">
        <v>810</v>
      </c>
      <c r="I705" s="15" t="s">
        <v>6689</v>
      </c>
      <c r="J705" s="15" t="s">
        <v>20</v>
      </c>
    </row>
    <row r="706" spans="1:12">
      <c r="A706" s="15" t="s">
        <v>7700</v>
      </c>
      <c r="B706" s="218" t="str">
        <f>IF(ISNUMBER(_xlfn.XMATCH(Prod_fields[[#This Row],[ID]],Rosetta_Stone[Source PROD ID],0))=TRUE,"Found","0-Not Found")</f>
        <v>0-Not Found</v>
      </c>
      <c r="C706" s="15"/>
      <c r="D706" s="15" t="s">
        <v>7701</v>
      </c>
      <c r="E706" s="15" t="s">
        <v>6700</v>
      </c>
      <c r="F706" s="15" t="s">
        <v>134</v>
      </c>
      <c r="G706" s="15" t="s">
        <v>810</v>
      </c>
      <c r="J706" s="15" t="s">
        <v>20</v>
      </c>
    </row>
    <row r="707" spans="1:12">
      <c r="A707" s="15" t="s">
        <v>7700</v>
      </c>
      <c r="B707" s="218" t="str">
        <f>IF(ISNUMBER(_xlfn.XMATCH(Prod_fields[[#This Row],[ID]],Rosetta_Stone[Source PROD ID],0))=TRUE,"Found","0-Not Found")</f>
        <v>0-Not Found</v>
      </c>
      <c r="C707" s="15"/>
      <c r="D707" s="15" t="s">
        <v>7702</v>
      </c>
      <c r="E707" s="15" t="s">
        <v>6700</v>
      </c>
      <c r="F707" s="15" t="s">
        <v>103</v>
      </c>
      <c r="G707" s="15" t="s">
        <v>810</v>
      </c>
      <c r="I707" s="15" t="s">
        <v>6689</v>
      </c>
      <c r="J707" s="15" t="s">
        <v>20</v>
      </c>
    </row>
    <row r="708" spans="1:12">
      <c r="A708" s="15" t="s">
        <v>7703</v>
      </c>
      <c r="B708" s="218" t="str">
        <f>IF(ISNUMBER(_xlfn.XMATCH(Prod_fields[[#This Row],[ID]],Rosetta_Stone[Source PROD ID],0))=TRUE,"Found","0-Not Found")</f>
        <v>0-Not Found</v>
      </c>
      <c r="C708" s="15"/>
      <c r="D708" s="15" t="s">
        <v>7704</v>
      </c>
      <c r="E708" s="15" t="s">
        <v>6700</v>
      </c>
      <c r="F708" s="15" t="s">
        <v>134</v>
      </c>
      <c r="G708" s="15" t="s">
        <v>810</v>
      </c>
      <c r="J708" s="15" t="s">
        <v>20</v>
      </c>
    </row>
    <row r="709" spans="1:12">
      <c r="A709" s="15" t="s">
        <v>7703</v>
      </c>
      <c r="B709" s="218" t="str">
        <f>IF(ISNUMBER(_xlfn.XMATCH(Prod_fields[[#This Row],[ID]],Rosetta_Stone[Source PROD ID],0))=TRUE,"Found","0-Not Found")</f>
        <v>0-Not Found</v>
      </c>
      <c r="C709" s="15"/>
      <c r="D709" s="15" t="s">
        <v>7705</v>
      </c>
      <c r="E709" s="15" t="s">
        <v>6700</v>
      </c>
      <c r="F709" s="15" t="s">
        <v>103</v>
      </c>
      <c r="G709" s="15" t="s">
        <v>810</v>
      </c>
      <c r="I709" s="15" t="s">
        <v>6689</v>
      </c>
      <c r="J709" s="15" t="s">
        <v>20</v>
      </c>
    </row>
    <row r="710" spans="1:12">
      <c r="A710" s="15" t="s">
        <v>7706</v>
      </c>
      <c r="B710" s="218" t="str">
        <f>IF(ISNUMBER(_xlfn.XMATCH(Prod_fields[[#This Row],[ID]],Rosetta_Stone[Source PROD ID],0))=TRUE,"Found","0-Not Found")</f>
        <v>0-Not Found</v>
      </c>
      <c r="C710" s="15"/>
      <c r="D710" s="15" t="s">
        <v>7707</v>
      </c>
      <c r="E710" s="15" t="s">
        <v>6700</v>
      </c>
      <c r="F710" s="15" t="s">
        <v>134</v>
      </c>
      <c r="G710" s="15" t="s">
        <v>810</v>
      </c>
      <c r="J710" s="15" t="s">
        <v>20</v>
      </c>
    </row>
    <row r="711" spans="1:12">
      <c r="A711" s="15" t="s">
        <v>7706</v>
      </c>
      <c r="B711" s="218" t="str">
        <f>IF(ISNUMBER(_xlfn.XMATCH(Prod_fields[[#This Row],[ID]],Rosetta_Stone[Source PROD ID],0))=TRUE,"Found","0-Not Found")</f>
        <v>0-Not Found</v>
      </c>
      <c r="C711" s="15"/>
      <c r="D711" s="15" t="s">
        <v>7708</v>
      </c>
      <c r="E711" s="15" t="s">
        <v>6700</v>
      </c>
      <c r="F711" s="15" t="s">
        <v>103</v>
      </c>
      <c r="G711" s="15" t="s">
        <v>810</v>
      </c>
      <c r="I711" s="15" t="s">
        <v>6689</v>
      </c>
      <c r="J711" s="15" t="s">
        <v>20</v>
      </c>
    </row>
    <row r="712" spans="1:12">
      <c r="A712" s="15" t="s">
        <v>7709</v>
      </c>
      <c r="B712" s="218" t="str">
        <f>IF(ISNUMBER(_xlfn.XMATCH(Prod_fields[[#This Row],[ID]],Rosetta_Stone[Source PROD ID],0))=TRUE,"Found","0-Not Found")</f>
        <v>0-Not Found</v>
      </c>
      <c r="C712" s="15"/>
      <c r="D712" s="15" t="s">
        <v>7710</v>
      </c>
      <c r="E712" s="15" t="s">
        <v>6700</v>
      </c>
      <c r="F712" s="15" t="s">
        <v>134</v>
      </c>
      <c r="G712" s="15" t="s">
        <v>810</v>
      </c>
      <c r="J712" s="15" t="s">
        <v>20</v>
      </c>
    </row>
    <row r="713" spans="1:12">
      <c r="A713" s="15" t="s">
        <v>7709</v>
      </c>
      <c r="B713" s="218" t="str">
        <f>IF(ISNUMBER(_xlfn.XMATCH(Prod_fields[[#This Row],[ID]],Rosetta_Stone[Source PROD ID],0))=TRUE,"Found","0-Not Found")</f>
        <v>0-Not Found</v>
      </c>
      <c r="C713" s="15"/>
      <c r="D713" s="15" t="s">
        <v>7711</v>
      </c>
      <c r="E713" s="15" t="s">
        <v>6700</v>
      </c>
      <c r="F713" s="15" t="s">
        <v>103</v>
      </c>
      <c r="G713" s="15" t="s">
        <v>810</v>
      </c>
      <c r="I713" s="15" t="s">
        <v>6689</v>
      </c>
      <c r="J713" s="15" t="s">
        <v>20</v>
      </c>
    </row>
    <row r="714" spans="1:12">
      <c r="A714" s="15" t="s">
        <v>7712</v>
      </c>
      <c r="B714" s="218" t="str">
        <f>IF(ISNUMBER(_xlfn.XMATCH(Prod_fields[[#This Row],[ID]],Rosetta_Stone[Source PROD ID],0))=TRUE,"Found","0-Not Found")</f>
        <v>0-Not Found</v>
      </c>
      <c r="C714" s="15"/>
      <c r="D714" s="15" t="s">
        <v>7713</v>
      </c>
      <c r="E714" s="15" t="s">
        <v>6737</v>
      </c>
      <c r="F714" s="15" t="s">
        <v>103</v>
      </c>
      <c r="G714" s="15" t="s">
        <v>1075</v>
      </c>
      <c r="I714" s="15" t="s">
        <v>6720</v>
      </c>
      <c r="J714" s="15" t="s">
        <v>20</v>
      </c>
    </row>
    <row r="715" spans="1:12">
      <c r="A715" s="15" t="s">
        <v>7714</v>
      </c>
      <c r="B715" s="218" t="str">
        <f>IF(ISNUMBER(_xlfn.XMATCH(Prod_fields[[#This Row],[ID]],Rosetta_Stone[Source PROD ID],0))=TRUE,"Found","0-Not Found")</f>
        <v>0-Not Found</v>
      </c>
      <c r="C715" s="15"/>
      <c r="D715" s="15" t="s">
        <v>7715</v>
      </c>
      <c r="E715" s="15" t="s">
        <v>6737</v>
      </c>
      <c r="F715" s="15" t="s">
        <v>103</v>
      </c>
      <c r="G715" s="15" t="s">
        <v>810</v>
      </c>
      <c r="I715" s="15" t="s">
        <v>6720</v>
      </c>
      <c r="J715" s="15" t="s">
        <v>20</v>
      </c>
    </row>
    <row r="716" spans="1:12">
      <c r="A716" s="15" t="s">
        <v>6025</v>
      </c>
      <c r="B716" s="218" t="str">
        <f>IF(ISNUMBER(_xlfn.XMATCH(Prod_fields[[#This Row],[ID]],Rosetta_Stone[Source PROD ID],0))=TRUE,"Found","0-Not Found")</f>
        <v>0-Not Found</v>
      </c>
      <c r="C716" s="15"/>
      <c r="D716" s="15" t="s">
        <v>7716</v>
      </c>
      <c r="E716" s="15" t="s">
        <v>7717</v>
      </c>
      <c r="F716" s="15" t="s">
        <v>1636</v>
      </c>
      <c r="G716" s="15" t="s">
        <v>947</v>
      </c>
      <c r="L716" s="15" t="s">
        <v>117</v>
      </c>
    </row>
    <row r="717" spans="1:12">
      <c r="A717" s="15" t="s">
        <v>6025</v>
      </c>
      <c r="B717" s="218" t="str">
        <f>IF(ISNUMBER(_xlfn.XMATCH(Prod_fields[[#This Row],[ID]],Rosetta_Stone[Source PROD ID],0))=TRUE,"Found","0-Not Found")</f>
        <v>0-Not Found</v>
      </c>
      <c r="C717" s="15"/>
      <c r="D717" s="15" t="s">
        <v>7718</v>
      </c>
      <c r="E717" s="15" t="s">
        <v>6701</v>
      </c>
      <c r="F717" s="15" t="s">
        <v>216</v>
      </c>
      <c r="G717" s="15" t="s">
        <v>6712</v>
      </c>
      <c r="J717" s="15" t="s">
        <v>20</v>
      </c>
    </row>
    <row r="718" spans="1:12">
      <c r="A718" s="15" t="s">
        <v>6287</v>
      </c>
      <c r="B718" s="218" t="str">
        <f>IF(ISNUMBER(_xlfn.XMATCH(Prod_fields[[#This Row],[ID]],Rosetta_Stone[Source PROD ID],0))=TRUE,"Found","0-Not Found")</f>
        <v>Found</v>
      </c>
      <c r="C718" s="15" t="s">
        <v>6696</v>
      </c>
      <c r="D718" s="15" t="s">
        <v>1807</v>
      </c>
      <c r="E718" s="15" t="s">
        <v>6700</v>
      </c>
      <c r="F718" s="15" t="s">
        <v>103</v>
      </c>
      <c r="G718" s="15" t="s">
        <v>947</v>
      </c>
      <c r="I718" s="15" t="s">
        <v>6698</v>
      </c>
      <c r="J718" s="15" t="s">
        <v>20</v>
      </c>
    </row>
    <row r="719" spans="1:12">
      <c r="A719" s="15" t="s">
        <v>6287</v>
      </c>
      <c r="B719" s="218" t="str">
        <f>IF(ISNUMBER(_xlfn.XMATCH(Prod_fields[[#This Row],[ID]],Rosetta_Stone[Source PROD ID],0))=TRUE,"Found","0-Not Found")</f>
        <v>0-Not Found</v>
      </c>
      <c r="C719" s="15"/>
      <c r="D719" s="15" t="s">
        <v>7719</v>
      </c>
      <c r="E719" s="15" t="s">
        <v>6697</v>
      </c>
      <c r="F719" s="15" t="s">
        <v>103</v>
      </c>
      <c r="G719" s="15" t="s">
        <v>947</v>
      </c>
      <c r="I719" s="15" t="s">
        <v>6698</v>
      </c>
      <c r="J719" s="15" t="s">
        <v>20</v>
      </c>
    </row>
    <row r="720" spans="1:12">
      <c r="A720" s="15" t="s">
        <v>6287</v>
      </c>
      <c r="B720" s="218" t="str">
        <f>IF(ISNUMBER(_xlfn.XMATCH(Prod_fields[[#This Row],[ID]],Rosetta_Stone[Source PROD ID],0))=TRUE,"Found","0-Not Found")</f>
        <v>0-Not Found</v>
      </c>
      <c r="C720" s="15"/>
      <c r="D720" s="15" t="s">
        <v>7720</v>
      </c>
      <c r="E720" s="15" t="s">
        <v>6701</v>
      </c>
      <c r="F720" s="15" t="s">
        <v>103</v>
      </c>
      <c r="G720" s="15" t="s">
        <v>947</v>
      </c>
      <c r="I720" s="15" t="s">
        <v>6698</v>
      </c>
      <c r="J720" s="15" t="s">
        <v>20</v>
      </c>
    </row>
    <row r="721" spans="1:10">
      <c r="A721" s="15" t="s">
        <v>7721</v>
      </c>
      <c r="B721" s="218" t="str">
        <f>IF(ISNUMBER(_xlfn.XMATCH(Prod_fields[[#This Row],[ID]],Rosetta_Stone[Source PROD ID],0))=TRUE,"Found","0-Not Found")</f>
        <v>0-Not Found</v>
      </c>
      <c r="C721" s="15"/>
      <c r="D721" s="15" t="s">
        <v>7722</v>
      </c>
      <c r="E721" s="15" t="s">
        <v>6700</v>
      </c>
      <c r="F721" s="15" t="s">
        <v>134</v>
      </c>
      <c r="G721" s="15" t="s">
        <v>810</v>
      </c>
      <c r="J721" s="15" t="s">
        <v>20</v>
      </c>
    </row>
    <row r="722" spans="1:10">
      <c r="A722" s="15" t="s">
        <v>7721</v>
      </c>
      <c r="B722" s="218" t="str">
        <f>IF(ISNUMBER(_xlfn.XMATCH(Prod_fields[[#This Row],[ID]],Rosetta_Stone[Source PROD ID],0))=TRUE,"Found","0-Not Found")</f>
        <v>0-Not Found</v>
      </c>
      <c r="C722" s="15"/>
      <c r="D722" s="15" t="s">
        <v>7723</v>
      </c>
      <c r="E722" s="15" t="s">
        <v>6700</v>
      </c>
      <c r="F722" s="15" t="s">
        <v>103</v>
      </c>
      <c r="G722" s="15" t="s">
        <v>810</v>
      </c>
      <c r="I722" s="15" t="s">
        <v>6689</v>
      </c>
      <c r="J722" s="15" t="s">
        <v>20</v>
      </c>
    </row>
    <row r="723" spans="1:10">
      <c r="A723" s="15" t="s">
        <v>7724</v>
      </c>
      <c r="B723" s="218" t="str">
        <f>IF(ISNUMBER(_xlfn.XMATCH(Prod_fields[[#This Row],[ID]],Rosetta_Stone[Source PROD ID],0))=TRUE,"Found","0-Not Found")</f>
        <v>0-Not Found</v>
      </c>
      <c r="C723" s="15"/>
      <c r="D723" s="15" t="s">
        <v>7725</v>
      </c>
      <c r="E723" s="15" t="s">
        <v>6700</v>
      </c>
      <c r="F723" s="15" t="s">
        <v>134</v>
      </c>
      <c r="G723" s="15" t="s">
        <v>810</v>
      </c>
      <c r="J723" s="15" t="s">
        <v>20</v>
      </c>
    </row>
    <row r="724" spans="1:10">
      <c r="A724" s="15" t="s">
        <v>7724</v>
      </c>
      <c r="B724" s="218" t="str">
        <f>IF(ISNUMBER(_xlfn.XMATCH(Prod_fields[[#This Row],[ID]],Rosetta_Stone[Source PROD ID],0))=TRUE,"Found","0-Not Found")</f>
        <v>0-Not Found</v>
      </c>
      <c r="C724" s="15"/>
      <c r="D724" s="15" t="s">
        <v>7726</v>
      </c>
      <c r="E724" s="15" t="s">
        <v>6700</v>
      </c>
      <c r="F724" s="15" t="s">
        <v>103</v>
      </c>
      <c r="G724" s="15" t="s">
        <v>810</v>
      </c>
      <c r="I724" s="15" t="s">
        <v>6689</v>
      </c>
      <c r="J724" s="15" t="s">
        <v>20</v>
      </c>
    </row>
    <row r="725" spans="1:10">
      <c r="A725" s="15" t="s">
        <v>7727</v>
      </c>
      <c r="B725" s="218" t="str">
        <f>IF(ISNUMBER(_xlfn.XMATCH(Prod_fields[[#This Row],[ID]],Rosetta_Stone[Source PROD ID],0))=TRUE,"Found","0-Not Found")</f>
        <v>0-Not Found</v>
      </c>
      <c r="C725" s="15"/>
      <c r="D725" s="15" t="s">
        <v>7728</v>
      </c>
      <c r="E725" s="15" t="s">
        <v>6700</v>
      </c>
      <c r="F725" s="15" t="s">
        <v>7081</v>
      </c>
      <c r="G725" s="15" t="s">
        <v>810</v>
      </c>
      <c r="J725" s="15" t="s">
        <v>20</v>
      </c>
    </row>
    <row r="726" spans="1:10">
      <c r="A726" s="15" t="s">
        <v>7727</v>
      </c>
      <c r="B726" s="218" t="str">
        <f>IF(ISNUMBER(_xlfn.XMATCH(Prod_fields[[#This Row],[ID]],Rosetta_Stone[Source PROD ID],0))=TRUE,"Found","0-Not Found")</f>
        <v>0-Not Found</v>
      </c>
      <c r="C726" s="15"/>
      <c r="D726" s="15" t="s">
        <v>7729</v>
      </c>
      <c r="E726" s="15" t="s">
        <v>6700</v>
      </c>
      <c r="F726" s="15" t="s">
        <v>103</v>
      </c>
      <c r="G726" s="15" t="s">
        <v>810</v>
      </c>
      <c r="I726" s="15" t="s">
        <v>6689</v>
      </c>
      <c r="J726" s="15" t="s">
        <v>20</v>
      </c>
    </row>
    <row r="727" spans="1:10">
      <c r="A727" s="15" t="s">
        <v>7730</v>
      </c>
      <c r="B727" s="218" t="str">
        <f>IF(ISNUMBER(_xlfn.XMATCH(Prod_fields[[#This Row],[ID]],Rosetta_Stone[Source PROD ID],0))=TRUE,"Found","0-Not Found")</f>
        <v>0-Not Found</v>
      </c>
      <c r="C727" s="15"/>
      <c r="D727" s="15" t="s">
        <v>7731</v>
      </c>
      <c r="E727" s="15" t="s">
        <v>6700</v>
      </c>
      <c r="F727" s="15" t="s">
        <v>7081</v>
      </c>
      <c r="G727" s="15" t="s">
        <v>810</v>
      </c>
      <c r="J727" s="15" t="s">
        <v>20</v>
      </c>
    </row>
    <row r="728" spans="1:10">
      <c r="A728" s="15" t="s">
        <v>7730</v>
      </c>
      <c r="B728" s="218" t="str">
        <f>IF(ISNUMBER(_xlfn.XMATCH(Prod_fields[[#This Row],[ID]],Rosetta_Stone[Source PROD ID],0))=TRUE,"Found","0-Not Found")</f>
        <v>0-Not Found</v>
      </c>
      <c r="C728" s="15"/>
      <c r="D728" s="15" t="s">
        <v>7732</v>
      </c>
      <c r="E728" s="15" t="s">
        <v>6700</v>
      </c>
      <c r="F728" s="15" t="s">
        <v>103</v>
      </c>
      <c r="G728" s="15" t="s">
        <v>810</v>
      </c>
      <c r="I728" s="15" t="s">
        <v>6689</v>
      </c>
      <c r="J728" s="15" t="s">
        <v>20</v>
      </c>
    </row>
    <row r="729" spans="1:10">
      <c r="A729" s="15" t="s">
        <v>7733</v>
      </c>
      <c r="B729" s="218" t="str">
        <f>IF(ISNUMBER(_xlfn.XMATCH(Prod_fields[[#This Row],[ID]],Rosetta_Stone[Source PROD ID],0))=TRUE,"Found","0-Not Found")</f>
        <v>0-Not Found</v>
      </c>
      <c r="C729" s="15"/>
      <c r="D729" s="15" t="s">
        <v>7734</v>
      </c>
      <c r="E729" s="15" t="s">
        <v>6700</v>
      </c>
      <c r="F729" s="15" t="s">
        <v>7081</v>
      </c>
      <c r="G729" s="15" t="s">
        <v>810</v>
      </c>
      <c r="J729" s="15" t="s">
        <v>20</v>
      </c>
    </row>
    <row r="730" spans="1:10">
      <c r="A730" s="15" t="s">
        <v>7733</v>
      </c>
      <c r="B730" s="218" t="str">
        <f>IF(ISNUMBER(_xlfn.XMATCH(Prod_fields[[#This Row],[ID]],Rosetta_Stone[Source PROD ID],0))=TRUE,"Found","0-Not Found")</f>
        <v>0-Not Found</v>
      </c>
      <c r="C730" s="15"/>
      <c r="D730" s="15" t="s">
        <v>7735</v>
      </c>
      <c r="E730" s="15" t="s">
        <v>6700</v>
      </c>
      <c r="F730" s="15" t="s">
        <v>103</v>
      </c>
      <c r="G730" s="15" t="s">
        <v>810</v>
      </c>
      <c r="I730" s="15" t="s">
        <v>6689</v>
      </c>
      <c r="J730" s="15" t="s">
        <v>20</v>
      </c>
    </row>
    <row r="731" spans="1:10">
      <c r="A731" s="15" t="s">
        <v>7736</v>
      </c>
      <c r="B731" s="218" t="str">
        <f>IF(ISNUMBER(_xlfn.XMATCH(Prod_fields[[#This Row],[ID]],Rosetta_Stone[Source PROD ID],0))=TRUE,"Found","0-Not Found")</f>
        <v>0-Not Found</v>
      </c>
      <c r="C731" s="15"/>
      <c r="D731" s="15" t="s">
        <v>7737</v>
      </c>
      <c r="E731" s="15" t="s">
        <v>6700</v>
      </c>
      <c r="F731" s="15" t="s">
        <v>7081</v>
      </c>
      <c r="G731" s="15" t="s">
        <v>810</v>
      </c>
      <c r="J731" s="15" t="s">
        <v>20</v>
      </c>
    </row>
    <row r="732" spans="1:10">
      <c r="A732" s="15" t="s">
        <v>7736</v>
      </c>
      <c r="B732" s="218" t="str">
        <f>IF(ISNUMBER(_xlfn.XMATCH(Prod_fields[[#This Row],[ID]],Rosetta_Stone[Source PROD ID],0))=TRUE,"Found","0-Not Found")</f>
        <v>0-Not Found</v>
      </c>
      <c r="C732" s="15"/>
      <c r="D732" s="15" t="s">
        <v>7738</v>
      </c>
      <c r="E732" s="15" t="s">
        <v>6700</v>
      </c>
      <c r="F732" s="15" t="s">
        <v>103</v>
      </c>
      <c r="G732" s="15" t="s">
        <v>810</v>
      </c>
      <c r="I732" s="15" t="s">
        <v>6689</v>
      </c>
      <c r="J732" s="15" t="s">
        <v>20</v>
      </c>
    </row>
    <row r="733" spans="1:10">
      <c r="A733" s="15" t="s">
        <v>7739</v>
      </c>
      <c r="B733" s="218" t="str">
        <f>IF(ISNUMBER(_xlfn.XMATCH(Prod_fields[[#This Row],[ID]],Rosetta_Stone[Source PROD ID],0))=TRUE,"Found","0-Not Found")</f>
        <v>0-Not Found</v>
      </c>
      <c r="C733" s="15"/>
      <c r="D733" s="15" t="s">
        <v>7740</v>
      </c>
      <c r="E733" s="15" t="s">
        <v>6700</v>
      </c>
      <c r="F733" s="15" t="s">
        <v>134</v>
      </c>
      <c r="G733" s="15" t="s">
        <v>810</v>
      </c>
      <c r="J733" s="15" t="s">
        <v>20</v>
      </c>
    </row>
    <row r="734" spans="1:10">
      <c r="A734" s="15" t="s">
        <v>7739</v>
      </c>
      <c r="B734" s="218" t="str">
        <f>IF(ISNUMBER(_xlfn.XMATCH(Prod_fields[[#This Row],[ID]],Rosetta_Stone[Source PROD ID],0))=TRUE,"Found","0-Not Found")</f>
        <v>0-Not Found</v>
      </c>
      <c r="C734" s="15"/>
      <c r="D734" s="15" t="s">
        <v>7741</v>
      </c>
      <c r="E734" s="15" t="s">
        <v>6700</v>
      </c>
      <c r="F734" s="15" t="s">
        <v>103</v>
      </c>
      <c r="G734" s="15" t="s">
        <v>810</v>
      </c>
      <c r="I734" s="15" t="s">
        <v>6689</v>
      </c>
      <c r="J734" s="15" t="s">
        <v>20</v>
      </c>
    </row>
    <row r="735" spans="1:10">
      <c r="A735" s="15" t="s">
        <v>7742</v>
      </c>
      <c r="B735" s="218" t="str">
        <f>IF(ISNUMBER(_xlfn.XMATCH(Prod_fields[[#This Row],[ID]],Rosetta_Stone[Source PROD ID],0))=TRUE,"Found","0-Not Found")</f>
        <v>0-Not Found</v>
      </c>
      <c r="C735" s="15"/>
      <c r="D735" s="15" t="s">
        <v>7743</v>
      </c>
      <c r="E735" s="15" t="s">
        <v>6700</v>
      </c>
      <c r="F735" s="15" t="s">
        <v>103</v>
      </c>
      <c r="G735" s="15" t="s">
        <v>810</v>
      </c>
      <c r="I735" s="15" t="s">
        <v>6698</v>
      </c>
      <c r="J735" s="15" t="s">
        <v>20</v>
      </c>
    </row>
    <row r="736" spans="1:10">
      <c r="A736" s="15" t="s">
        <v>7744</v>
      </c>
      <c r="B736" s="218" t="str">
        <f>IF(ISNUMBER(_xlfn.XMATCH(Prod_fields[[#This Row],[ID]],Rosetta_Stone[Source PROD ID],0))=TRUE,"Found","0-Not Found")</f>
        <v>0-Not Found</v>
      </c>
      <c r="C736" s="15"/>
      <c r="D736" s="15" t="s">
        <v>7745</v>
      </c>
      <c r="E736" s="15" t="s">
        <v>6700</v>
      </c>
      <c r="F736" s="15" t="s">
        <v>103</v>
      </c>
      <c r="G736" s="15" t="s">
        <v>810</v>
      </c>
      <c r="I736" s="15" t="s">
        <v>6689</v>
      </c>
      <c r="J736" s="15" t="s">
        <v>20</v>
      </c>
    </row>
    <row r="737" spans="1:10">
      <c r="A737" s="15" t="s">
        <v>4904</v>
      </c>
      <c r="B737" s="218" t="str">
        <f>IF(ISNUMBER(_xlfn.XMATCH(Prod_fields[[#This Row],[ID]],Rosetta_Stone[Source PROD ID],0))=TRUE,"Found","0-Not Found")</f>
        <v>0-Not Found</v>
      </c>
      <c r="C737" s="15" t="s">
        <v>1641</v>
      </c>
      <c r="D737" s="15" t="s">
        <v>6322</v>
      </c>
      <c r="E737" s="15" t="s">
        <v>6700</v>
      </c>
      <c r="F737" s="15" t="s">
        <v>103</v>
      </c>
      <c r="G737" s="15" t="s">
        <v>810</v>
      </c>
      <c r="I737" s="15" t="s">
        <v>6689</v>
      </c>
      <c r="J737" s="15" t="s">
        <v>20</v>
      </c>
    </row>
    <row r="738" spans="1:10">
      <c r="A738" s="15" t="s">
        <v>7746</v>
      </c>
      <c r="B738" s="218" t="str">
        <f>IF(ISNUMBER(_xlfn.XMATCH(Prod_fields[[#This Row],[ID]],Rosetta_Stone[Source PROD ID],0))=TRUE,"Found","0-Not Found")</f>
        <v>0-Not Found</v>
      </c>
      <c r="C738" s="15"/>
      <c r="D738" s="15" t="s">
        <v>7747</v>
      </c>
      <c r="E738" s="15" t="s">
        <v>6700</v>
      </c>
      <c r="F738" s="15" t="s">
        <v>7081</v>
      </c>
      <c r="G738" s="15" t="s">
        <v>810</v>
      </c>
      <c r="J738" s="15" t="s">
        <v>20</v>
      </c>
    </row>
    <row r="739" spans="1:10">
      <c r="A739" s="15" t="s">
        <v>7748</v>
      </c>
      <c r="B739" s="218" t="str">
        <f>IF(ISNUMBER(_xlfn.XMATCH(Prod_fields[[#This Row],[ID]],Rosetta_Stone[Source PROD ID],0))=TRUE,"Found","0-Not Found")</f>
        <v>0-Not Found</v>
      </c>
      <c r="C739" s="15"/>
      <c r="D739" s="15" t="s">
        <v>7749</v>
      </c>
      <c r="E739" s="15" t="s">
        <v>6700</v>
      </c>
      <c r="F739" s="15" t="s">
        <v>7081</v>
      </c>
      <c r="G739" s="15" t="s">
        <v>810</v>
      </c>
      <c r="J739" s="15" t="s">
        <v>20</v>
      </c>
    </row>
    <row r="740" spans="1:10">
      <c r="A740" s="15" t="s">
        <v>7748</v>
      </c>
      <c r="B740" s="218" t="str">
        <f>IF(ISNUMBER(_xlfn.XMATCH(Prod_fields[[#This Row],[ID]],Rosetta_Stone[Source PROD ID],0))=TRUE,"Found","0-Not Found")</f>
        <v>0-Not Found</v>
      </c>
      <c r="C740" s="15"/>
      <c r="D740" s="15" t="s">
        <v>7750</v>
      </c>
      <c r="E740" s="15" t="s">
        <v>6700</v>
      </c>
      <c r="F740" s="15" t="s">
        <v>103</v>
      </c>
      <c r="G740" s="15" t="s">
        <v>810</v>
      </c>
      <c r="I740" s="15" t="s">
        <v>6689</v>
      </c>
      <c r="J740" s="15" t="s">
        <v>20</v>
      </c>
    </row>
    <row r="741" spans="1:10">
      <c r="A741" s="15" t="s">
        <v>7751</v>
      </c>
      <c r="B741" s="218" t="str">
        <f>IF(ISNUMBER(_xlfn.XMATCH(Prod_fields[[#This Row],[ID]],Rosetta_Stone[Source PROD ID],0))=TRUE,"Found","0-Not Found")</f>
        <v>0-Not Found</v>
      </c>
      <c r="C741" s="15"/>
      <c r="D741" s="15" t="s">
        <v>7752</v>
      </c>
      <c r="E741" s="15" t="s">
        <v>6700</v>
      </c>
      <c r="F741" s="15" t="s">
        <v>7081</v>
      </c>
      <c r="G741" s="15" t="s">
        <v>810</v>
      </c>
      <c r="J741" s="15" t="s">
        <v>20</v>
      </c>
    </row>
    <row r="742" spans="1:10">
      <c r="A742" s="15" t="s">
        <v>7751</v>
      </c>
      <c r="B742" s="218" t="str">
        <f>IF(ISNUMBER(_xlfn.XMATCH(Prod_fields[[#This Row],[ID]],Rosetta_Stone[Source PROD ID],0))=TRUE,"Found","0-Not Found")</f>
        <v>0-Not Found</v>
      </c>
      <c r="C742" s="15"/>
      <c r="D742" s="15" t="s">
        <v>7753</v>
      </c>
      <c r="E742" s="15" t="s">
        <v>6700</v>
      </c>
      <c r="F742" s="15" t="s">
        <v>103</v>
      </c>
      <c r="G742" s="15" t="s">
        <v>810</v>
      </c>
      <c r="I742" s="15" t="s">
        <v>6689</v>
      </c>
      <c r="J742" s="15" t="s">
        <v>20</v>
      </c>
    </row>
    <row r="743" spans="1:10">
      <c r="A743" s="15" t="s">
        <v>7754</v>
      </c>
      <c r="B743" s="218" t="str">
        <f>IF(ISNUMBER(_xlfn.XMATCH(Prod_fields[[#This Row],[ID]],Rosetta_Stone[Source PROD ID],0))=TRUE,"Found","0-Not Found")</f>
        <v>0-Not Found</v>
      </c>
      <c r="C743" s="15"/>
      <c r="D743" s="15" t="s">
        <v>7755</v>
      </c>
      <c r="E743" s="15" t="s">
        <v>6700</v>
      </c>
      <c r="F743" s="15" t="s">
        <v>7081</v>
      </c>
      <c r="G743" s="15" t="s">
        <v>810</v>
      </c>
      <c r="J743" s="15" t="s">
        <v>20</v>
      </c>
    </row>
    <row r="744" spans="1:10">
      <c r="A744" s="15" t="s">
        <v>7754</v>
      </c>
      <c r="B744" s="218" t="str">
        <f>IF(ISNUMBER(_xlfn.XMATCH(Prod_fields[[#This Row],[ID]],Rosetta_Stone[Source PROD ID],0))=TRUE,"Found","0-Not Found")</f>
        <v>0-Not Found</v>
      </c>
      <c r="C744" s="15"/>
      <c r="D744" s="15" t="s">
        <v>7756</v>
      </c>
      <c r="E744" s="15" t="s">
        <v>6700</v>
      </c>
      <c r="F744" s="15" t="s">
        <v>103</v>
      </c>
      <c r="G744" s="15" t="s">
        <v>810</v>
      </c>
      <c r="I744" s="15" t="s">
        <v>6689</v>
      </c>
      <c r="J744" s="15" t="s">
        <v>20</v>
      </c>
    </row>
    <row r="745" spans="1:10">
      <c r="A745" s="15" t="s">
        <v>7757</v>
      </c>
      <c r="B745" s="218" t="str">
        <f>IF(ISNUMBER(_xlfn.XMATCH(Prod_fields[[#This Row],[ID]],Rosetta_Stone[Source PROD ID],0))=TRUE,"Found","0-Not Found")</f>
        <v>0-Not Found</v>
      </c>
      <c r="C745" s="15"/>
      <c r="D745" s="15" t="s">
        <v>7758</v>
      </c>
      <c r="E745" s="15" t="s">
        <v>6700</v>
      </c>
      <c r="F745" s="15" t="s">
        <v>7081</v>
      </c>
      <c r="G745" s="15" t="s">
        <v>810</v>
      </c>
      <c r="J745" s="15" t="s">
        <v>20</v>
      </c>
    </row>
    <row r="746" spans="1:10">
      <c r="A746" s="15" t="s">
        <v>7759</v>
      </c>
      <c r="B746" s="218" t="str">
        <f>IF(ISNUMBER(_xlfn.XMATCH(Prod_fields[[#This Row],[ID]],Rosetta_Stone[Source PROD ID],0))=TRUE,"Found","0-Not Found")</f>
        <v>0-Not Found</v>
      </c>
      <c r="C746" s="15"/>
      <c r="D746" s="15" t="s">
        <v>7760</v>
      </c>
      <c r="E746" s="15" t="s">
        <v>6700</v>
      </c>
      <c r="F746" s="15" t="s">
        <v>7081</v>
      </c>
      <c r="G746" s="15" t="s">
        <v>810</v>
      </c>
      <c r="J746" s="15" t="s">
        <v>20</v>
      </c>
    </row>
    <row r="747" spans="1:10">
      <c r="A747" s="15" t="s">
        <v>7759</v>
      </c>
      <c r="B747" s="218" t="str">
        <f>IF(ISNUMBER(_xlfn.XMATCH(Prod_fields[[#This Row],[ID]],Rosetta_Stone[Source PROD ID],0))=TRUE,"Found","0-Not Found")</f>
        <v>0-Not Found</v>
      </c>
      <c r="C747" s="15"/>
      <c r="D747" s="15" t="s">
        <v>7761</v>
      </c>
      <c r="E747" s="15" t="s">
        <v>6700</v>
      </c>
      <c r="F747" s="15" t="s">
        <v>103</v>
      </c>
      <c r="G747" s="15" t="s">
        <v>810</v>
      </c>
      <c r="I747" s="15" t="s">
        <v>6689</v>
      </c>
      <c r="J747" s="15" t="s">
        <v>20</v>
      </c>
    </row>
    <row r="748" spans="1:10">
      <c r="A748" s="15" t="s">
        <v>7762</v>
      </c>
      <c r="B748" s="218" t="str">
        <f>IF(ISNUMBER(_xlfn.XMATCH(Prod_fields[[#This Row],[ID]],Rosetta_Stone[Source PROD ID],0))=TRUE,"Found","0-Not Found")</f>
        <v>0-Not Found</v>
      </c>
      <c r="C748" s="15"/>
      <c r="D748" s="15" t="s">
        <v>7763</v>
      </c>
      <c r="E748" s="15" t="s">
        <v>6700</v>
      </c>
      <c r="F748" s="15" t="s">
        <v>7081</v>
      </c>
      <c r="G748" s="15" t="s">
        <v>810</v>
      </c>
      <c r="J748" s="15" t="s">
        <v>20</v>
      </c>
    </row>
    <row r="749" spans="1:10">
      <c r="A749" s="15" t="s">
        <v>7762</v>
      </c>
      <c r="B749" s="218" t="str">
        <f>IF(ISNUMBER(_xlfn.XMATCH(Prod_fields[[#This Row],[ID]],Rosetta_Stone[Source PROD ID],0))=TRUE,"Found","0-Not Found")</f>
        <v>0-Not Found</v>
      </c>
      <c r="C749" s="15"/>
      <c r="D749" s="15" t="s">
        <v>7764</v>
      </c>
      <c r="E749" s="15" t="s">
        <v>6700</v>
      </c>
      <c r="F749" s="15" t="s">
        <v>103</v>
      </c>
      <c r="G749" s="15" t="s">
        <v>810</v>
      </c>
      <c r="I749" s="15" t="s">
        <v>6689</v>
      </c>
      <c r="J749" s="15" t="s">
        <v>20</v>
      </c>
    </row>
    <row r="750" spans="1:10">
      <c r="A750" s="15" t="s">
        <v>7765</v>
      </c>
      <c r="B750" s="218" t="str">
        <f>IF(ISNUMBER(_xlfn.XMATCH(Prod_fields[[#This Row],[ID]],Rosetta_Stone[Source PROD ID],0))=TRUE,"Found","0-Not Found")</f>
        <v>0-Not Found</v>
      </c>
      <c r="C750" s="15"/>
      <c r="D750" s="15" t="s">
        <v>7766</v>
      </c>
      <c r="E750" s="15" t="s">
        <v>6700</v>
      </c>
      <c r="F750" s="15" t="s">
        <v>134</v>
      </c>
      <c r="G750" s="15" t="s">
        <v>810</v>
      </c>
      <c r="J750" s="15" t="s">
        <v>20</v>
      </c>
    </row>
    <row r="751" spans="1:10">
      <c r="A751" s="15" t="s">
        <v>7765</v>
      </c>
      <c r="B751" s="218" t="str">
        <f>IF(ISNUMBER(_xlfn.XMATCH(Prod_fields[[#This Row],[ID]],Rosetta_Stone[Source PROD ID],0))=TRUE,"Found","0-Not Found")</f>
        <v>0-Not Found</v>
      </c>
      <c r="C751" s="15"/>
      <c r="D751" s="15" t="s">
        <v>7767</v>
      </c>
      <c r="E751" s="15" t="s">
        <v>6700</v>
      </c>
      <c r="F751" s="15" t="s">
        <v>103</v>
      </c>
      <c r="G751" s="15" t="s">
        <v>810</v>
      </c>
      <c r="I751" s="15" t="s">
        <v>6689</v>
      </c>
      <c r="J751" s="15" t="s">
        <v>20</v>
      </c>
    </row>
    <row r="752" spans="1:10">
      <c r="A752" s="15" t="s">
        <v>7768</v>
      </c>
      <c r="B752" s="218" t="str">
        <f>IF(ISNUMBER(_xlfn.XMATCH(Prod_fields[[#This Row],[ID]],Rosetta_Stone[Source PROD ID],0))=TRUE,"Found","0-Not Found")</f>
        <v>0-Not Found</v>
      </c>
      <c r="C752" s="15"/>
      <c r="D752" s="15" t="s">
        <v>7769</v>
      </c>
      <c r="E752" s="15" t="s">
        <v>6700</v>
      </c>
      <c r="F752" s="15" t="s">
        <v>134</v>
      </c>
      <c r="G752" s="15" t="s">
        <v>810</v>
      </c>
      <c r="J752" s="15" t="s">
        <v>20</v>
      </c>
    </row>
    <row r="753" spans="1:10">
      <c r="A753" s="15" t="s">
        <v>7768</v>
      </c>
      <c r="B753" s="218" t="str">
        <f>IF(ISNUMBER(_xlfn.XMATCH(Prod_fields[[#This Row],[ID]],Rosetta_Stone[Source PROD ID],0))=TRUE,"Found","0-Not Found")</f>
        <v>0-Not Found</v>
      </c>
      <c r="C753" s="15"/>
      <c r="D753" s="15" t="s">
        <v>7770</v>
      </c>
      <c r="E753" s="15" t="s">
        <v>6700</v>
      </c>
      <c r="F753" s="15" t="s">
        <v>103</v>
      </c>
      <c r="G753" s="15" t="s">
        <v>810</v>
      </c>
      <c r="I753" s="15" t="s">
        <v>6689</v>
      </c>
      <c r="J753" s="15" t="s">
        <v>20</v>
      </c>
    </row>
    <row r="754" spans="1:10">
      <c r="A754" s="15" t="s">
        <v>7771</v>
      </c>
      <c r="B754" s="218" t="str">
        <f>IF(ISNUMBER(_xlfn.XMATCH(Prod_fields[[#This Row],[ID]],Rosetta_Stone[Source PROD ID],0))=TRUE,"Found","0-Not Found")</f>
        <v>0-Not Found</v>
      </c>
      <c r="C754" s="15"/>
      <c r="D754" s="15" t="s">
        <v>7772</v>
      </c>
      <c r="E754" s="15" t="s">
        <v>6700</v>
      </c>
      <c r="F754" s="15" t="s">
        <v>134</v>
      </c>
      <c r="G754" s="15" t="s">
        <v>810</v>
      </c>
      <c r="J754" s="15" t="s">
        <v>20</v>
      </c>
    </row>
    <row r="755" spans="1:10">
      <c r="A755" s="15" t="s">
        <v>7771</v>
      </c>
      <c r="B755" s="218" t="str">
        <f>IF(ISNUMBER(_xlfn.XMATCH(Prod_fields[[#This Row],[ID]],Rosetta_Stone[Source PROD ID],0))=TRUE,"Found","0-Not Found")</f>
        <v>0-Not Found</v>
      </c>
      <c r="C755" s="15"/>
      <c r="D755" s="15" t="s">
        <v>7773</v>
      </c>
      <c r="E755" s="15" t="s">
        <v>6700</v>
      </c>
      <c r="F755" s="15" t="s">
        <v>103</v>
      </c>
      <c r="G755" s="15" t="s">
        <v>810</v>
      </c>
      <c r="I755" s="15" t="s">
        <v>6689</v>
      </c>
      <c r="J755" s="15" t="s">
        <v>20</v>
      </c>
    </row>
    <row r="756" spans="1:10">
      <c r="A756" s="15" t="s">
        <v>7774</v>
      </c>
      <c r="B756" s="218" t="str">
        <f>IF(ISNUMBER(_xlfn.XMATCH(Prod_fields[[#This Row],[ID]],Rosetta_Stone[Source PROD ID],0))=TRUE,"Found","0-Not Found")</f>
        <v>0-Not Found</v>
      </c>
      <c r="C756" s="15"/>
      <c r="D756" s="15" t="s">
        <v>7775</v>
      </c>
      <c r="E756" s="15" t="s">
        <v>6700</v>
      </c>
      <c r="F756" s="15" t="s">
        <v>134</v>
      </c>
      <c r="G756" s="15" t="s">
        <v>810</v>
      </c>
      <c r="J756" s="15" t="s">
        <v>20</v>
      </c>
    </row>
    <row r="757" spans="1:10">
      <c r="A757" s="15" t="s">
        <v>7774</v>
      </c>
      <c r="B757" s="218" t="str">
        <f>IF(ISNUMBER(_xlfn.XMATCH(Prod_fields[[#This Row],[ID]],Rosetta_Stone[Source PROD ID],0))=TRUE,"Found","0-Not Found")</f>
        <v>0-Not Found</v>
      </c>
      <c r="C757" s="15"/>
      <c r="D757" s="15" t="s">
        <v>7776</v>
      </c>
      <c r="E757" s="15" t="s">
        <v>6700</v>
      </c>
      <c r="F757" s="15" t="s">
        <v>103</v>
      </c>
      <c r="G757" s="15" t="s">
        <v>810</v>
      </c>
      <c r="I757" s="15" t="s">
        <v>6689</v>
      </c>
      <c r="J757" s="15" t="s">
        <v>20</v>
      </c>
    </row>
    <row r="758" spans="1:10">
      <c r="A758" s="15" t="s">
        <v>7777</v>
      </c>
      <c r="B758" s="218" t="str">
        <f>IF(ISNUMBER(_xlfn.XMATCH(Prod_fields[[#This Row],[ID]],Rosetta_Stone[Source PROD ID],0))=TRUE,"Found","0-Not Found")</f>
        <v>0-Not Found</v>
      </c>
      <c r="C758" s="15"/>
      <c r="D758" s="15" t="s">
        <v>7778</v>
      </c>
      <c r="E758" s="15" t="s">
        <v>6700</v>
      </c>
      <c r="F758" s="15" t="s">
        <v>134</v>
      </c>
      <c r="G758" s="15" t="s">
        <v>810</v>
      </c>
      <c r="J758" s="15" t="s">
        <v>20</v>
      </c>
    </row>
    <row r="759" spans="1:10">
      <c r="A759" s="15" t="s">
        <v>7777</v>
      </c>
      <c r="B759" s="218" t="str">
        <f>IF(ISNUMBER(_xlfn.XMATCH(Prod_fields[[#This Row],[ID]],Rosetta_Stone[Source PROD ID],0))=TRUE,"Found","0-Not Found")</f>
        <v>0-Not Found</v>
      </c>
      <c r="C759" s="15"/>
      <c r="D759" s="15" t="s">
        <v>7779</v>
      </c>
      <c r="E759" s="15" t="s">
        <v>6700</v>
      </c>
      <c r="F759" s="15" t="s">
        <v>103</v>
      </c>
      <c r="G759" s="15" t="s">
        <v>810</v>
      </c>
      <c r="I759" s="15" t="s">
        <v>6689</v>
      </c>
      <c r="J759" s="15" t="s">
        <v>20</v>
      </c>
    </row>
    <row r="760" spans="1:10">
      <c r="A760" s="15" t="s">
        <v>7780</v>
      </c>
      <c r="B760" s="218" t="str">
        <f>IF(ISNUMBER(_xlfn.XMATCH(Prod_fields[[#This Row],[ID]],Rosetta_Stone[Source PROD ID],0))=TRUE,"Found","0-Not Found")</f>
        <v>0-Not Found</v>
      </c>
      <c r="C760" s="15"/>
      <c r="D760" s="15" t="s">
        <v>7781</v>
      </c>
      <c r="E760" s="15" t="s">
        <v>6935</v>
      </c>
      <c r="F760" s="15" t="s">
        <v>216</v>
      </c>
      <c r="G760" s="15" t="s">
        <v>6712</v>
      </c>
      <c r="J760" s="15" t="s">
        <v>20</v>
      </c>
    </row>
    <row r="761" spans="1:10">
      <c r="A761" s="15" t="s">
        <v>6288</v>
      </c>
      <c r="B761" s="218" t="str">
        <f>IF(ISNUMBER(_xlfn.XMATCH(Prod_fields[[#This Row],[ID]],Rosetta_Stone[Source PROD ID],0))=TRUE,"Found","0-Not Found")</f>
        <v>0-Not Found</v>
      </c>
      <c r="C761" s="15"/>
      <c r="D761" s="15" t="s">
        <v>7782</v>
      </c>
      <c r="E761" s="15" t="s">
        <v>6701</v>
      </c>
      <c r="F761" s="15" t="s">
        <v>216</v>
      </c>
      <c r="G761" s="15" t="s">
        <v>6712</v>
      </c>
      <c r="I761" s="15" t="s">
        <v>7783</v>
      </c>
      <c r="J761" s="15" t="s">
        <v>20</v>
      </c>
    </row>
    <row r="762" spans="1:10">
      <c r="A762" s="15" t="s">
        <v>7784</v>
      </c>
      <c r="B762" s="218" t="str">
        <f>IF(ISNUMBER(_xlfn.XMATCH(Prod_fields[[#This Row],[ID]],Rosetta_Stone[Source PROD ID],0))=TRUE,"Found","0-Not Found")</f>
        <v>0-Not Found</v>
      </c>
      <c r="C762" s="15"/>
      <c r="D762" s="15" t="s">
        <v>7785</v>
      </c>
      <c r="E762" s="15" t="s">
        <v>6700</v>
      </c>
      <c r="F762" s="15" t="s">
        <v>216</v>
      </c>
      <c r="G762" s="15" t="s">
        <v>6712</v>
      </c>
      <c r="I762" s="15" t="s">
        <v>7783</v>
      </c>
      <c r="J762" s="15" t="s">
        <v>20</v>
      </c>
    </row>
    <row r="763" spans="1:10">
      <c r="A763" s="15" t="s">
        <v>7786</v>
      </c>
      <c r="B763" s="218" t="str">
        <f>IF(ISNUMBER(_xlfn.XMATCH(Prod_fields[[#This Row],[ID]],Rosetta_Stone[Source PROD ID],0))=TRUE,"Found","0-Not Found")</f>
        <v>0-Not Found</v>
      </c>
      <c r="C763" s="15"/>
      <c r="D763" s="15" t="s">
        <v>7787</v>
      </c>
      <c r="E763" s="15" t="s">
        <v>6701</v>
      </c>
      <c r="F763" s="15" t="s">
        <v>216</v>
      </c>
      <c r="G763" s="15" t="s">
        <v>6712</v>
      </c>
      <c r="I763" s="15" t="s">
        <v>7783</v>
      </c>
      <c r="J763" s="15" t="s">
        <v>20</v>
      </c>
    </row>
    <row r="764" spans="1:10">
      <c r="A764" s="15" t="s">
        <v>7788</v>
      </c>
      <c r="B764" s="218" t="str">
        <f>IF(ISNUMBER(_xlfn.XMATCH(Prod_fields[[#This Row],[ID]],Rosetta_Stone[Source PROD ID],0))=TRUE,"Found","0-Not Found")</f>
        <v>0-Not Found</v>
      </c>
      <c r="C764" s="15"/>
      <c r="D764" s="15" t="s">
        <v>7789</v>
      </c>
      <c r="E764" s="15" t="s">
        <v>6700</v>
      </c>
      <c r="F764" s="15" t="s">
        <v>103</v>
      </c>
      <c r="G764" s="15" t="s">
        <v>810</v>
      </c>
      <c r="I764" s="15" t="s">
        <v>6689</v>
      </c>
      <c r="J764" s="15" t="s">
        <v>20</v>
      </c>
    </row>
    <row r="765" spans="1:10">
      <c r="A765" s="15" t="s">
        <v>7790</v>
      </c>
      <c r="B765" s="218" t="str">
        <f>IF(ISNUMBER(_xlfn.XMATCH(Prod_fields[[#This Row],[ID]],Rosetta_Stone[Source PROD ID],0))=TRUE,"Found","0-Not Found")</f>
        <v>0-Not Found</v>
      </c>
      <c r="C765" s="15"/>
      <c r="D765" s="15" t="s">
        <v>7791</v>
      </c>
      <c r="E765" s="15" t="s">
        <v>6700</v>
      </c>
      <c r="F765" s="15" t="s">
        <v>103</v>
      </c>
      <c r="G765" s="15" t="s">
        <v>810</v>
      </c>
      <c r="I765" s="15" t="s">
        <v>6689</v>
      </c>
      <c r="J765" s="15" t="s">
        <v>20</v>
      </c>
    </row>
    <row r="766" spans="1:10">
      <c r="A766" s="15" t="s">
        <v>7792</v>
      </c>
      <c r="B766" s="218" t="str">
        <f>IF(ISNUMBER(_xlfn.XMATCH(Prod_fields[[#This Row],[ID]],Rosetta_Stone[Source PROD ID],0))=TRUE,"Found","0-Not Found")</f>
        <v>0-Not Found</v>
      </c>
      <c r="C766" s="15"/>
      <c r="D766" s="15" t="s">
        <v>7793</v>
      </c>
      <c r="E766" s="15" t="s">
        <v>6700</v>
      </c>
      <c r="F766" s="15" t="s">
        <v>103</v>
      </c>
      <c r="G766" s="15" t="s">
        <v>810</v>
      </c>
      <c r="I766" s="15" t="s">
        <v>6689</v>
      </c>
      <c r="J766" s="15" t="s">
        <v>20</v>
      </c>
    </row>
    <row r="767" spans="1:10">
      <c r="A767" s="15" t="s">
        <v>7794</v>
      </c>
      <c r="B767" s="218" t="str">
        <f>IF(ISNUMBER(_xlfn.XMATCH(Prod_fields[[#This Row],[ID]],Rosetta_Stone[Source PROD ID],0))=TRUE,"Found","0-Not Found")</f>
        <v>0-Not Found</v>
      </c>
      <c r="C767" s="15"/>
      <c r="D767" s="15" t="s">
        <v>7795</v>
      </c>
      <c r="E767" s="15" t="s">
        <v>6700</v>
      </c>
      <c r="F767" s="15" t="s">
        <v>103</v>
      </c>
      <c r="G767" s="15" t="s">
        <v>810</v>
      </c>
      <c r="I767" s="15" t="s">
        <v>6689</v>
      </c>
      <c r="J767" s="15" t="s">
        <v>20</v>
      </c>
    </row>
    <row r="768" spans="1:10">
      <c r="A768" s="15" t="s">
        <v>7796</v>
      </c>
      <c r="B768" s="218" t="str">
        <f>IF(ISNUMBER(_xlfn.XMATCH(Prod_fields[[#This Row],[ID]],Rosetta_Stone[Source PROD ID],0))=TRUE,"Found","0-Not Found")</f>
        <v>0-Not Found</v>
      </c>
      <c r="C768" s="15"/>
      <c r="D768" s="15" t="s">
        <v>7797</v>
      </c>
      <c r="E768" s="15" t="s">
        <v>6700</v>
      </c>
      <c r="F768" s="15" t="s">
        <v>103</v>
      </c>
      <c r="G768" s="15" t="s">
        <v>810</v>
      </c>
      <c r="I768" s="15" t="s">
        <v>6689</v>
      </c>
      <c r="J768" s="15" t="s">
        <v>20</v>
      </c>
    </row>
    <row r="769" spans="1:10">
      <c r="A769" s="15" t="s">
        <v>7798</v>
      </c>
      <c r="B769" s="218" t="str">
        <f>IF(ISNUMBER(_xlfn.XMATCH(Prod_fields[[#This Row],[ID]],Rosetta_Stone[Source PROD ID],0))=TRUE,"Found","0-Not Found")</f>
        <v>0-Not Found</v>
      </c>
      <c r="C769" s="15"/>
      <c r="D769" s="15" t="s">
        <v>7799</v>
      </c>
      <c r="E769" s="15" t="s">
        <v>6700</v>
      </c>
      <c r="F769" s="15" t="s">
        <v>103</v>
      </c>
      <c r="G769" s="15" t="s">
        <v>810</v>
      </c>
      <c r="I769" s="15" t="s">
        <v>6689</v>
      </c>
      <c r="J769" s="15" t="s">
        <v>20</v>
      </c>
    </row>
    <row r="770" spans="1:10">
      <c r="A770" s="15" t="s">
        <v>7800</v>
      </c>
      <c r="B770" s="218" t="str">
        <f>IF(ISNUMBER(_xlfn.XMATCH(Prod_fields[[#This Row],[ID]],Rosetta_Stone[Source PROD ID],0))=TRUE,"Found","0-Not Found")</f>
        <v>0-Not Found</v>
      </c>
      <c r="C770" s="15"/>
      <c r="D770" s="15" t="s">
        <v>7801</v>
      </c>
      <c r="E770" s="15" t="s">
        <v>6700</v>
      </c>
      <c r="F770" s="15" t="s">
        <v>103</v>
      </c>
      <c r="G770" s="15" t="s">
        <v>810</v>
      </c>
      <c r="I770" s="15" t="s">
        <v>6689</v>
      </c>
      <c r="J770" s="15" t="s">
        <v>20</v>
      </c>
    </row>
    <row r="771" spans="1:10">
      <c r="A771" s="15" t="s">
        <v>7802</v>
      </c>
      <c r="B771" s="218" t="str">
        <f>IF(ISNUMBER(_xlfn.XMATCH(Prod_fields[[#This Row],[ID]],Rosetta_Stone[Source PROD ID],0))=TRUE,"Found","0-Not Found")</f>
        <v>0-Not Found</v>
      </c>
      <c r="C771" s="15"/>
      <c r="D771" s="15" t="s">
        <v>7803</v>
      </c>
      <c r="E771" s="15" t="s">
        <v>6700</v>
      </c>
      <c r="F771" s="15" t="s">
        <v>103</v>
      </c>
      <c r="G771" s="15" t="s">
        <v>810</v>
      </c>
      <c r="I771" s="15" t="s">
        <v>6689</v>
      </c>
      <c r="J771" s="15" t="s">
        <v>20</v>
      </c>
    </row>
    <row r="772" spans="1:10">
      <c r="A772" s="15" t="s">
        <v>7804</v>
      </c>
      <c r="B772" s="218" t="str">
        <f>IF(ISNUMBER(_xlfn.XMATCH(Prod_fields[[#This Row],[ID]],Rosetta_Stone[Source PROD ID],0))=TRUE,"Found","0-Not Found")</f>
        <v>0-Not Found</v>
      </c>
      <c r="C772" s="15"/>
      <c r="D772" s="15" t="s">
        <v>7805</v>
      </c>
      <c r="E772" s="15" t="s">
        <v>6700</v>
      </c>
      <c r="F772" s="15" t="s">
        <v>103</v>
      </c>
      <c r="G772" s="15" t="s">
        <v>810</v>
      </c>
      <c r="I772" s="15" t="s">
        <v>6689</v>
      </c>
      <c r="J772" s="15" t="s">
        <v>20</v>
      </c>
    </row>
    <row r="773" spans="1:10">
      <c r="A773" s="15" t="s">
        <v>7806</v>
      </c>
      <c r="B773" s="218" t="str">
        <f>IF(ISNUMBER(_xlfn.XMATCH(Prod_fields[[#This Row],[ID]],Rosetta_Stone[Source PROD ID],0))=TRUE,"Found","0-Not Found")</f>
        <v>0-Not Found</v>
      </c>
      <c r="C773" s="15"/>
      <c r="D773" s="15" t="s">
        <v>7807</v>
      </c>
      <c r="E773" s="15" t="s">
        <v>6700</v>
      </c>
      <c r="F773" s="15" t="s">
        <v>103</v>
      </c>
      <c r="G773" s="15" t="s">
        <v>810</v>
      </c>
      <c r="I773" s="15" t="s">
        <v>6689</v>
      </c>
      <c r="J773" s="15" t="s">
        <v>20</v>
      </c>
    </row>
    <row r="774" spans="1:10">
      <c r="A774" s="15" t="s">
        <v>7808</v>
      </c>
      <c r="B774" s="218" t="str">
        <f>IF(ISNUMBER(_xlfn.XMATCH(Prod_fields[[#This Row],[ID]],Rosetta_Stone[Source PROD ID],0))=TRUE,"Found","0-Not Found")</f>
        <v>0-Not Found</v>
      </c>
      <c r="C774" s="15"/>
      <c r="D774" s="15" t="s">
        <v>7809</v>
      </c>
      <c r="E774" s="15" t="s">
        <v>6700</v>
      </c>
      <c r="F774" s="15" t="s">
        <v>103</v>
      </c>
      <c r="G774" s="15" t="s">
        <v>810</v>
      </c>
      <c r="I774" s="15" t="s">
        <v>6689</v>
      </c>
      <c r="J774" s="15" t="s">
        <v>20</v>
      </c>
    </row>
    <row r="775" spans="1:10">
      <c r="A775" s="15" t="s">
        <v>7810</v>
      </c>
      <c r="B775" s="218" t="str">
        <f>IF(ISNUMBER(_xlfn.XMATCH(Prod_fields[[#This Row],[ID]],Rosetta_Stone[Source PROD ID],0))=TRUE,"Found","0-Not Found")</f>
        <v>0-Not Found</v>
      </c>
      <c r="C775" s="15"/>
      <c r="D775" s="15" t="s">
        <v>7811</v>
      </c>
      <c r="E775" s="15" t="s">
        <v>6700</v>
      </c>
      <c r="F775" s="15" t="s">
        <v>103</v>
      </c>
      <c r="G775" s="15" t="s">
        <v>810</v>
      </c>
      <c r="I775" s="15" t="s">
        <v>6689</v>
      </c>
      <c r="J775" s="15" t="s">
        <v>20</v>
      </c>
    </row>
    <row r="776" spans="1:10">
      <c r="A776" s="15" t="s">
        <v>7812</v>
      </c>
      <c r="B776" s="218" t="str">
        <f>IF(ISNUMBER(_xlfn.XMATCH(Prod_fields[[#This Row],[ID]],Rosetta_Stone[Source PROD ID],0))=TRUE,"Found","0-Not Found")</f>
        <v>0-Not Found</v>
      </c>
      <c r="C776" s="15"/>
      <c r="D776" s="15" t="s">
        <v>7813</v>
      </c>
      <c r="E776" s="15" t="s">
        <v>6700</v>
      </c>
      <c r="F776" s="15" t="s">
        <v>103</v>
      </c>
      <c r="G776" s="15" t="s">
        <v>810</v>
      </c>
      <c r="I776" s="15" t="s">
        <v>6689</v>
      </c>
      <c r="J776" s="15" t="s">
        <v>20</v>
      </c>
    </row>
    <row r="777" spans="1:10">
      <c r="A777" s="15" t="s">
        <v>7814</v>
      </c>
      <c r="B777" s="218" t="str">
        <f>IF(ISNUMBER(_xlfn.XMATCH(Prod_fields[[#This Row],[ID]],Rosetta_Stone[Source PROD ID],0))=TRUE,"Found","0-Not Found")</f>
        <v>0-Not Found</v>
      </c>
      <c r="C777" s="15"/>
      <c r="D777" s="15" t="s">
        <v>7815</v>
      </c>
      <c r="E777" s="15" t="s">
        <v>6700</v>
      </c>
      <c r="F777" s="15" t="s">
        <v>103</v>
      </c>
      <c r="G777" s="15" t="s">
        <v>810</v>
      </c>
      <c r="I777" s="15" t="s">
        <v>6689</v>
      </c>
      <c r="J777" s="15" t="s">
        <v>20</v>
      </c>
    </row>
    <row r="778" spans="1:10">
      <c r="A778" s="15" t="s">
        <v>7816</v>
      </c>
      <c r="B778" s="218" t="str">
        <f>IF(ISNUMBER(_xlfn.XMATCH(Prod_fields[[#This Row],[ID]],Rosetta_Stone[Source PROD ID],0))=TRUE,"Found","0-Not Found")</f>
        <v>0-Not Found</v>
      </c>
      <c r="C778" s="15"/>
      <c r="D778" s="15" t="s">
        <v>7817</v>
      </c>
      <c r="E778" s="15" t="s">
        <v>6700</v>
      </c>
      <c r="F778" s="15" t="s">
        <v>103</v>
      </c>
      <c r="G778" s="15" t="s">
        <v>810</v>
      </c>
      <c r="I778" s="15" t="s">
        <v>6689</v>
      </c>
      <c r="J778" s="15" t="s">
        <v>20</v>
      </c>
    </row>
    <row r="779" spans="1:10">
      <c r="A779" s="15" t="s">
        <v>7818</v>
      </c>
      <c r="B779" s="218" t="str">
        <f>IF(ISNUMBER(_xlfn.XMATCH(Prod_fields[[#This Row],[ID]],Rosetta_Stone[Source PROD ID],0))=TRUE,"Found","0-Not Found")</f>
        <v>0-Not Found</v>
      </c>
      <c r="C779" s="15"/>
      <c r="D779" s="15" t="s">
        <v>7819</v>
      </c>
      <c r="E779" s="15" t="s">
        <v>6700</v>
      </c>
      <c r="F779" s="15" t="s">
        <v>103</v>
      </c>
      <c r="G779" s="15" t="s">
        <v>810</v>
      </c>
      <c r="I779" s="15" t="s">
        <v>6689</v>
      </c>
      <c r="J779" s="15" t="s">
        <v>20</v>
      </c>
    </row>
    <row r="780" spans="1:10">
      <c r="A780" s="15" t="s">
        <v>7820</v>
      </c>
      <c r="B780" s="218" t="str">
        <f>IF(ISNUMBER(_xlfn.XMATCH(Prod_fields[[#This Row],[ID]],Rosetta_Stone[Source PROD ID],0))=TRUE,"Found","0-Not Found")</f>
        <v>0-Not Found</v>
      </c>
      <c r="C780" s="15"/>
      <c r="D780" s="15" t="s">
        <v>7821</v>
      </c>
      <c r="E780" s="15" t="s">
        <v>6700</v>
      </c>
      <c r="F780" s="15" t="s">
        <v>103</v>
      </c>
      <c r="G780" s="15" t="s">
        <v>810</v>
      </c>
      <c r="I780" s="15" t="s">
        <v>6689</v>
      </c>
      <c r="J780" s="15" t="s">
        <v>20</v>
      </c>
    </row>
    <row r="781" spans="1:10">
      <c r="A781" s="15" t="s">
        <v>7822</v>
      </c>
      <c r="B781" s="218" t="str">
        <f>IF(ISNUMBER(_xlfn.XMATCH(Prod_fields[[#This Row],[ID]],Rosetta_Stone[Source PROD ID],0))=TRUE,"Found","0-Not Found")</f>
        <v>0-Not Found</v>
      </c>
      <c r="C781" s="15"/>
      <c r="D781" s="15" t="s">
        <v>7823</v>
      </c>
      <c r="E781" s="15" t="s">
        <v>6700</v>
      </c>
      <c r="F781" s="15" t="s">
        <v>103</v>
      </c>
      <c r="G781" s="15" t="s">
        <v>810</v>
      </c>
      <c r="I781" s="15" t="s">
        <v>6689</v>
      </c>
      <c r="J781" s="15" t="s">
        <v>20</v>
      </c>
    </row>
    <row r="782" spans="1:10">
      <c r="A782" s="15" t="s">
        <v>7824</v>
      </c>
      <c r="B782" s="218" t="str">
        <f>IF(ISNUMBER(_xlfn.XMATCH(Prod_fields[[#This Row],[ID]],Rosetta_Stone[Source PROD ID],0))=TRUE,"Found","0-Not Found")</f>
        <v>0-Not Found</v>
      </c>
      <c r="C782" s="15"/>
      <c r="D782" s="15" t="s">
        <v>7825</v>
      </c>
      <c r="E782" s="15" t="s">
        <v>6700</v>
      </c>
      <c r="F782" s="15" t="s">
        <v>103</v>
      </c>
      <c r="G782" s="15" t="s">
        <v>810</v>
      </c>
      <c r="I782" s="15" t="s">
        <v>6689</v>
      </c>
      <c r="J782" s="15" t="s">
        <v>20</v>
      </c>
    </row>
    <row r="783" spans="1:10">
      <c r="A783" s="15" t="s">
        <v>7826</v>
      </c>
      <c r="B783" s="218" t="str">
        <f>IF(ISNUMBER(_xlfn.XMATCH(Prod_fields[[#This Row],[ID]],Rosetta_Stone[Source PROD ID],0))=TRUE,"Found","0-Not Found")</f>
        <v>0-Not Found</v>
      </c>
      <c r="C783" s="15"/>
      <c r="D783" s="15" t="s">
        <v>7827</v>
      </c>
      <c r="E783" s="15" t="s">
        <v>6700</v>
      </c>
      <c r="F783" s="15" t="s">
        <v>103</v>
      </c>
      <c r="G783" s="15" t="s">
        <v>810</v>
      </c>
      <c r="I783" s="15" t="s">
        <v>6689</v>
      </c>
      <c r="J783" s="15" t="s">
        <v>20</v>
      </c>
    </row>
    <row r="784" spans="1:10">
      <c r="A784" s="15" t="s">
        <v>7828</v>
      </c>
      <c r="B784" s="218" t="str">
        <f>IF(ISNUMBER(_xlfn.XMATCH(Prod_fields[[#This Row],[ID]],Rosetta_Stone[Source PROD ID],0))=TRUE,"Found","0-Not Found")</f>
        <v>0-Not Found</v>
      </c>
      <c r="C784" s="15"/>
      <c r="D784" s="15" t="s">
        <v>7829</v>
      </c>
      <c r="E784" s="15" t="s">
        <v>6700</v>
      </c>
      <c r="F784" s="15" t="s">
        <v>103</v>
      </c>
      <c r="G784" s="15" t="s">
        <v>810</v>
      </c>
      <c r="I784" s="15" t="s">
        <v>6689</v>
      </c>
      <c r="J784" s="15" t="s">
        <v>20</v>
      </c>
    </row>
    <row r="785" spans="1:10">
      <c r="A785" s="15" t="s">
        <v>7830</v>
      </c>
      <c r="B785" s="218" t="str">
        <f>IF(ISNUMBER(_xlfn.XMATCH(Prod_fields[[#This Row],[ID]],Rosetta_Stone[Source PROD ID],0))=TRUE,"Found","0-Not Found")</f>
        <v>0-Not Found</v>
      </c>
      <c r="C785" s="15"/>
      <c r="D785" s="15" t="s">
        <v>7831</v>
      </c>
      <c r="E785" s="15" t="s">
        <v>6700</v>
      </c>
      <c r="F785" s="15" t="s">
        <v>103</v>
      </c>
      <c r="G785" s="15" t="s">
        <v>810</v>
      </c>
      <c r="I785" s="15" t="s">
        <v>6689</v>
      </c>
      <c r="J785" s="15" t="s">
        <v>20</v>
      </c>
    </row>
    <row r="786" spans="1:10">
      <c r="A786" s="15" t="s">
        <v>7832</v>
      </c>
      <c r="B786" s="218" t="str">
        <f>IF(ISNUMBER(_xlfn.XMATCH(Prod_fields[[#This Row],[ID]],Rosetta_Stone[Source PROD ID],0))=TRUE,"Found","0-Not Found")</f>
        <v>0-Not Found</v>
      </c>
      <c r="C786" s="15"/>
      <c r="D786" s="15" t="s">
        <v>7833</v>
      </c>
      <c r="E786" s="15" t="s">
        <v>6700</v>
      </c>
      <c r="F786" s="15" t="s">
        <v>103</v>
      </c>
      <c r="G786" s="15" t="s">
        <v>810</v>
      </c>
      <c r="I786" s="15" t="s">
        <v>6689</v>
      </c>
      <c r="J786" s="15" t="s">
        <v>20</v>
      </c>
    </row>
    <row r="787" spans="1:10">
      <c r="A787" s="15" t="s">
        <v>7834</v>
      </c>
      <c r="B787" s="218" t="str">
        <f>IF(ISNUMBER(_xlfn.XMATCH(Prod_fields[[#This Row],[ID]],Rosetta_Stone[Source PROD ID],0))=TRUE,"Found","0-Not Found")</f>
        <v>0-Not Found</v>
      </c>
      <c r="C787" s="15"/>
      <c r="D787" s="15" t="s">
        <v>7835</v>
      </c>
      <c r="E787" s="15" t="s">
        <v>6700</v>
      </c>
      <c r="F787" s="15" t="s">
        <v>103</v>
      </c>
      <c r="G787" s="15" t="s">
        <v>810</v>
      </c>
      <c r="I787" s="15" t="s">
        <v>6689</v>
      </c>
      <c r="J787" s="15" t="s">
        <v>20</v>
      </c>
    </row>
    <row r="788" spans="1:10">
      <c r="A788" s="15" t="s">
        <v>7836</v>
      </c>
      <c r="B788" s="218" t="str">
        <f>IF(ISNUMBER(_xlfn.XMATCH(Prod_fields[[#This Row],[ID]],Rosetta_Stone[Source PROD ID],0))=TRUE,"Found","0-Not Found")</f>
        <v>0-Not Found</v>
      </c>
      <c r="C788" s="15"/>
      <c r="D788" s="15" t="s">
        <v>7837</v>
      </c>
      <c r="E788" s="15" t="s">
        <v>6700</v>
      </c>
      <c r="F788" s="15" t="s">
        <v>103</v>
      </c>
      <c r="G788" s="15" t="s">
        <v>810</v>
      </c>
      <c r="I788" s="15" t="s">
        <v>6689</v>
      </c>
      <c r="J788" s="15" t="s">
        <v>20</v>
      </c>
    </row>
    <row r="789" spans="1:10">
      <c r="A789" s="15" t="s">
        <v>7838</v>
      </c>
      <c r="B789" s="218" t="str">
        <f>IF(ISNUMBER(_xlfn.XMATCH(Prod_fields[[#This Row],[ID]],Rosetta_Stone[Source PROD ID],0))=TRUE,"Found","0-Not Found")</f>
        <v>0-Not Found</v>
      </c>
      <c r="C789" s="15"/>
      <c r="D789" s="15" t="s">
        <v>7839</v>
      </c>
      <c r="E789" s="15" t="s">
        <v>6700</v>
      </c>
      <c r="F789" s="15" t="s">
        <v>103</v>
      </c>
      <c r="G789" s="15" t="s">
        <v>810</v>
      </c>
      <c r="I789" s="15" t="s">
        <v>6689</v>
      </c>
      <c r="J789" s="15" t="s">
        <v>20</v>
      </c>
    </row>
    <row r="790" spans="1:10">
      <c r="A790" s="15" t="s">
        <v>7840</v>
      </c>
      <c r="B790" s="218" t="str">
        <f>IF(ISNUMBER(_xlfn.XMATCH(Prod_fields[[#This Row],[ID]],Rosetta_Stone[Source PROD ID],0))=TRUE,"Found","0-Not Found")</f>
        <v>0-Not Found</v>
      </c>
      <c r="C790" s="15"/>
      <c r="D790" s="15" t="s">
        <v>7841</v>
      </c>
      <c r="E790" s="15" t="s">
        <v>6700</v>
      </c>
      <c r="F790" s="15" t="s">
        <v>103</v>
      </c>
      <c r="G790" s="15" t="s">
        <v>810</v>
      </c>
      <c r="I790" s="15" t="s">
        <v>6689</v>
      </c>
      <c r="J790" s="15" t="s">
        <v>20</v>
      </c>
    </row>
    <row r="791" spans="1:10">
      <c r="A791" s="15" t="s">
        <v>7842</v>
      </c>
      <c r="B791" s="218" t="str">
        <f>IF(ISNUMBER(_xlfn.XMATCH(Prod_fields[[#This Row],[ID]],Rosetta_Stone[Source PROD ID],0))=TRUE,"Found","0-Not Found")</f>
        <v>0-Not Found</v>
      </c>
      <c r="C791" s="15"/>
      <c r="D791" s="15" t="s">
        <v>7843</v>
      </c>
      <c r="E791" s="15" t="s">
        <v>6700</v>
      </c>
      <c r="F791" s="15" t="s">
        <v>103</v>
      </c>
      <c r="G791" s="15" t="s">
        <v>810</v>
      </c>
      <c r="I791" s="15" t="s">
        <v>6689</v>
      </c>
      <c r="J791" s="15" t="s">
        <v>20</v>
      </c>
    </row>
    <row r="792" spans="1:10">
      <c r="A792" s="15" t="s">
        <v>7844</v>
      </c>
      <c r="B792" s="218" t="str">
        <f>IF(ISNUMBER(_xlfn.XMATCH(Prod_fields[[#This Row],[ID]],Rosetta_Stone[Source PROD ID],0))=TRUE,"Found","0-Not Found")</f>
        <v>0-Not Found</v>
      </c>
      <c r="C792" s="15"/>
      <c r="D792" s="15" t="s">
        <v>7845</v>
      </c>
      <c r="E792" s="15" t="s">
        <v>6700</v>
      </c>
      <c r="F792" s="15" t="s">
        <v>103</v>
      </c>
      <c r="G792" s="15" t="s">
        <v>810</v>
      </c>
      <c r="I792" s="15" t="s">
        <v>6689</v>
      </c>
      <c r="J792" s="15" t="s">
        <v>20</v>
      </c>
    </row>
    <row r="793" spans="1:10">
      <c r="A793" s="15" t="s">
        <v>7846</v>
      </c>
      <c r="B793" s="218" t="str">
        <f>IF(ISNUMBER(_xlfn.XMATCH(Prod_fields[[#This Row],[ID]],Rosetta_Stone[Source PROD ID],0))=TRUE,"Found","0-Not Found")</f>
        <v>0-Not Found</v>
      </c>
      <c r="C793" s="15"/>
      <c r="D793" s="15" t="s">
        <v>7847</v>
      </c>
      <c r="E793" s="15" t="s">
        <v>6700</v>
      </c>
      <c r="F793" s="15" t="s">
        <v>103</v>
      </c>
      <c r="G793" s="15" t="s">
        <v>810</v>
      </c>
      <c r="I793" s="15" t="s">
        <v>6689</v>
      </c>
      <c r="J793" s="15" t="s">
        <v>20</v>
      </c>
    </row>
    <row r="794" spans="1:10">
      <c r="A794" s="15" t="s">
        <v>7848</v>
      </c>
      <c r="B794" s="218" t="str">
        <f>IF(ISNUMBER(_xlfn.XMATCH(Prod_fields[[#This Row],[ID]],Rosetta_Stone[Source PROD ID],0))=TRUE,"Found","0-Not Found")</f>
        <v>0-Not Found</v>
      </c>
      <c r="C794" s="15"/>
      <c r="D794" s="15" t="s">
        <v>7849</v>
      </c>
      <c r="E794" s="15" t="s">
        <v>6700</v>
      </c>
      <c r="F794" s="15" t="s">
        <v>103</v>
      </c>
      <c r="G794" s="15" t="s">
        <v>810</v>
      </c>
      <c r="I794" s="15" t="s">
        <v>6689</v>
      </c>
      <c r="J794" s="15" t="s">
        <v>20</v>
      </c>
    </row>
    <row r="795" spans="1:10">
      <c r="A795" s="15" t="s">
        <v>7850</v>
      </c>
      <c r="B795" s="218" t="str">
        <f>IF(ISNUMBER(_xlfn.XMATCH(Prod_fields[[#This Row],[ID]],Rosetta_Stone[Source PROD ID],0))=TRUE,"Found","0-Not Found")</f>
        <v>0-Not Found</v>
      </c>
      <c r="C795" s="15"/>
      <c r="D795" s="15" t="s">
        <v>7851</v>
      </c>
      <c r="E795" s="15" t="s">
        <v>6700</v>
      </c>
      <c r="F795" s="15" t="s">
        <v>7081</v>
      </c>
      <c r="G795" s="15" t="s">
        <v>810</v>
      </c>
      <c r="J795" s="15" t="s">
        <v>20</v>
      </c>
    </row>
    <row r="796" spans="1:10">
      <c r="A796" s="15" t="s">
        <v>6289</v>
      </c>
      <c r="B796" s="218" t="str">
        <f>IF(ISNUMBER(_xlfn.XMATCH(Prod_fields[[#This Row],[ID]],Rosetta_Stone[Source PROD ID],0))=TRUE,"Found","0-Not Found")</f>
        <v>0-Not Found</v>
      </c>
      <c r="C796" s="15"/>
      <c r="D796" s="15" t="s">
        <v>7852</v>
      </c>
      <c r="E796" s="15" t="s">
        <v>6701</v>
      </c>
      <c r="F796" s="15" t="s">
        <v>7081</v>
      </c>
      <c r="G796" s="15" t="s">
        <v>810</v>
      </c>
      <c r="J796" s="15" t="s">
        <v>20</v>
      </c>
    </row>
    <row r="797" spans="1:10">
      <c r="A797" s="15" t="s">
        <v>6289</v>
      </c>
      <c r="B797" s="218" t="str">
        <f>IF(ISNUMBER(_xlfn.XMATCH(Prod_fields[[#This Row],[ID]],Rosetta_Stone[Source PROD ID],0))=TRUE,"Found","0-Not Found")</f>
        <v>0-Not Found</v>
      </c>
      <c r="C797" s="15"/>
      <c r="D797" s="15" t="s">
        <v>7852</v>
      </c>
      <c r="E797" s="15" t="s">
        <v>6700</v>
      </c>
      <c r="F797" s="15" t="s">
        <v>7081</v>
      </c>
      <c r="G797" s="15" t="s">
        <v>810</v>
      </c>
      <c r="J797" s="15" t="s">
        <v>20</v>
      </c>
    </row>
    <row r="798" spans="1:10">
      <c r="A798" s="15" t="s">
        <v>6289</v>
      </c>
      <c r="B798" s="218" t="str">
        <f>IF(ISNUMBER(_xlfn.XMATCH(Prod_fields[[#This Row],[ID]],Rosetta_Stone[Source PROD ID],0))=TRUE,"Found","0-Not Found")</f>
        <v>0-Not Found</v>
      </c>
      <c r="C798" s="15"/>
      <c r="D798" s="15" t="s">
        <v>7853</v>
      </c>
      <c r="E798" s="15" t="s">
        <v>6701</v>
      </c>
      <c r="F798" s="15" t="s">
        <v>103</v>
      </c>
      <c r="G798" s="15" t="s">
        <v>810</v>
      </c>
      <c r="I798" s="15" t="s">
        <v>6689</v>
      </c>
      <c r="J798" s="15" t="s">
        <v>20</v>
      </c>
    </row>
    <row r="799" spans="1:10">
      <c r="A799" s="15" t="s">
        <v>7854</v>
      </c>
      <c r="B799" s="218" t="str">
        <f>IF(ISNUMBER(_xlfn.XMATCH(Prod_fields[[#This Row],[ID]],Rosetta_Stone[Source PROD ID],0))=TRUE,"Found","0-Not Found")</f>
        <v>0-Not Found</v>
      </c>
      <c r="C799" s="15"/>
      <c r="D799" s="15" t="s">
        <v>7855</v>
      </c>
      <c r="E799" s="15" t="s">
        <v>6700</v>
      </c>
      <c r="F799" s="15" t="s">
        <v>7081</v>
      </c>
      <c r="G799" s="15" t="s">
        <v>810</v>
      </c>
      <c r="J799" s="15" t="s">
        <v>20</v>
      </c>
    </row>
    <row r="800" spans="1:10">
      <c r="A800" s="15" t="s">
        <v>7856</v>
      </c>
      <c r="B800" s="218" t="str">
        <f>IF(ISNUMBER(_xlfn.XMATCH(Prod_fields[[#This Row],[ID]],Rosetta_Stone[Source PROD ID],0))=TRUE,"Found","0-Not Found")</f>
        <v>0-Not Found</v>
      </c>
      <c r="C800" s="15"/>
      <c r="D800" s="15" t="s">
        <v>7857</v>
      </c>
      <c r="E800" s="15" t="s">
        <v>6701</v>
      </c>
      <c r="F800" s="15" t="s">
        <v>7081</v>
      </c>
      <c r="G800" s="15" t="s">
        <v>810</v>
      </c>
      <c r="J800" s="15" t="s">
        <v>20</v>
      </c>
    </row>
    <row r="801" spans="1:10">
      <c r="A801" s="15" t="s">
        <v>7856</v>
      </c>
      <c r="B801" s="218" t="str">
        <f>IF(ISNUMBER(_xlfn.XMATCH(Prod_fields[[#This Row],[ID]],Rosetta_Stone[Source PROD ID],0))=TRUE,"Found","0-Not Found")</f>
        <v>0-Not Found</v>
      </c>
      <c r="C801" s="15"/>
      <c r="D801" s="15" t="s">
        <v>7857</v>
      </c>
      <c r="E801" s="15" t="s">
        <v>6935</v>
      </c>
      <c r="F801" s="15" t="s">
        <v>7081</v>
      </c>
      <c r="G801" s="15" t="s">
        <v>810</v>
      </c>
      <c r="J801" s="15" t="s">
        <v>20</v>
      </c>
    </row>
    <row r="802" spans="1:10">
      <c r="A802" s="15" t="s">
        <v>7856</v>
      </c>
      <c r="B802" s="218" t="str">
        <f>IF(ISNUMBER(_xlfn.XMATCH(Prod_fields[[#This Row],[ID]],Rosetta_Stone[Source PROD ID],0))=TRUE,"Found","0-Not Found")</f>
        <v>0-Not Found</v>
      </c>
      <c r="C802" s="15"/>
      <c r="D802" s="15" t="s">
        <v>7857</v>
      </c>
      <c r="E802" s="15" t="s">
        <v>6700</v>
      </c>
      <c r="F802" s="15" t="s">
        <v>7081</v>
      </c>
      <c r="G802" s="15" t="s">
        <v>810</v>
      </c>
      <c r="J802" s="15" t="s">
        <v>20</v>
      </c>
    </row>
    <row r="803" spans="1:10">
      <c r="A803" s="15" t="s">
        <v>7856</v>
      </c>
      <c r="B803" s="218" t="str">
        <f>IF(ISNUMBER(_xlfn.XMATCH(Prod_fields[[#This Row],[ID]],Rosetta_Stone[Source PROD ID],0))=TRUE,"Found","0-Not Found")</f>
        <v>0-Not Found</v>
      </c>
      <c r="C803" s="15"/>
      <c r="D803" s="15" t="s">
        <v>7858</v>
      </c>
      <c r="E803" s="15" t="s">
        <v>6701</v>
      </c>
      <c r="F803" s="15" t="s">
        <v>103</v>
      </c>
      <c r="G803" s="15" t="s">
        <v>810</v>
      </c>
      <c r="I803" s="15" t="s">
        <v>6689</v>
      </c>
      <c r="J803" s="15" t="s">
        <v>20</v>
      </c>
    </row>
    <row r="804" spans="1:10">
      <c r="A804" s="15" t="s">
        <v>7856</v>
      </c>
      <c r="B804" s="218" t="str">
        <f>IF(ISNUMBER(_xlfn.XMATCH(Prod_fields[[#This Row],[ID]],Rosetta_Stone[Source PROD ID],0))=TRUE,"Found","0-Not Found")</f>
        <v>0-Not Found</v>
      </c>
      <c r="C804" s="15"/>
      <c r="D804" s="15" t="s">
        <v>7859</v>
      </c>
      <c r="E804" s="15" t="s">
        <v>6935</v>
      </c>
      <c r="F804" s="15" t="s">
        <v>103</v>
      </c>
      <c r="G804" s="15" t="s">
        <v>810</v>
      </c>
      <c r="I804" s="15" t="s">
        <v>6689</v>
      </c>
      <c r="J804" s="15" t="s">
        <v>20</v>
      </c>
    </row>
    <row r="805" spans="1:10">
      <c r="A805" s="15" t="s">
        <v>7856</v>
      </c>
      <c r="B805" s="218" t="str">
        <f>IF(ISNUMBER(_xlfn.XMATCH(Prod_fields[[#This Row],[ID]],Rosetta_Stone[Source PROD ID],0))=TRUE,"Found","0-Not Found")</f>
        <v>0-Not Found</v>
      </c>
      <c r="C805" s="15"/>
      <c r="D805" s="15" t="s">
        <v>7860</v>
      </c>
      <c r="E805" s="15" t="s">
        <v>6700</v>
      </c>
      <c r="F805" s="15" t="s">
        <v>103</v>
      </c>
      <c r="G805" s="15" t="s">
        <v>810</v>
      </c>
      <c r="I805" s="15" t="s">
        <v>6689</v>
      </c>
      <c r="J805" s="15" t="s">
        <v>20</v>
      </c>
    </row>
    <row r="806" spans="1:10">
      <c r="A806" s="15" t="s">
        <v>7861</v>
      </c>
      <c r="B806" s="218" t="str">
        <f>IF(ISNUMBER(_xlfn.XMATCH(Prod_fields[[#This Row],[ID]],Rosetta_Stone[Source PROD ID],0))=TRUE,"Found","0-Not Found")</f>
        <v>0-Not Found</v>
      </c>
      <c r="C806" s="15"/>
      <c r="D806" s="15" t="s">
        <v>7862</v>
      </c>
      <c r="E806" s="15" t="s">
        <v>6700</v>
      </c>
      <c r="F806" s="15" t="s">
        <v>134</v>
      </c>
      <c r="G806" s="15" t="s">
        <v>810</v>
      </c>
      <c r="J806" s="15" t="s">
        <v>20</v>
      </c>
    </row>
    <row r="807" spans="1:10">
      <c r="A807" s="15" t="s">
        <v>7863</v>
      </c>
      <c r="B807" s="218" t="str">
        <f>IF(ISNUMBER(_xlfn.XMATCH(Prod_fields[[#This Row],[ID]],Rosetta_Stone[Source PROD ID],0))=TRUE,"Found","0-Not Found")</f>
        <v>0-Not Found</v>
      </c>
      <c r="C807" s="15"/>
      <c r="D807" s="15" t="s">
        <v>7864</v>
      </c>
      <c r="E807" s="15" t="s">
        <v>6700</v>
      </c>
      <c r="F807" s="15" t="s">
        <v>134</v>
      </c>
      <c r="G807" s="15" t="s">
        <v>810</v>
      </c>
      <c r="J807" s="15" t="s">
        <v>20</v>
      </c>
    </row>
    <row r="808" spans="1:10">
      <c r="A808" s="15" t="s">
        <v>7865</v>
      </c>
      <c r="B808" s="218" t="str">
        <f>IF(ISNUMBER(_xlfn.XMATCH(Prod_fields[[#This Row],[ID]],Rosetta_Stone[Source PROD ID],0))=TRUE,"Found","0-Not Found")</f>
        <v>0-Not Found</v>
      </c>
      <c r="C808" s="15"/>
      <c r="D808" s="15" t="s">
        <v>7866</v>
      </c>
      <c r="E808" s="15" t="s">
        <v>6700</v>
      </c>
      <c r="F808" s="15" t="s">
        <v>7081</v>
      </c>
      <c r="G808" s="15" t="s">
        <v>810</v>
      </c>
      <c r="J808" s="15" t="s">
        <v>20</v>
      </c>
    </row>
    <row r="809" spans="1:10">
      <c r="A809" s="15" t="s">
        <v>7867</v>
      </c>
      <c r="B809" s="218" t="str">
        <f>IF(ISNUMBER(_xlfn.XMATCH(Prod_fields[[#This Row],[ID]],Rosetta_Stone[Source PROD ID],0))=TRUE,"Found","0-Not Found")</f>
        <v>0-Not Found</v>
      </c>
      <c r="C809" s="15"/>
      <c r="D809" s="15" t="s">
        <v>7868</v>
      </c>
      <c r="E809" s="15" t="s">
        <v>6700</v>
      </c>
      <c r="F809" s="15" t="s">
        <v>134</v>
      </c>
      <c r="G809" s="15" t="s">
        <v>810</v>
      </c>
      <c r="J809" s="15" t="s">
        <v>20</v>
      </c>
    </row>
    <row r="810" spans="1:10">
      <c r="A810" s="15" t="s">
        <v>7869</v>
      </c>
      <c r="B810" s="218" t="str">
        <f>IF(ISNUMBER(_xlfn.XMATCH(Prod_fields[[#This Row],[ID]],Rosetta_Stone[Source PROD ID],0))=TRUE,"Found","0-Not Found")</f>
        <v>0-Not Found</v>
      </c>
      <c r="C810" s="15"/>
      <c r="D810" s="15" t="s">
        <v>7870</v>
      </c>
      <c r="E810" s="15" t="s">
        <v>6700</v>
      </c>
      <c r="F810" s="15" t="s">
        <v>7081</v>
      </c>
      <c r="G810" s="15" t="s">
        <v>810</v>
      </c>
      <c r="J810" s="15" t="s">
        <v>20</v>
      </c>
    </row>
    <row r="811" spans="1:10">
      <c r="A811" s="15" t="s">
        <v>7871</v>
      </c>
      <c r="B811" s="218" t="str">
        <f>IF(ISNUMBER(_xlfn.XMATCH(Prod_fields[[#This Row],[ID]],Rosetta_Stone[Source PROD ID],0))=TRUE,"Found","0-Not Found")</f>
        <v>0-Not Found</v>
      </c>
      <c r="C811" s="15"/>
      <c r="D811" s="15" t="s">
        <v>7872</v>
      </c>
      <c r="E811" s="15" t="s">
        <v>6700</v>
      </c>
      <c r="F811" s="15" t="s">
        <v>134</v>
      </c>
      <c r="G811" s="15" t="s">
        <v>810</v>
      </c>
      <c r="J811" s="15" t="s">
        <v>20</v>
      </c>
    </row>
    <row r="812" spans="1:10">
      <c r="A812" s="15" t="s">
        <v>7873</v>
      </c>
      <c r="B812" s="218" t="str">
        <f>IF(ISNUMBER(_xlfn.XMATCH(Prod_fields[[#This Row],[ID]],Rosetta_Stone[Source PROD ID],0))=TRUE,"Found","0-Not Found")</f>
        <v>0-Not Found</v>
      </c>
      <c r="C812" s="15"/>
      <c r="D812" s="15" t="s">
        <v>7874</v>
      </c>
      <c r="E812" s="15" t="s">
        <v>6700</v>
      </c>
      <c r="F812" s="15" t="s">
        <v>7081</v>
      </c>
      <c r="G812" s="15" t="s">
        <v>810</v>
      </c>
      <c r="J812" s="15" t="s">
        <v>20</v>
      </c>
    </row>
    <row r="813" spans="1:10">
      <c r="A813" s="15" t="s">
        <v>7875</v>
      </c>
      <c r="B813" s="218" t="str">
        <f>IF(ISNUMBER(_xlfn.XMATCH(Prod_fields[[#This Row],[ID]],Rosetta_Stone[Source PROD ID],0))=TRUE,"Found","0-Not Found")</f>
        <v>0-Not Found</v>
      </c>
      <c r="C813" s="15"/>
      <c r="D813" s="15" t="s">
        <v>7876</v>
      </c>
      <c r="E813" s="15" t="s">
        <v>6700</v>
      </c>
      <c r="F813" s="15" t="s">
        <v>134</v>
      </c>
      <c r="G813" s="15" t="s">
        <v>810</v>
      </c>
      <c r="J813" s="15" t="s">
        <v>20</v>
      </c>
    </row>
    <row r="814" spans="1:10">
      <c r="A814" s="15" t="s">
        <v>7877</v>
      </c>
      <c r="B814" s="218" t="str">
        <f>IF(ISNUMBER(_xlfn.XMATCH(Prod_fields[[#This Row],[ID]],Rosetta_Stone[Source PROD ID],0))=TRUE,"Found","0-Not Found")</f>
        <v>0-Not Found</v>
      </c>
      <c r="C814" s="15"/>
      <c r="D814" s="15" t="s">
        <v>7878</v>
      </c>
      <c r="E814" s="15" t="s">
        <v>6700</v>
      </c>
      <c r="F814" s="15" t="s">
        <v>134</v>
      </c>
      <c r="G814" s="15" t="s">
        <v>810</v>
      </c>
      <c r="J814" s="15" t="s">
        <v>20</v>
      </c>
    </row>
    <row r="815" spans="1:10">
      <c r="A815" s="15" t="s">
        <v>7879</v>
      </c>
      <c r="B815" s="218" t="str">
        <f>IF(ISNUMBER(_xlfn.XMATCH(Prod_fields[[#This Row],[ID]],Rosetta_Stone[Source PROD ID],0))=TRUE,"Found","0-Not Found")</f>
        <v>0-Not Found</v>
      </c>
      <c r="C815" s="15"/>
      <c r="D815" s="15" t="s">
        <v>7880</v>
      </c>
      <c r="E815" s="15" t="s">
        <v>6700</v>
      </c>
      <c r="F815" s="15" t="s">
        <v>7081</v>
      </c>
      <c r="G815" s="15" t="s">
        <v>810</v>
      </c>
      <c r="J815" s="15" t="s">
        <v>20</v>
      </c>
    </row>
    <row r="816" spans="1:10">
      <c r="A816" s="15" t="s">
        <v>7881</v>
      </c>
      <c r="B816" s="218" t="str">
        <f>IF(ISNUMBER(_xlfn.XMATCH(Prod_fields[[#This Row],[ID]],Rosetta_Stone[Source PROD ID],0))=TRUE,"Found","0-Not Found")</f>
        <v>0-Not Found</v>
      </c>
      <c r="C816" s="15"/>
      <c r="D816" s="15" t="s">
        <v>7882</v>
      </c>
      <c r="E816" s="15" t="s">
        <v>6700</v>
      </c>
      <c r="F816" s="15" t="s">
        <v>134</v>
      </c>
      <c r="G816" s="15" t="s">
        <v>810</v>
      </c>
      <c r="J816" s="15" t="s">
        <v>20</v>
      </c>
    </row>
    <row r="817" spans="1:10">
      <c r="A817" s="15" t="s">
        <v>7883</v>
      </c>
      <c r="B817" s="218" t="str">
        <f>IF(ISNUMBER(_xlfn.XMATCH(Prod_fields[[#This Row],[ID]],Rosetta_Stone[Source PROD ID],0))=TRUE,"Found","0-Not Found")</f>
        <v>0-Not Found</v>
      </c>
      <c r="C817" s="15"/>
      <c r="D817" s="15" t="s">
        <v>7884</v>
      </c>
      <c r="E817" s="15" t="s">
        <v>6700</v>
      </c>
      <c r="F817" s="15" t="s">
        <v>134</v>
      </c>
      <c r="G817" s="15" t="s">
        <v>810</v>
      </c>
      <c r="J817" s="15" t="s">
        <v>20</v>
      </c>
    </row>
    <row r="818" spans="1:10">
      <c r="A818" s="15" t="s">
        <v>7885</v>
      </c>
      <c r="B818" s="218" t="str">
        <f>IF(ISNUMBER(_xlfn.XMATCH(Prod_fields[[#This Row],[ID]],Rosetta_Stone[Source PROD ID],0))=TRUE,"Found","0-Not Found")</f>
        <v>0-Not Found</v>
      </c>
      <c r="C818" s="15"/>
      <c r="D818" s="15" t="s">
        <v>7886</v>
      </c>
      <c r="E818" s="15" t="s">
        <v>6700</v>
      </c>
      <c r="F818" s="15" t="s">
        <v>134</v>
      </c>
      <c r="G818" s="15" t="s">
        <v>810</v>
      </c>
      <c r="J818" s="15" t="s">
        <v>20</v>
      </c>
    </row>
    <row r="819" spans="1:10">
      <c r="A819" s="15" t="s">
        <v>7887</v>
      </c>
      <c r="B819" s="218" t="str">
        <f>IF(ISNUMBER(_xlfn.XMATCH(Prod_fields[[#This Row],[ID]],Rosetta_Stone[Source PROD ID],0))=TRUE,"Found","0-Not Found")</f>
        <v>0-Not Found</v>
      </c>
      <c r="C819" s="15"/>
      <c r="D819" s="15" t="s">
        <v>7888</v>
      </c>
      <c r="E819" s="15" t="s">
        <v>6700</v>
      </c>
      <c r="F819" s="15" t="s">
        <v>134</v>
      </c>
      <c r="G819" s="15" t="s">
        <v>810</v>
      </c>
      <c r="J819" s="15" t="s">
        <v>20</v>
      </c>
    </row>
    <row r="820" spans="1:10">
      <c r="A820" s="15" t="s">
        <v>7889</v>
      </c>
      <c r="B820" s="218" t="str">
        <f>IF(ISNUMBER(_xlfn.XMATCH(Prod_fields[[#This Row],[ID]],Rosetta_Stone[Source PROD ID],0))=TRUE,"Found","0-Not Found")</f>
        <v>0-Not Found</v>
      </c>
      <c r="C820" s="15"/>
      <c r="D820" s="15" t="s">
        <v>7890</v>
      </c>
      <c r="E820" s="15" t="s">
        <v>6700</v>
      </c>
      <c r="F820" s="15" t="s">
        <v>7081</v>
      </c>
      <c r="G820" s="15" t="s">
        <v>810</v>
      </c>
      <c r="J820" s="15" t="s">
        <v>20</v>
      </c>
    </row>
    <row r="821" spans="1:10">
      <c r="A821" s="15" t="s">
        <v>7891</v>
      </c>
      <c r="B821" s="218" t="str">
        <f>IF(ISNUMBER(_xlfn.XMATCH(Prod_fields[[#This Row],[ID]],Rosetta_Stone[Source PROD ID],0))=TRUE,"Found","0-Not Found")</f>
        <v>0-Not Found</v>
      </c>
      <c r="C821" s="15"/>
      <c r="D821" s="15" t="s">
        <v>7892</v>
      </c>
      <c r="E821" s="15" t="s">
        <v>6700</v>
      </c>
      <c r="F821" s="15" t="s">
        <v>7081</v>
      </c>
      <c r="G821" s="15" t="s">
        <v>810</v>
      </c>
      <c r="J821" s="15" t="s">
        <v>20</v>
      </c>
    </row>
    <row r="822" spans="1:10">
      <c r="A822" s="15" t="s">
        <v>7893</v>
      </c>
      <c r="B822" s="218" t="str">
        <f>IF(ISNUMBER(_xlfn.XMATCH(Prod_fields[[#This Row],[ID]],Rosetta_Stone[Source PROD ID],0))=TRUE,"Found","0-Not Found")</f>
        <v>0-Not Found</v>
      </c>
      <c r="C822" s="15"/>
      <c r="D822" s="15" t="s">
        <v>7894</v>
      </c>
      <c r="E822" s="15" t="s">
        <v>6700</v>
      </c>
      <c r="F822" s="15" t="s">
        <v>134</v>
      </c>
      <c r="G822" s="15" t="s">
        <v>810</v>
      </c>
      <c r="J822" s="15" t="s">
        <v>20</v>
      </c>
    </row>
    <row r="823" spans="1:10">
      <c r="A823" s="15" t="s">
        <v>7895</v>
      </c>
      <c r="B823" s="218" t="str">
        <f>IF(ISNUMBER(_xlfn.XMATCH(Prod_fields[[#This Row],[ID]],Rosetta_Stone[Source PROD ID],0))=TRUE,"Found","0-Not Found")</f>
        <v>0-Not Found</v>
      </c>
      <c r="C823" s="15"/>
      <c r="D823" s="15" t="s">
        <v>7896</v>
      </c>
      <c r="E823" s="15" t="s">
        <v>6700</v>
      </c>
      <c r="F823" s="15" t="s">
        <v>7081</v>
      </c>
      <c r="G823" s="15" t="s">
        <v>810</v>
      </c>
      <c r="J823" s="15" t="s">
        <v>20</v>
      </c>
    </row>
    <row r="824" spans="1:10">
      <c r="A824" s="15" t="s">
        <v>7897</v>
      </c>
      <c r="B824" s="218" t="str">
        <f>IF(ISNUMBER(_xlfn.XMATCH(Prod_fields[[#This Row],[ID]],Rosetta_Stone[Source PROD ID],0))=TRUE,"Found","0-Not Found")</f>
        <v>0-Not Found</v>
      </c>
      <c r="C824" s="15"/>
      <c r="D824" s="15" t="s">
        <v>7898</v>
      </c>
      <c r="E824" s="15" t="s">
        <v>6700</v>
      </c>
      <c r="F824" s="15" t="s">
        <v>134</v>
      </c>
      <c r="G824" s="15" t="s">
        <v>810</v>
      </c>
      <c r="J824" s="15" t="s">
        <v>20</v>
      </c>
    </row>
    <row r="825" spans="1:10">
      <c r="A825" s="15" t="s">
        <v>7899</v>
      </c>
      <c r="B825" s="218" t="str">
        <f>IF(ISNUMBER(_xlfn.XMATCH(Prod_fields[[#This Row],[ID]],Rosetta_Stone[Source PROD ID],0))=TRUE,"Found","0-Not Found")</f>
        <v>0-Not Found</v>
      </c>
      <c r="C825" s="15"/>
      <c r="D825" s="15" t="s">
        <v>7900</v>
      </c>
      <c r="E825" s="15" t="s">
        <v>6700</v>
      </c>
      <c r="F825" s="15" t="s">
        <v>7081</v>
      </c>
      <c r="G825" s="15" t="s">
        <v>810</v>
      </c>
      <c r="J825" s="15" t="s">
        <v>20</v>
      </c>
    </row>
    <row r="826" spans="1:10">
      <c r="A826" s="15" t="s">
        <v>7901</v>
      </c>
      <c r="B826" s="218" t="str">
        <f>IF(ISNUMBER(_xlfn.XMATCH(Prod_fields[[#This Row],[ID]],Rosetta_Stone[Source PROD ID],0))=TRUE,"Found","0-Not Found")</f>
        <v>0-Not Found</v>
      </c>
      <c r="C826" s="15"/>
      <c r="D826" s="15" t="s">
        <v>7902</v>
      </c>
      <c r="E826" s="15" t="s">
        <v>6700</v>
      </c>
      <c r="F826" s="15" t="s">
        <v>134</v>
      </c>
      <c r="G826" s="15" t="s">
        <v>810</v>
      </c>
      <c r="J826" s="15" t="s">
        <v>20</v>
      </c>
    </row>
    <row r="827" spans="1:10">
      <c r="A827" s="15" t="s">
        <v>7903</v>
      </c>
      <c r="B827" s="218" t="str">
        <f>IF(ISNUMBER(_xlfn.XMATCH(Prod_fields[[#This Row],[ID]],Rosetta_Stone[Source PROD ID],0))=TRUE,"Found","0-Not Found")</f>
        <v>0-Not Found</v>
      </c>
      <c r="C827" s="15"/>
      <c r="D827" s="15" t="s">
        <v>7904</v>
      </c>
      <c r="E827" s="15" t="s">
        <v>6700</v>
      </c>
      <c r="F827" s="15" t="s">
        <v>134</v>
      </c>
      <c r="G827" s="15" t="s">
        <v>810</v>
      </c>
      <c r="J827" s="15" t="s">
        <v>20</v>
      </c>
    </row>
    <row r="828" spans="1:10">
      <c r="A828" s="15" t="s">
        <v>7905</v>
      </c>
      <c r="B828" s="218" t="str">
        <f>IF(ISNUMBER(_xlfn.XMATCH(Prod_fields[[#This Row],[ID]],Rosetta_Stone[Source PROD ID],0))=TRUE,"Found","0-Not Found")</f>
        <v>0-Not Found</v>
      </c>
      <c r="C828" s="15"/>
      <c r="D828" s="15" t="s">
        <v>7906</v>
      </c>
      <c r="E828" s="15" t="s">
        <v>6700</v>
      </c>
      <c r="F828" s="15" t="s">
        <v>7081</v>
      </c>
      <c r="G828" s="15" t="s">
        <v>810</v>
      </c>
      <c r="J828" s="15" t="s">
        <v>20</v>
      </c>
    </row>
    <row r="829" spans="1:10">
      <c r="A829" s="15" t="s">
        <v>7907</v>
      </c>
      <c r="B829" s="218" t="str">
        <f>IF(ISNUMBER(_xlfn.XMATCH(Prod_fields[[#This Row],[ID]],Rosetta_Stone[Source PROD ID],0))=TRUE,"Found","0-Not Found")</f>
        <v>0-Not Found</v>
      </c>
      <c r="C829" s="15"/>
      <c r="D829" s="15" t="s">
        <v>7908</v>
      </c>
      <c r="E829" s="15" t="s">
        <v>6700</v>
      </c>
      <c r="F829" s="15" t="s">
        <v>134</v>
      </c>
      <c r="G829" s="15" t="s">
        <v>810</v>
      </c>
      <c r="J829" s="15" t="s">
        <v>20</v>
      </c>
    </row>
    <row r="830" spans="1:10">
      <c r="A830" s="15" t="s">
        <v>7909</v>
      </c>
      <c r="B830" s="218" t="str">
        <f>IF(ISNUMBER(_xlfn.XMATCH(Prod_fields[[#This Row],[ID]],Rosetta_Stone[Source PROD ID],0))=TRUE,"Found","0-Not Found")</f>
        <v>0-Not Found</v>
      </c>
      <c r="C830" s="15"/>
      <c r="D830" s="15" t="s">
        <v>7910</v>
      </c>
      <c r="E830" s="15" t="s">
        <v>6700</v>
      </c>
      <c r="F830" s="15" t="s">
        <v>7081</v>
      </c>
      <c r="G830" s="15" t="s">
        <v>810</v>
      </c>
      <c r="J830" s="15" t="s">
        <v>20</v>
      </c>
    </row>
    <row r="831" spans="1:10">
      <c r="A831" s="15" t="s">
        <v>7911</v>
      </c>
      <c r="B831" s="218" t="str">
        <f>IF(ISNUMBER(_xlfn.XMATCH(Prod_fields[[#This Row],[ID]],Rosetta_Stone[Source PROD ID],0))=TRUE,"Found","0-Not Found")</f>
        <v>0-Not Found</v>
      </c>
      <c r="C831" s="15"/>
      <c r="D831" s="15" t="s">
        <v>7912</v>
      </c>
      <c r="E831" s="15" t="s">
        <v>6700</v>
      </c>
      <c r="F831" s="15" t="s">
        <v>7081</v>
      </c>
      <c r="G831" s="15" t="s">
        <v>810</v>
      </c>
      <c r="J831" s="15" t="s">
        <v>20</v>
      </c>
    </row>
    <row r="832" spans="1:10">
      <c r="A832" s="15" t="s">
        <v>7913</v>
      </c>
      <c r="B832" s="218" t="str">
        <f>IF(ISNUMBER(_xlfn.XMATCH(Prod_fields[[#This Row],[ID]],Rosetta_Stone[Source PROD ID],0))=TRUE,"Found","0-Not Found")</f>
        <v>0-Not Found</v>
      </c>
      <c r="C832" s="15"/>
      <c r="D832" s="15" t="s">
        <v>7914</v>
      </c>
      <c r="E832" s="15" t="s">
        <v>6700</v>
      </c>
      <c r="F832" s="15" t="s">
        <v>7081</v>
      </c>
      <c r="G832" s="15" t="s">
        <v>810</v>
      </c>
      <c r="J832" s="15" t="s">
        <v>20</v>
      </c>
    </row>
    <row r="833" spans="1:12">
      <c r="A833" s="15" t="s">
        <v>7915</v>
      </c>
      <c r="B833" s="218" t="str">
        <f>IF(ISNUMBER(_xlfn.XMATCH(Prod_fields[[#This Row],[ID]],Rosetta_Stone[Source PROD ID],0))=TRUE,"Found","0-Not Found")</f>
        <v>0-Not Found</v>
      </c>
      <c r="C833" s="15"/>
      <c r="D833" s="15" t="s">
        <v>7916</v>
      </c>
      <c r="E833" s="15" t="s">
        <v>6700</v>
      </c>
      <c r="F833" s="15" t="s">
        <v>7081</v>
      </c>
      <c r="G833" s="15" t="s">
        <v>810</v>
      </c>
      <c r="J833" s="15" t="s">
        <v>20</v>
      </c>
    </row>
    <row r="834" spans="1:12">
      <c r="A834" s="15" t="s">
        <v>411</v>
      </c>
      <c r="B834" s="218" t="str">
        <f>IF(ISNUMBER(_xlfn.XMATCH(Prod_fields[[#This Row],[ID]],Rosetta_Stone[Source PROD ID],0))=TRUE,"Found","0-Not Found")</f>
        <v>Found</v>
      </c>
      <c r="C834" s="15" t="s">
        <v>6696</v>
      </c>
      <c r="D834" s="15" t="s">
        <v>412</v>
      </c>
      <c r="E834" s="15" t="s">
        <v>6700</v>
      </c>
      <c r="F834" s="15" t="s">
        <v>103</v>
      </c>
      <c r="G834" s="15" t="s">
        <v>6712</v>
      </c>
      <c r="I834" s="15" t="s">
        <v>6698</v>
      </c>
      <c r="J834" s="15" t="s">
        <v>20</v>
      </c>
    </row>
    <row r="835" spans="1:12">
      <c r="A835" s="15" t="s">
        <v>411</v>
      </c>
      <c r="B835" s="218" t="str">
        <f>IF(ISNUMBER(_xlfn.XMATCH(Prod_fields[[#This Row],[ID]],Rosetta_Stone[Source PROD ID],0))=TRUE,"Found","0-Not Found")</f>
        <v>0-Not Found</v>
      </c>
      <c r="C835" s="15" t="s">
        <v>1641</v>
      </c>
      <c r="D835" s="15" t="s">
        <v>7917</v>
      </c>
      <c r="E835" s="15" t="s">
        <v>6701</v>
      </c>
      <c r="F835" s="15" t="s">
        <v>103</v>
      </c>
      <c r="G835" s="15" t="s">
        <v>6712</v>
      </c>
      <c r="I835" s="15" t="s">
        <v>6698</v>
      </c>
      <c r="J835" s="15" t="s">
        <v>20</v>
      </c>
    </row>
    <row r="836" spans="1:12">
      <c r="A836" s="15" t="s">
        <v>7918</v>
      </c>
      <c r="B836" s="218" t="str">
        <f>IF(ISNUMBER(_xlfn.XMATCH(Prod_fields[[#This Row],[ID]],Rosetta_Stone[Source PROD ID],0))=TRUE,"Found","0-Not Found")</f>
        <v>0-Not Found</v>
      </c>
      <c r="C836" s="15"/>
      <c r="D836" s="15" t="s">
        <v>7919</v>
      </c>
      <c r="E836" s="15" t="s">
        <v>6935</v>
      </c>
      <c r="F836" s="15" t="s">
        <v>103</v>
      </c>
      <c r="G836" s="15" t="s">
        <v>947</v>
      </c>
      <c r="I836" s="15" t="s">
        <v>6720</v>
      </c>
      <c r="J836" s="15" t="s">
        <v>20</v>
      </c>
    </row>
    <row r="837" spans="1:12">
      <c r="A837" s="15" t="s">
        <v>7920</v>
      </c>
      <c r="B837" s="218" t="str">
        <f>IF(ISNUMBER(_xlfn.XMATCH(Prod_fields[[#This Row],[ID]],Rosetta_Stone[Source PROD ID],0))=TRUE,"Found","0-Not Found")</f>
        <v>0-Not Found</v>
      </c>
      <c r="C837" s="15"/>
      <c r="D837" s="15" t="s">
        <v>7921</v>
      </c>
      <c r="E837" s="15" t="s">
        <v>6688</v>
      </c>
      <c r="F837" s="15" t="s">
        <v>216</v>
      </c>
      <c r="G837" s="15" t="s">
        <v>6831</v>
      </c>
      <c r="J837" s="15" t="s">
        <v>20</v>
      </c>
    </row>
    <row r="838" spans="1:12">
      <c r="A838" s="15" t="s">
        <v>7922</v>
      </c>
      <c r="B838" s="218" t="str">
        <f>IF(ISNUMBER(_xlfn.XMATCH(Prod_fields[[#This Row],[ID]],Rosetta_Stone[Source PROD ID],0))=TRUE,"Found","0-Not Found")</f>
        <v>0-Not Found</v>
      </c>
      <c r="C838" s="15"/>
      <c r="D838" s="15" t="s">
        <v>7923</v>
      </c>
      <c r="E838" s="15" t="s">
        <v>6980</v>
      </c>
      <c r="F838" s="15" t="s">
        <v>103</v>
      </c>
      <c r="G838" s="15" t="s">
        <v>947</v>
      </c>
      <c r="I838" s="15" t="s">
        <v>6698</v>
      </c>
      <c r="J838" s="15" t="s">
        <v>20</v>
      </c>
    </row>
    <row r="839" spans="1:12">
      <c r="A839" s="15" t="s">
        <v>245</v>
      </c>
      <c r="B839" s="218" t="str">
        <f>IF(ISNUMBER(_xlfn.XMATCH(Prod_fields[[#This Row],[ID]],Rosetta_Stone[Source PROD ID],0))=TRUE,"Found","0-Not Found")</f>
        <v>Found</v>
      </c>
      <c r="C839" s="15" t="s">
        <v>6696</v>
      </c>
      <c r="D839" s="15" t="s">
        <v>246</v>
      </c>
      <c r="E839" s="15" t="s">
        <v>6701</v>
      </c>
      <c r="F839" s="15" t="s">
        <v>103</v>
      </c>
      <c r="G839" s="15" t="s">
        <v>947</v>
      </c>
      <c r="I839" s="15" t="s">
        <v>6698</v>
      </c>
      <c r="J839" s="15" t="s">
        <v>20</v>
      </c>
    </row>
    <row r="840" spans="1:12">
      <c r="A840" s="15" t="s">
        <v>7924</v>
      </c>
      <c r="B840" s="218" t="str">
        <f>IF(ISNUMBER(_xlfn.XMATCH(Prod_fields[[#This Row],[ID]],Rosetta_Stone[Source PROD ID],0))=TRUE,"Found","0-Not Found")</f>
        <v>0-Not Found</v>
      </c>
      <c r="C840" s="15"/>
      <c r="D840" s="15" t="s">
        <v>7925</v>
      </c>
      <c r="E840" s="15" t="s">
        <v>6935</v>
      </c>
      <c r="F840" s="15" t="s">
        <v>103</v>
      </c>
      <c r="G840" s="15" t="s">
        <v>947</v>
      </c>
      <c r="I840" s="15" t="s">
        <v>6698</v>
      </c>
      <c r="J840" s="15" t="s">
        <v>20</v>
      </c>
    </row>
    <row r="841" spans="1:12">
      <c r="A841" s="15" t="s">
        <v>7926</v>
      </c>
      <c r="B841" s="218" t="str">
        <f>IF(ISNUMBER(_xlfn.XMATCH(Prod_fields[[#This Row],[ID]],Rosetta_Stone[Source PROD ID],0))=TRUE,"Found","0-Not Found")</f>
        <v>0-Not Found</v>
      </c>
      <c r="C841" s="15"/>
      <c r="D841" s="15" t="s">
        <v>7927</v>
      </c>
      <c r="E841" s="15" t="s">
        <v>6935</v>
      </c>
      <c r="F841" s="15" t="s">
        <v>216</v>
      </c>
      <c r="G841" s="15" t="s">
        <v>6712</v>
      </c>
      <c r="J841" s="15" t="s">
        <v>20</v>
      </c>
    </row>
    <row r="842" spans="1:12">
      <c r="A842" s="15" t="s">
        <v>7928</v>
      </c>
      <c r="B842" s="218" t="str">
        <f>IF(ISNUMBER(_xlfn.XMATCH(Prod_fields[[#This Row],[ID]],Rosetta_Stone[Source PROD ID],0))=TRUE,"Found","0-Not Found")</f>
        <v>0-Not Found</v>
      </c>
      <c r="C842" s="15"/>
      <c r="D842" s="15" t="s">
        <v>7929</v>
      </c>
      <c r="E842" s="15" t="s">
        <v>6935</v>
      </c>
      <c r="F842" s="15" t="s">
        <v>216</v>
      </c>
      <c r="G842" s="15" t="s">
        <v>7930</v>
      </c>
      <c r="J842" s="15" t="s">
        <v>20</v>
      </c>
    </row>
    <row r="843" spans="1:12">
      <c r="A843" s="15" t="s">
        <v>7931</v>
      </c>
      <c r="B843" s="218" t="str">
        <f>IF(ISNUMBER(_xlfn.XMATCH(Prod_fields[[#This Row],[ID]],Rosetta_Stone[Source PROD ID],0))=TRUE,"Found","0-Not Found")</f>
        <v>0-Not Found</v>
      </c>
      <c r="C843" s="15"/>
      <c r="D843" s="15" t="s">
        <v>7932</v>
      </c>
      <c r="E843" s="15" t="s">
        <v>6935</v>
      </c>
      <c r="F843" s="15" t="s">
        <v>216</v>
      </c>
      <c r="G843" s="15" t="s">
        <v>810</v>
      </c>
      <c r="J843" s="15" t="s">
        <v>20</v>
      </c>
    </row>
    <row r="844" spans="1:12">
      <c r="A844" s="15" t="s">
        <v>7933</v>
      </c>
      <c r="B844" s="218" t="str">
        <f>IF(ISNUMBER(_xlfn.XMATCH(Prod_fields[[#This Row],[ID]],Rosetta_Stone[Source PROD ID],0))=TRUE,"Found","0-Not Found")</f>
        <v>0-Not Found</v>
      </c>
      <c r="C844" s="15"/>
      <c r="D844" s="15" t="s">
        <v>7934</v>
      </c>
      <c r="E844" s="15" t="s">
        <v>6935</v>
      </c>
      <c r="F844" s="15" t="s">
        <v>103</v>
      </c>
      <c r="G844" s="15" t="s">
        <v>947</v>
      </c>
      <c r="I844" s="15" t="s">
        <v>6698</v>
      </c>
      <c r="J844" s="15" t="s">
        <v>20</v>
      </c>
    </row>
    <row r="845" spans="1:12">
      <c r="A845" s="15" t="s">
        <v>7935</v>
      </c>
      <c r="B845" s="218" t="str">
        <f>IF(ISNUMBER(_xlfn.XMATCH(Prod_fields[[#This Row],[ID]],Rosetta_Stone[Source PROD ID],0))=TRUE,"Found","0-Not Found")</f>
        <v>0-Not Found</v>
      </c>
      <c r="C845" s="15"/>
      <c r="D845" s="15" t="s">
        <v>7936</v>
      </c>
      <c r="E845" s="15" t="s">
        <v>6935</v>
      </c>
      <c r="F845" s="15" t="s">
        <v>216</v>
      </c>
      <c r="G845" s="15" t="s">
        <v>7930</v>
      </c>
      <c r="J845" s="15" t="s">
        <v>20</v>
      </c>
    </row>
    <row r="846" spans="1:12">
      <c r="A846" s="15" t="s">
        <v>7937</v>
      </c>
      <c r="B846" s="218" t="str">
        <f>IF(ISNUMBER(_xlfn.XMATCH(Prod_fields[[#This Row],[ID]],Rosetta_Stone[Source PROD ID],0))=TRUE,"Found","0-Not Found")</f>
        <v>0-Not Found</v>
      </c>
      <c r="C846" s="15"/>
      <c r="D846" s="15" t="s">
        <v>7938</v>
      </c>
      <c r="E846" s="15" t="s">
        <v>6935</v>
      </c>
      <c r="F846" s="15" t="s">
        <v>1636</v>
      </c>
      <c r="G846" s="15" t="s">
        <v>947</v>
      </c>
      <c r="J846" s="15" t="s">
        <v>20</v>
      </c>
      <c r="L846" s="15" t="s">
        <v>117</v>
      </c>
    </row>
    <row r="847" spans="1:12">
      <c r="A847" s="15" t="s">
        <v>7939</v>
      </c>
      <c r="B847" s="218" t="str">
        <f>IF(ISNUMBER(_xlfn.XMATCH(Prod_fields[[#This Row],[ID]],Rosetta_Stone[Source PROD ID],0))=TRUE,"Found","0-Not Found")</f>
        <v>0-Not Found</v>
      </c>
      <c r="C847" s="15"/>
      <c r="D847" s="15" t="s">
        <v>7940</v>
      </c>
      <c r="E847" s="15" t="s">
        <v>6935</v>
      </c>
      <c r="F847" s="15" t="s">
        <v>1636</v>
      </c>
      <c r="G847" s="15" t="s">
        <v>947</v>
      </c>
      <c r="J847" s="15" t="s">
        <v>20</v>
      </c>
      <c r="L847" s="15" t="s">
        <v>117</v>
      </c>
    </row>
    <row r="848" spans="1:12">
      <c r="A848" s="15" t="s">
        <v>7941</v>
      </c>
      <c r="B848" s="218" t="str">
        <f>IF(ISNUMBER(_xlfn.XMATCH(Prod_fields[[#This Row],[ID]],Rosetta_Stone[Source PROD ID],0))=TRUE,"Found","0-Not Found")</f>
        <v>0-Not Found</v>
      </c>
      <c r="C848" s="15"/>
      <c r="D848" s="15" t="s">
        <v>7942</v>
      </c>
      <c r="E848" s="15" t="s">
        <v>6935</v>
      </c>
      <c r="F848" s="15" t="s">
        <v>216</v>
      </c>
      <c r="G848" s="15" t="s">
        <v>7455</v>
      </c>
      <c r="J848" s="15" t="s">
        <v>20</v>
      </c>
    </row>
    <row r="849" spans="1:14">
      <c r="A849" s="15" t="s">
        <v>7943</v>
      </c>
      <c r="B849" s="218" t="str">
        <f>IF(ISNUMBER(_xlfn.XMATCH(Prod_fields[[#This Row],[ID]],Rosetta_Stone[Source PROD ID],0))=TRUE,"Found","0-Not Found")</f>
        <v>0-Not Found</v>
      </c>
      <c r="C849" s="15"/>
      <c r="D849" s="15" t="s">
        <v>7944</v>
      </c>
      <c r="E849" s="15" t="s">
        <v>6935</v>
      </c>
      <c r="F849" s="15" t="s">
        <v>103</v>
      </c>
      <c r="G849" s="15" t="s">
        <v>947</v>
      </c>
      <c r="I849" s="15" t="s">
        <v>6689</v>
      </c>
      <c r="J849" s="15" t="s">
        <v>20</v>
      </c>
    </row>
    <row r="850" spans="1:14">
      <c r="A850" s="15" t="s">
        <v>7945</v>
      </c>
      <c r="B850" s="218" t="str">
        <f>IF(ISNUMBER(_xlfn.XMATCH(Prod_fields[[#This Row],[ID]],Rosetta_Stone[Source PROD ID],0))=TRUE,"Found","0-Not Found")</f>
        <v>0-Not Found</v>
      </c>
      <c r="C850" s="15"/>
      <c r="D850" s="15" t="s">
        <v>7946</v>
      </c>
      <c r="E850" s="15" t="s">
        <v>6935</v>
      </c>
      <c r="F850" s="15" t="s">
        <v>1636</v>
      </c>
      <c r="G850" s="15" t="s">
        <v>947</v>
      </c>
      <c r="J850" s="15" t="s">
        <v>20</v>
      </c>
      <c r="L850" s="15" t="s">
        <v>117</v>
      </c>
    </row>
    <row r="851" spans="1:14">
      <c r="A851" s="15" t="s">
        <v>7947</v>
      </c>
      <c r="B851" s="218" t="str">
        <f>IF(ISNUMBER(_xlfn.XMATCH(Prod_fields[[#This Row],[ID]],Rosetta_Stone[Source PROD ID],0))=TRUE,"Found","0-Not Found")</f>
        <v>0-Not Found</v>
      </c>
      <c r="C851" s="15"/>
      <c r="D851" s="15" t="s">
        <v>7948</v>
      </c>
      <c r="E851" s="15" t="s">
        <v>6935</v>
      </c>
      <c r="F851" s="15" t="s">
        <v>1636</v>
      </c>
      <c r="G851" s="15" t="s">
        <v>947</v>
      </c>
      <c r="J851" s="15" t="s">
        <v>20</v>
      </c>
      <c r="L851" s="15" t="s">
        <v>117</v>
      </c>
      <c r="M851" s="15" t="s">
        <v>7949</v>
      </c>
      <c r="N851" s="15" t="s">
        <v>20</v>
      </c>
    </row>
    <row r="852" spans="1:14">
      <c r="A852" s="15" t="s">
        <v>7950</v>
      </c>
      <c r="B852" s="218" t="str">
        <f>IF(ISNUMBER(_xlfn.XMATCH(Prod_fields[[#This Row],[ID]],Rosetta_Stone[Source PROD ID],0))=TRUE,"Found","0-Not Found")</f>
        <v>0-Not Found</v>
      </c>
      <c r="C852" s="15"/>
      <c r="D852" s="15" t="s">
        <v>7951</v>
      </c>
      <c r="E852" s="15" t="s">
        <v>6935</v>
      </c>
      <c r="F852" s="15" t="s">
        <v>1636</v>
      </c>
      <c r="G852" s="15" t="s">
        <v>947</v>
      </c>
      <c r="J852" s="15" t="s">
        <v>20</v>
      </c>
      <c r="L852" s="15" t="s">
        <v>117</v>
      </c>
      <c r="M852" s="15" t="s">
        <v>2057</v>
      </c>
    </row>
    <row r="853" spans="1:14">
      <c r="A853" s="15" t="s">
        <v>7952</v>
      </c>
      <c r="B853" s="218" t="str">
        <f>IF(ISNUMBER(_xlfn.XMATCH(Prod_fields[[#This Row],[ID]],Rosetta_Stone[Source PROD ID],0))=TRUE,"Found","0-Not Found")</f>
        <v>0-Not Found</v>
      </c>
      <c r="C853" s="15"/>
      <c r="D853" s="15" t="s">
        <v>7953</v>
      </c>
      <c r="E853" s="15" t="s">
        <v>6935</v>
      </c>
      <c r="F853" s="15" t="s">
        <v>216</v>
      </c>
      <c r="G853" s="15" t="s">
        <v>7930</v>
      </c>
      <c r="J853" s="15" t="s">
        <v>20</v>
      </c>
    </row>
    <row r="854" spans="1:14">
      <c r="A854" s="15" t="s">
        <v>7954</v>
      </c>
      <c r="B854" s="218" t="str">
        <f>IF(ISNUMBER(_xlfn.XMATCH(Prod_fields[[#This Row],[ID]],Rosetta_Stone[Source PROD ID],0))=TRUE,"Found","0-Not Found")</f>
        <v>0-Not Found</v>
      </c>
      <c r="C854" s="15"/>
      <c r="D854" s="15" t="s">
        <v>7955</v>
      </c>
      <c r="E854" s="15" t="s">
        <v>6688</v>
      </c>
      <c r="F854" s="15" t="s">
        <v>103</v>
      </c>
      <c r="G854" s="15" t="s">
        <v>6712</v>
      </c>
      <c r="I854" s="15" t="s">
        <v>6689</v>
      </c>
      <c r="J854" s="15" t="s">
        <v>20</v>
      </c>
      <c r="K854" s="15" t="s">
        <v>20</v>
      </c>
    </row>
    <row r="855" spans="1:14">
      <c r="A855" s="15" t="s">
        <v>7956</v>
      </c>
      <c r="B855" s="218" t="str">
        <f>IF(ISNUMBER(_xlfn.XMATCH(Prod_fields[[#This Row],[ID]],Rosetta_Stone[Source PROD ID],0))=TRUE,"Found","0-Not Found")</f>
        <v>0-Not Found</v>
      </c>
      <c r="C855" s="15"/>
      <c r="D855" s="15" t="s">
        <v>7957</v>
      </c>
      <c r="E855" s="15" t="s">
        <v>6701</v>
      </c>
      <c r="F855" s="15" t="s">
        <v>103</v>
      </c>
      <c r="G855" s="15" t="s">
        <v>6712</v>
      </c>
      <c r="I855" s="15" t="s">
        <v>6698</v>
      </c>
      <c r="J855" s="15" t="s">
        <v>20</v>
      </c>
    </row>
    <row r="856" spans="1:14">
      <c r="A856" s="15" t="s">
        <v>7958</v>
      </c>
      <c r="B856" s="218" t="str">
        <f>IF(ISNUMBER(_xlfn.XMATCH(Prod_fields[[#This Row],[ID]],Rosetta_Stone[Source PROD ID],0))=TRUE,"Found","0-Not Found")</f>
        <v>0-Not Found</v>
      </c>
      <c r="C856" s="15"/>
      <c r="D856" s="15" t="s">
        <v>7959</v>
      </c>
      <c r="E856" s="15" t="s">
        <v>6688</v>
      </c>
      <c r="F856" s="15" t="s">
        <v>216</v>
      </c>
      <c r="G856" s="15" t="s">
        <v>947</v>
      </c>
      <c r="J856" s="15" t="s">
        <v>20</v>
      </c>
    </row>
    <row r="857" spans="1:14">
      <c r="A857" s="15" t="s">
        <v>6290</v>
      </c>
      <c r="B857" s="218" t="str">
        <f>IF(ISNUMBER(_xlfn.XMATCH(Prod_fields[[#This Row],[ID]],Rosetta_Stone[Source PROD ID],0))=TRUE,"Found","0-Not Found")</f>
        <v>0-Not Found</v>
      </c>
      <c r="C857" s="15" t="s">
        <v>6696</v>
      </c>
      <c r="D857" s="15" t="s">
        <v>7960</v>
      </c>
      <c r="E857" s="15" t="s">
        <v>6701</v>
      </c>
      <c r="F857" s="15" t="s">
        <v>103</v>
      </c>
      <c r="G857" s="15" t="s">
        <v>947</v>
      </c>
      <c r="I857" s="15" t="s">
        <v>6689</v>
      </c>
      <c r="J857" s="15" t="s">
        <v>20</v>
      </c>
    </row>
    <row r="858" spans="1:14">
      <c r="A858" s="15" t="s">
        <v>6291</v>
      </c>
      <c r="B858" s="218" t="str">
        <f>IF(ISNUMBER(_xlfn.XMATCH(Prod_fields[[#This Row],[ID]],Rosetta_Stone[Source PROD ID],0))=TRUE,"Found","0-Not Found")</f>
        <v>0-Not Found</v>
      </c>
      <c r="C858" s="15" t="s">
        <v>6696</v>
      </c>
      <c r="D858" s="15" t="s">
        <v>7961</v>
      </c>
      <c r="E858" s="15" t="s">
        <v>6701</v>
      </c>
      <c r="F858" s="15" t="s">
        <v>103</v>
      </c>
      <c r="G858" s="15" t="s">
        <v>947</v>
      </c>
      <c r="I858" s="15" t="s">
        <v>6689</v>
      </c>
      <c r="J858" s="15" t="s">
        <v>20</v>
      </c>
    </row>
    <row r="859" spans="1:14">
      <c r="A859" s="15" t="s">
        <v>6292</v>
      </c>
      <c r="B859" s="218" t="str">
        <f>IF(ISNUMBER(_xlfn.XMATCH(Prod_fields[[#This Row],[ID]],Rosetta_Stone[Source PROD ID],0))=TRUE,"Found","0-Not Found")</f>
        <v>0-Not Found</v>
      </c>
      <c r="C859" s="15"/>
      <c r="D859" s="15" t="s">
        <v>7962</v>
      </c>
      <c r="E859" s="15" t="s">
        <v>6701</v>
      </c>
      <c r="F859" s="15" t="s">
        <v>1636</v>
      </c>
      <c r="G859" s="15" t="s">
        <v>947</v>
      </c>
      <c r="J859" s="15" t="s">
        <v>20</v>
      </c>
      <c r="L859" s="15" t="s">
        <v>117</v>
      </c>
    </row>
    <row r="860" spans="1:14">
      <c r="A860" s="15" t="s">
        <v>6293</v>
      </c>
      <c r="B860" s="218" t="str">
        <f>IF(ISNUMBER(_xlfn.XMATCH(Prod_fields[[#This Row],[ID]],Rosetta_Stone[Source PROD ID],0))=TRUE,"Found","0-Not Found")</f>
        <v>0-Not Found</v>
      </c>
      <c r="C860" s="15"/>
      <c r="D860" s="15" t="s">
        <v>7963</v>
      </c>
      <c r="E860" s="15" t="s">
        <v>6701</v>
      </c>
      <c r="F860" s="15" t="s">
        <v>1636</v>
      </c>
      <c r="G860" s="15" t="s">
        <v>947</v>
      </c>
      <c r="J860" s="15" t="s">
        <v>20</v>
      </c>
      <c r="L860" s="15" t="s">
        <v>117</v>
      </c>
    </row>
    <row r="861" spans="1:14">
      <c r="A861" s="15" t="s">
        <v>6294</v>
      </c>
      <c r="B861" s="218" t="str">
        <f>IF(ISNUMBER(_xlfn.XMATCH(Prod_fields[[#This Row],[ID]],Rosetta_Stone[Source PROD ID],0))=TRUE,"Found","0-Not Found")</f>
        <v>Found</v>
      </c>
      <c r="C861" s="15" t="s">
        <v>6696</v>
      </c>
      <c r="D861" s="15" t="s">
        <v>1800</v>
      </c>
      <c r="E861" s="15" t="s">
        <v>6701</v>
      </c>
      <c r="F861" s="15" t="s">
        <v>103</v>
      </c>
      <c r="G861" s="15" t="s">
        <v>947</v>
      </c>
      <c r="I861" s="15" t="s">
        <v>6689</v>
      </c>
      <c r="J861" s="15" t="s">
        <v>20</v>
      </c>
    </row>
    <row r="862" spans="1:14">
      <c r="A862" s="15" t="s">
        <v>7964</v>
      </c>
      <c r="B862" s="218" t="str">
        <f>IF(ISNUMBER(_xlfn.XMATCH(Prod_fields[[#This Row],[ID]],Rosetta_Stone[Source PROD ID],0))=TRUE,"Found","0-Not Found")</f>
        <v>0-Not Found</v>
      </c>
      <c r="C862" s="15"/>
      <c r="D862" s="15" t="s">
        <v>7965</v>
      </c>
      <c r="E862" s="15" t="s">
        <v>6701</v>
      </c>
      <c r="F862" s="15" t="s">
        <v>103</v>
      </c>
      <c r="G862" s="15" t="s">
        <v>6712</v>
      </c>
      <c r="I862" s="15" t="s">
        <v>6720</v>
      </c>
      <c r="J862" s="15" t="s">
        <v>20</v>
      </c>
    </row>
    <row r="863" spans="1:14">
      <c r="A863" s="15" t="s">
        <v>7966</v>
      </c>
      <c r="B863" s="218" t="str">
        <f>IF(ISNUMBER(_xlfn.XMATCH(Prod_fields[[#This Row],[ID]],Rosetta_Stone[Source PROD ID],0))=TRUE,"Found","0-Not Found")</f>
        <v>0-Not Found</v>
      </c>
      <c r="C863" s="15"/>
      <c r="D863" s="15" t="s">
        <v>7967</v>
      </c>
      <c r="E863" s="15" t="s">
        <v>7132</v>
      </c>
      <c r="F863" s="15" t="s">
        <v>103</v>
      </c>
      <c r="G863" s="15" t="s">
        <v>947</v>
      </c>
      <c r="I863" s="15" t="s">
        <v>6720</v>
      </c>
      <c r="J863" s="15" t="s">
        <v>20</v>
      </c>
    </row>
    <row r="864" spans="1:14">
      <c r="A864" s="15" t="s">
        <v>7968</v>
      </c>
      <c r="B864" s="218" t="str">
        <f>IF(ISNUMBER(_xlfn.XMATCH(Prod_fields[[#This Row],[ID]],Rosetta_Stone[Source PROD ID],0))=TRUE,"Found","0-Not Found")</f>
        <v>0-Not Found</v>
      </c>
      <c r="C864" s="15"/>
      <c r="D864" s="15" t="s">
        <v>7969</v>
      </c>
      <c r="E864" s="15" t="s">
        <v>6701</v>
      </c>
      <c r="F864" s="15" t="s">
        <v>216</v>
      </c>
      <c r="G864" s="15" t="s">
        <v>947</v>
      </c>
      <c r="I864" s="15" t="s">
        <v>1348</v>
      </c>
      <c r="J864" s="15" t="s">
        <v>20</v>
      </c>
    </row>
    <row r="865" spans="1:14">
      <c r="A865" s="15" t="s">
        <v>7970</v>
      </c>
      <c r="B865" s="218" t="str">
        <f>IF(ISNUMBER(_xlfn.XMATCH(Prod_fields[[#This Row],[ID]],Rosetta_Stone[Source PROD ID],0))=TRUE,"Found","0-Not Found")</f>
        <v>0-Not Found</v>
      </c>
      <c r="C865" s="15"/>
      <c r="D865" s="15" t="s">
        <v>7971</v>
      </c>
      <c r="E865" s="15" t="s">
        <v>6704</v>
      </c>
      <c r="F865" s="15" t="s">
        <v>103</v>
      </c>
      <c r="G865" s="15" t="s">
        <v>1347</v>
      </c>
      <c r="I865" s="15" t="s">
        <v>6720</v>
      </c>
      <c r="J865" s="15" t="s">
        <v>20</v>
      </c>
    </row>
    <row r="866" spans="1:14">
      <c r="A866" s="15" t="s">
        <v>7972</v>
      </c>
      <c r="B866" s="218" t="str">
        <f>IF(ISNUMBER(_xlfn.XMATCH(Prod_fields[[#This Row],[ID]],Rosetta_Stone[Source PROD ID],0))=TRUE,"Found","0-Not Found")</f>
        <v>0-Not Found</v>
      </c>
      <c r="C866" s="15" t="s">
        <v>6696</v>
      </c>
      <c r="D866" s="15" t="s">
        <v>7973</v>
      </c>
      <c r="E866" s="15" t="s">
        <v>6700</v>
      </c>
      <c r="F866" s="15" t="s">
        <v>103</v>
      </c>
      <c r="G866" s="15" t="s">
        <v>947</v>
      </c>
      <c r="I866" s="15" t="s">
        <v>6689</v>
      </c>
      <c r="J866" s="15" t="s">
        <v>20</v>
      </c>
    </row>
    <row r="867" spans="1:14">
      <c r="A867" s="15" t="s">
        <v>7974</v>
      </c>
      <c r="B867" s="218" t="str">
        <f>IF(ISNUMBER(_xlfn.XMATCH(Prod_fields[[#This Row],[ID]],Rosetta_Stone[Source PROD ID],0))=TRUE,"Found","0-Not Found")</f>
        <v>0-Not Found</v>
      </c>
      <c r="C867" s="15"/>
      <c r="D867" s="15" t="s">
        <v>7975</v>
      </c>
      <c r="E867" s="15" t="s">
        <v>6700</v>
      </c>
      <c r="F867" s="15" t="s">
        <v>103</v>
      </c>
      <c r="G867" s="15" t="s">
        <v>810</v>
      </c>
      <c r="I867" s="15" t="s">
        <v>6698</v>
      </c>
      <c r="J867" s="15" t="s">
        <v>20</v>
      </c>
    </row>
    <row r="868" spans="1:14">
      <c r="A868" s="15" t="s">
        <v>7976</v>
      </c>
      <c r="B868" s="218" t="str">
        <f>IF(ISNUMBER(_xlfn.XMATCH(Prod_fields[[#This Row],[ID]],Rosetta_Stone[Source PROD ID],0))=TRUE,"Found","0-Not Found")</f>
        <v>0-Not Found</v>
      </c>
      <c r="C868" s="15"/>
      <c r="D868" s="15" t="s">
        <v>7977</v>
      </c>
      <c r="E868" s="15" t="s">
        <v>6701</v>
      </c>
      <c r="F868" s="15" t="s">
        <v>1636</v>
      </c>
      <c r="G868" s="15" t="s">
        <v>947</v>
      </c>
      <c r="J868" s="15" t="s">
        <v>20</v>
      </c>
      <c r="L868" s="15" t="s">
        <v>117</v>
      </c>
    </row>
    <row r="869" spans="1:14">
      <c r="A869" s="15" t="s">
        <v>7978</v>
      </c>
      <c r="B869" s="218" t="str">
        <f>IF(ISNUMBER(_xlfn.XMATCH(Prod_fields[[#This Row],[ID]],Rosetta_Stone[Source PROD ID],0))=TRUE,"Found","0-Not Found")</f>
        <v>0-Not Found</v>
      </c>
      <c r="C869" s="15"/>
      <c r="D869" s="15" t="s">
        <v>7979</v>
      </c>
      <c r="E869" s="15" t="s">
        <v>6700</v>
      </c>
      <c r="F869" s="15" t="s">
        <v>103</v>
      </c>
      <c r="G869" s="15" t="s">
        <v>947</v>
      </c>
      <c r="I869" s="15" t="s">
        <v>6698</v>
      </c>
      <c r="J869" s="15" t="s">
        <v>20</v>
      </c>
    </row>
    <row r="870" spans="1:14">
      <c r="A870" s="15" t="s">
        <v>7980</v>
      </c>
      <c r="B870" s="218" t="str">
        <f>IF(ISNUMBER(_xlfn.XMATCH(Prod_fields[[#This Row],[ID]],Rosetta_Stone[Source PROD ID],0))=TRUE,"Found","0-Not Found")</f>
        <v>0-Not Found</v>
      </c>
      <c r="C870" s="15"/>
      <c r="D870" s="15" t="s">
        <v>7981</v>
      </c>
      <c r="E870" s="15" t="s">
        <v>6701</v>
      </c>
      <c r="F870" s="15" t="s">
        <v>1636</v>
      </c>
      <c r="G870" s="15" t="s">
        <v>947</v>
      </c>
      <c r="J870" s="15" t="s">
        <v>20</v>
      </c>
      <c r="L870" s="15" t="s">
        <v>117</v>
      </c>
    </row>
    <row r="871" spans="1:14">
      <c r="A871" s="15" t="s">
        <v>7982</v>
      </c>
      <c r="B871" s="218" t="str">
        <f>IF(ISNUMBER(_xlfn.XMATCH(Prod_fields[[#This Row],[ID]],Rosetta_Stone[Source PROD ID],0))=TRUE,"Found","0-Not Found")</f>
        <v>0-Not Found</v>
      </c>
      <c r="C871" s="15"/>
      <c r="D871" s="15" t="s">
        <v>7983</v>
      </c>
      <c r="E871" s="15" t="s">
        <v>6700</v>
      </c>
      <c r="F871" s="15" t="s">
        <v>103</v>
      </c>
      <c r="G871" s="15" t="s">
        <v>947</v>
      </c>
      <c r="I871" s="15" t="s">
        <v>6689</v>
      </c>
      <c r="J871" s="15" t="s">
        <v>20</v>
      </c>
    </row>
    <row r="872" spans="1:14">
      <c r="A872" s="15" t="s">
        <v>7984</v>
      </c>
      <c r="B872" s="218" t="str">
        <f>IF(ISNUMBER(_xlfn.XMATCH(Prod_fields[[#This Row],[ID]],Rosetta_Stone[Source PROD ID],0))=TRUE,"Found","0-Not Found")</f>
        <v>0-Not Found</v>
      </c>
      <c r="C872" s="15"/>
      <c r="D872" s="15" t="s">
        <v>7985</v>
      </c>
      <c r="E872" s="15" t="s">
        <v>6704</v>
      </c>
      <c r="F872" s="15" t="s">
        <v>103</v>
      </c>
      <c r="G872" s="15" t="s">
        <v>6712</v>
      </c>
      <c r="I872" s="15" t="s">
        <v>6720</v>
      </c>
      <c r="J872" s="15" t="s">
        <v>20</v>
      </c>
    </row>
    <row r="873" spans="1:14">
      <c r="A873" s="15" t="s">
        <v>7986</v>
      </c>
      <c r="B873" s="218" t="str">
        <f>IF(ISNUMBER(_xlfn.XMATCH(Prod_fields[[#This Row],[ID]],Rosetta_Stone[Source PROD ID],0))=TRUE,"Found","0-Not Found")</f>
        <v>0-Not Found</v>
      </c>
      <c r="C873" s="15"/>
      <c r="D873" s="15" t="s">
        <v>7987</v>
      </c>
      <c r="E873" s="15" t="s">
        <v>6701</v>
      </c>
      <c r="F873" s="15" t="s">
        <v>216</v>
      </c>
      <c r="G873" s="15" t="s">
        <v>6712</v>
      </c>
      <c r="J873" s="15" t="s">
        <v>20</v>
      </c>
    </row>
    <row r="874" spans="1:14">
      <c r="A874" s="15" t="s">
        <v>7988</v>
      </c>
      <c r="B874" s="218" t="str">
        <f>IF(ISNUMBER(_xlfn.XMATCH(Prod_fields[[#This Row],[ID]],Rosetta_Stone[Source PROD ID],0))=TRUE,"Found","0-Not Found")</f>
        <v>0-Not Found</v>
      </c>
      <c r="C874" s="15"/>
      <c r="D874" s="15" t="s">
        <v>7989</v>
      </c>
      <c r="E874" s="15" t="s">
        <v>6701</v>
      </c>
      <c r="F874" s="15" t="s">
        <v>216</v>
      </c>
      <c r="G874" s="15" t="s">
        <v>6712</v>
      </c>
      <c r="J874" s="15" t="s">
        <v>20</v>
      </c>
    </row>
    <row r="875" spans="1:14">
      <c r="A875" s="15" t="s">
        <v>7990</v>
      </c>
      <c r="B875" s="218" t="str">
        <f>IF(ISNUMBER(_xlfn.XMATCH(Prod_fields[[#This Row],[ID]],Rosetta_Stone[Source PROD ID],0))=TRUE,"Found","0-Not Found")</f>
        <v>0-Not Found</v>
      </c>
      <c r="C875" s="15"/>
      <c r="D875" s="15" t="s">
        <v>7991</v>
      </c>
      <c r="E875" s="15" t="s">
        <v>6700</v>
      </c>
      <c r="F875" s="15" t="s">
        <v>103</v>
      </c>
      <c r="G875" s="15" t="s">
        <v>947</v>
      </c>
      <c r="I875" s="15" t="s">
        <v>6698</v>
      </c>
      <c r="J875" s="15" t="s">
        <v>20</v>
      </c>
    </row>
    <row r="876" spans="1:14">
      <c r="A876" s="15" t="s">
        <v>7992</v>
      </c>
      <c r="B876" s="218" t="str">
        <f>IF(ISNUMBER(_xlfn.XMATCH(Prod_fields[[#This Row],[ID]],Rosetta_Stone[Source PROD ID],0))=TRUE,"Found","0-Not Found")</f>
        <v>0-Not Found</v>
      </c>
      <c r="C876" s="15"/>
      <c r="D876" s="15" t="s">
        <v>7993</v>
      </c>
      <c r="E876" s="15" t="s">
        <v>6701</v>
      </c>
      <c r="F876" s="15" t="s">
        <v>1636</v>
      </c>
      <c r="G876" s="15" t="s">
        <v>947</v>
      </c>
      <c r="J876" s="15" t="s">
        <v>20</v>
      </c>
      <c r="L876" s="15" t="s">
        <v>117</v>
      </c>
    </row>
    <row r="877" spans="1:14">
      <c r="A877" s="15" t="s">
        <v>7994</v>
      </c>
      <c r="B877" s="218" t="str">
        <f>IF(ISNUMBER(_xlfn.XMATCH(Prod_fields[[#This Row],[ID]],Rosetta_Stone[Source PROD ID],0))=TRUE,"Found","0-Not Found")</f>
        <v>0-Not Found</v>
      </c>
      <c r="C877" s="15"/>
      <c r="D877" s="15" t="s">
        <v>7995</v>
      </c>
      <c r="E877" s="15" t="s">
        <v>6704</v>
      </c>
      <c r="F877" s="15" t="s">
        <v>1636</v>
      </c>
      <c r="G877" s="15" t="s">
        <v>947</v>
      </c>
      <c r="J877" s="15" t="s">
        <v>20</v>
      </c>
      <c r="L877" s="15" t="s">
        <v>117</v>
      </c>
      <c r="N877" s="15" t="s">
        <v>20</v>
      </c>
    </row>
    <row r="878" spans="1:14">
      <c r="A878" s="15" t="s">
        <v>7996</v>
      </c>
      <c r="B878" s="218" t="str">
        <f>IF(ISNUMBER(_xlfn.XMATCH(Prod_fields[[#This Row],[ID]],Rosetta_Stone[Source PROD ID],0))=TRUE,"Found","0-Not Found")</f>
        <v>0-Not Found</v>
      </c>
      <c r="C878" s="15"/>
      <c r="D878" s="15" t="s">
        <v>7997</v>
      </c>
      <c r="E878" s="15" t="s">
        <v>6701</v>
      </c>
      <c r="F878" s="15" t="s">
        <v>103</v>
      </c>
      <c r="G878" s="15" t="s">
        <v>1186</v>
      </c>
      <c r="I878" s="15" t="s">
        <v>6720</v>
      </c>
      <c r="J878" s="15" t="s">
        <v>20</v>
      </c>
    </row>
    <row r="879" spans="1:14">
      <c r="A879" s="15" t="s">
        <v>7998</v>
      </c>
      <c r="B879" s="218" t="str">
        <f>IF(ISNUMBER(_xlfn.XMATCH(Prod_fields[[#This Row],[ID]],Rosetta_Stone[Source PROD ID],0))=TRUE,"Found","0-Not Found")</f>
        <v>0-Not Found</v>
      </c>
      <c r="C879" s="15"/>
      <c r="D879" s="15" t="s">
        <v>7999</v>
      </c>
      <c r="E879" s="15" t="s">
        <v>6701</v>
      </c>
      <c r="F879" s="15" t="s">
        <v>103</v>
      </c>
      <c r="G879" s="15" t="s">
        <v>947</v>
      </c>
      <c r="I879" s="15" t="s">
        <v>6720</v>
      </c>
      <c r="J879" s="15" t="s">
        <v>20</v>
      </c>
    </row>
    <row r="880" spans="1:14">
      <c r="A880" s="15" t="s">
        <v>8000</v>
      </c>
      <c r="B880" s="218" t="str">
        <f>IF(ISNUMBER(_xlfn.XMATCH(Prod_fields[[#This Row],[ID]],Rosetta_Stone[Source PROD ID],0))=TRUE,"Found","0-Not Found")</f>
        <v>0-Not Found</v>
      </c>
      <c r="C880" s="15"/>
      <c r="D880" s="15" t="s">
        <v>8001</v>
      </c>
      <c r="E880" s="15" t="s">
        <v>6701</v>
      </c>
      <c r="F880" s="15" t="s">
        <v>1636</v>
      </c>
      <c r="G880" s="15" t="s">
        <v>947</v>
      </c>
      <c r="J880" s="15" t="s">
        <v>20</v>
      </c>
      <c r="L880" s="15" t="s">
        <v>117</v>
      </c>
    </row>
    <row r="881" spans="1:12">
      <c r="A881" s="15" t="s">
        <v>8002</v>
      </c>
      <c r="B881" s="218" t="str">
        <f>IF(ISNUMBER(_xlfn.XMATCH(Prod_fields[[#This Row],[ID]],Rosetta_Stone[Source PROD ID],0))=TRUE,"Found","0-Not Found")</f>
        <v>0-Not Found</v>
      </c>
      <c r="C881" s="15"/>
      <c r="D881" s="15" t="s">
        <v>8003</v>
      </c>
      <c r="E881" s="15" t="s">
        <v>6704</v>
      </c>
      <c r="F881" s="15" t="s">
        <v>103</v>
      </c>
      <c r="G881" s="15" t="s">
        <v>947</v>
      </c>
      <c r="I881" s="15" t="s">
        <v>6720</v>
      </c>
      <c r="J881" s="15" t="s">
        <v>20</v>
      </c>
    </row>
    <row r="882" spans="1:12">
      <c r="A882" s="15" t="s">
        <v>8004</v>
      </c>
      <c r="B882" s="218" t="str">
        <f>IF(ISNUMBER(_xlfn.XMATCH(Prod_fields[[#This Row],[ID]],Rosetta_Stone[Source PROD ID],0))=TRUE,"Found","0-Not Found")</f>
        <v>0-Not Found</v>
      </c>
      <c r="C882" s="15"/>
      <c r="D882" s="15" t="s">
        <v>8005</v>
      </c>
      <c r="E882" s="15" t="s">
        <v>6704</v>
      </c>
      <c r="F882" s="15" t="s">
        <v>103</v>
      </c>
      <c r="G882" s="15" t="s">
        <v>947</v>
      </c>
      <c r="I882" s="15" t="s">
        <v>6720</v>
      </c>
      <c r="J882" s="15" t="s">
        <v>20</v>
      </c>
    </row>
    <row r="883" spans="1:12">
      <c r="A883" s="15" t="s">
        <v>8004</v>
      </c>
      <c r="B883" s="218" t="str">
        <f>IF(ISNUMBER(_xlfn.XMATCH(Prod_fields[[#This Row],[ID]],Rosetta_Stone[Source PROD ID],0))=TRUE,"Found","0-Not Found")</f>
        <v>0-Not Found</v>
      </c>
      <c r="C883" s="15"/>
      <c r="D883" s="15" t="s">
        <v>8006</v>
      </c>
      <c r="E883" s="15" t="s">
        <v>6704</v>
      </c>
      <c r="F883" s="15" t="s">
        <v>103</v>
      </c>
      <c r="G883" s="15" t="s">
        <v>1186</v>
      </c>
      <c r="I883" s="15" t="s">
        <v>6720</v>
      </c>
      <c r="J883" s="15" t="s">
        <v>20</v>
      </c>
    </row>
    <row r="884" spans="1:12">
      <c r="A884" s="15" t="s">
        <v>8004</v>
      </c>
      <c r="B884" s="218" t="str">
        <f>IF(ISNUMBER(_xlfn.XMATCH(Prod_fields[[#This Row],[ID]],Rosetta_Stone[Source PROD ID],0))=TRUE,"Found","0-Not Found")</f>
        <v>0-Not Found</v>
      </c>
      <c r="C884" s="15"/>
      <c r="D884" s="15" t="s">
        <v>8007</v>
      </c>
      <c r="E884" s="15" t="s">
        <v>6701</v>
      </c>
      <c r="F884" s="15" t="s">
        <v>103</v>
      </c>
      <c r="G884" s="15" t="s">
        <v>947</v>
      </c>
      <c r="I884" s="15" t="s">
        <v>6720</v>
      </c>
      <c r="J884" s="15" t="s">
        <v>20</v>
      </c>
    </row>
    <row r="885" spans="1:12">
      <c r="A885" s="15" t="s">
        <v>8008</v>
      </c>
      <c r="B885" s="218" t="str">
        <f>IF(ISNUMBER(_xlfn.XMATCH(Prod_fields[[#This Row],[ID]],Rosetta_Stone[Source PROD ID],0))=TRUE,"Found","0-Not Found")</f>
        <v>0-Not Found</v>
      </c>
      <c r="C885" s="15"/>
      <c r="D885" s="15" t="s">
        <v>8009</v>
      </c>
      <c r="E885" s="15" t="s">
        <v>6701</v>
      </c>
      <c r="F885" s="15" t="s">
        <v>103</v>
      </c>
      <c r="G885" s="15" t="s">
        <v>947</v>
      </c>
      <c r="I885" s="15" t="s">
        <v>6720</v>
      </c>
      <c r="J885" s="15" t="s">
        <v>20</v>
      </c>
    </row>
    <row r="886" spans="1:12">
      <c r="A886" s="15" t="s">
        <v>8010</v>
      </c>
      <c r="B886" s="218" t="str">
        <f>IF(ISNUMBER(_xlfn.XMATCH(Prod_fields[[#This Row],[ID]],Rosetta_Stone[Source PROD ID],0))=TRUE,"Found","0-Not Found")</f>
        <v>0-Not Found</v>
      </c>
      <c r="C886" s="15"/>
      <c r="D886" s="15" t="s">
        <v>8011</v>
      </c>
      <c r="E886" s="15" t="s">
        <v>6704</v>
      </c>
      <c r="F886" s="15" t="s">
        <v>103</v>
      </c>
      <c r="G886" s="15" t="s">
        <v>947</v>
      </c>
      <c r="I886" s="15" t="s">
        <v>6720</v>
      </c>
      <c r="J886" s="15" t="s">
        <v>20</v>
      </c>
    </row>
    <row r="887" spans="1:12">
      <c r="A887" s="15" t="s">
        <v>8012</v>
      </c>
      <c r="B887" s="218" t="str">
        <f>IF(ISNUMBER(_xlfn.XMATCH(Prod_fields[[#This Row],[ID]],Rosetta_Stone[Source PROD ID],0))=TRUE,"Found","0-Not Found")</f>
        <v>0-Not Found</v>
      </c>
      <c r="C887" s="15"/>
      <c r="D887" s="15" t="s">
        <v>8013</v>
      </c>
      <c r="E887" s="15" t="s">
        <v>6701</v>
      </c>
      <c r="F887" s="15" t="s">
        <v>1636</v>
      </c>
      <c r="G887" s="15" t="s">
        <v>947</v>
      </c>
      <c r="J887" s="15" t="s">
        <v>20</v>
      </c>
      <c r="L887" s="15" t="s">
        <v>117</v>
      </c>
    </row>
    <row r="888" spans="1:12">
      <c r="A888" s="15" t="s">
        <v>8014</v>
      </c>
      <c r="B888" s="218" t="str">
        <f>IF(ISNUMBER(_xlfn.XMATCH(Prod_fields[[#This Row],[ID]],Rosetta_Stone[Source PROD ID],0))=TRUE,"Found","0-Not Found")</f>
        <v>0-Not Found</v>
      </c>
      <c r="C888" s="15"/>
      <c r="D888" s="15" t="s">
        <v>8015</v>
      </c>
      <c r="E888" s="15" t="s">
        <v>6701</v>
      </c>
      <c r="F888" s="15" t="s">
        <v>103</v>
      </c>
      <c r="G888" s="15" t="s">
        <v>6712</v>
      </c>
      <c r="I888" s="15" t="s">
        <v>6720</v>
      </c>
      <c r="J888" s="15" t="s">
        <v>20</v>
      </c>
    </row>
    <row r="889" spans="1:12">
      <c r="A889" s="15" t="s">
        <v>8016</v>
      </c>
      <c r="B889" s="218" t="str">
        <f>IF(ISNUMBER(_xlfn.XMATCH(Prod_fields[[#This Row],[ID]],Rosetta_Stone[Source PROD ID],0))=TRUE,"Found","0-Not Found")</f>
        <v>0-Not Found</v>
      </c>
      <c r="C889" s="15"/>
      <c r="D889" s="15" t="s">
        <v>8017</v>
      </c>
      <c r="E889" s="15" t="s">
        <v>6701</v>
      </c>
      <c r="F889" s="15" t="s">
        <v>103</v>
      </c>
      <c r="G889" s="15" t="s">
        <v>6712</v>
      </c>
      <c r="I889" s="15" t="s">
        <v>6720</v>
      </c>
      <c r="J889" s="15" t="s">
        <v>20</v>
      </c>
    </row>
    <row r="890" spans="1:12">
      <c r="A890" s="15" t="s">
        <v>8018</v>
      </c>
      <c r="B890" s="218" t="str">
        <f>IF(ISNUMBER(_xlfn.XMATCH(Prod_fields[[#This Row],[ID]],Rosetta_Stone[Source PROD ID],0))=TRUE,"Found","0-Not Found")</f>
        <v>0-Not Found</v>
      </c>
      <c r="C890" s="15"/>
      <c r="D890" s="15" t="s">
        <v>8019</v>
      </c>
      <c r="E890" s="15" t="s">
        <v>6701</v>
      </c>
      <c r="F890" s="15" t="s">
        <v>103</v>
      </c>
      <c r="G890" s="15" t="s">
        <v>6712</v>
      </c>
      <c r="I890" s="15" t="s">
        <v>6720</v>
      </c>
      <c r="J890" s="15" t="s">
        <v>20</v>
      </c>
    </row>
    <row r="891" spans="1:12">
      <c r="A891" s="15" t="s">
        <v>8020</v>
      </c>
      <c r="B891" s="218" t="str">
        <f>IF(ISNUMBER(_xlfn.XMATCH(Prod_fields[[#This Row],[ID]],Rosetta_Stone[Source PROD ID],0))=TRUE,"Found","0-Not Found")</f>
        <v>0-Not Found</v>
      </c>
      <c r="C891" s="15"/>
      <c r="D891" s="15" t="s">
        <v>8021</v>
      </c>
      <c r="E891" s="15" t="s">
        <v>6701</v>
      </c>
      <c r="F891" s="15" t="s">
        <v>103</v>
      </c>
      <c r="G891" s="15" t="s">
        <v>6712</v>
      </c>
      <c r="I891" s="15" t="s">
        <v>6720</v>
      </c>
      <c r="J891" s="15" t="s">
        <v>20</v>
      </c>
    </row>
    <row r="892" spans="1:12">
      <c r="A892" s="15" t="s">
        <v>8022</v>
      </c>
      <c r="B892" s="218" t="str">
        <f>IF(ISNUMBER(_xlfn.XMATCH(Prod_fields[[#This Row],[ID]],Rosetta_Stone[Source PROD ID],0))=TRUE,"Found","0-Not Found")</f>
        <v>0-Not Found</v>
      </c>
      <c r="C892" s="15"/>
      <c r="D892" s="15" t="s">
        <v>8023</v>
      </c>
      <c r="E892" s="15" t="s">
        <v>6701</v>
      </c>
      <c r="F892" s="15" t="s">
        <v>103</v>
      </c>
      <c r="G892" s="15" t="s">
        <v>6712</v>
      </c>
      <c r="I892" s="15" t="s">
        <v>6720</v>
      </c>
      <c r="J892" s="15" t="s">
        <v>20</v>
      </c>
    </row>
    <row r="893" spans="1:12">
      <c r="A893" s="15" t="s">
        <v>8024</v>
      </c>
      <c r="B893" s="218" t="str">
        <f>IF(ISNUMBER(_xlfn.XMATCH(Prod_fields[[#This Row],[ID]],Rosetta_Stone[Source PROD ID],0))=TRUE,"Found","0-Not Found")</f>
        <v>0-Not Found</v>
      </c>
      <c r="C893" s="15"/>
      <c r="D893" s="15" t="s">
        <v>8025</v>
      </c>
      <c r="E893" s="15" t="s">
        <v>6701</v>
      </c>
      <c r="F893" s="15" t="s">
        <v>103</v>
      </c>
      <c r="G893" s="15" t="s">
        <v>6712</v>
      </c>
      <c r="I893" s="15" t="s">
        <v>6720</v>
      </c>
      <c r="J893" s="15" t="s">
        <v>20</v>
      </c>
    </row>
    <row r="894" spans="1:12">
      <c r="A894" s="15" t="s">
        <v>8026</v>
      </c>
      <c r="B894" s="218" t="str">
        <f>IF(ISNUMBER(_xlfn.XMATCH(Prod_fields[[#This Row],[ID]],Rosetta_Stone[Source PROD ID],0))=TRUE,"Found","0-Not Found")</f>
        <v>0-Not Found</v>
      </c>
      <c r="C894" s="15"/>
      <c r="D894" s="15" t="s">
        <v>8027</v>
      </c>
      <c r="E894" s="15" t="s">
        <v>6701</v>
      </c>
      <c r="F894" s="15" t="s">
        <v>103</v>
      </c>
      <c r="G894" s="15" t="s">
        <v>6712</v>
      </c>
      <c r="I894" s="15" t="s">
        <v>6720</v>
      </c>
      <c r="J894" s="15" t="s">
        <v>20</v>
      </c>
    </row>
    <row r="895" spans="1:12">
      <c r="A895" s="15" t="s">
        <v>8028</v>
      </c>
      <c r="B895" s="218" t="str">
        <f>IF(ISNUMBER(_xlfn.XMATCH(Prod_fields[[#This Row],[ID]],Rosetta_Stone[Source PROD ID],0))=TRUE,"Found","0-Not Found")</f>
        <v>0-Not Found</v>
      </c>
      <c r="C895" s="15"/>
      <c r="D895" s="15" t="s">
        <v>8029</v>
      </c>
      <c r="E895" s="15" t="s">
        <v>6701</v>
      </c>
      <c r="F895" s="15" t="s">
        <v>1636</v>
      </c>
      <c r="G895" s="15" t="s">
        <v>947</v>
      </c>
      <c r="J895" s="15" t="s">
        <v>20</v>
      </c>
      <c r="L895" s="15" t="s">
        <v>117</v>
      </c>
    </row>
    <row r="896" spans="1:12">
      <c r="A896" s="15" t="s">
        <v>8030</v>
      </c>
      <c r="B896" s="218" t="str">
        <f>IF(ISNUMBER(_xlfn.XMATCH(Prod_fields[[#This Row],[ID]],Rosetta_Stone[Source PROD ID],0))=TRUE,"Found","0-Not Found")</f>
        <v>0-Not Found</v>
      </c>
      <c r="C896" s="15"/>
      <c r="D896" s="15" t="s">
        <v>8031</v>
      </c>
      <c r="E896" s="15" t="s">
        <v>6701</v>
      </c>
      <c r="F896" s="15" t="s">
        <v>1636</v>
      </c>
      <c r="G896" s="15" t="s">
        <v>947</v>
      </c>
      <c r="J896" s="15" t="s">
        <v>20</v>
      </c>
      <c r="L896" s="15" t="s">
        <v>117</v>
      </c>
    </row>
    <row r="897" spans="1:12">
      <c r="A897" s="15" t="s">
        <v>8032</v>
      </c>
      <c r="B897" s="218" t="str">
        <f>IF(ISNUMBER(_xlfn.XMATCH(Prod_fields[[#This Row],[ID]],Rosetta_Stone[Source PROD ID],0))=TRUE,"Found","0-Not Found")</f>
        <v>0-Not Found</v>
      </c>
      <c r="C897" s="15"/>
      <c r="D897" s="15" t="s">
        <v>8033</v>
      </c>
      <c r="E897" s="15" t="s">
        <v>6704</v>
      </c>
      <c r="F897" s="15" t="s">
        <v>103</v>
      </c>
      <c r="G897" s="15" t="s">
        <v>947</v>
      </c>
      <c r="I897" s="15" t="s">
        <v>6720</v>
      </c>
      <c r="J897" s="15" t="s">
        <v>20</v>
      </c>
    </row>
    <row r="898" spans="1:12">
      <c r="A898" s="15" t="s">
        <v>8034</v>
      </c>
      <c r="B898" s="218" t="str">
        <f>IF(ISNUMBER(_xlfn.XMATCH(Prod_fields[[#This Row],[ID]],Rosetta_Stone[Source PROD ID],0))=TRUE,"Found","0-Not Found")</f>
        <v>0-Not Found</v>
      </c>
      <c r="C898" s="15"/>
      <c r="D898" s="15" t="s">
        <v>8035</v>
      </c>
      <c r="E898" s="15" t="s">
        <v>6704</v>
      </c>
      <c r="F898" s="15" t="s">
        <v>103</v>
      </c>
      <c r="G898" s="15" t="s">
        <v>947</v>
      </c>
      <c r="I898" s="15" t="s">
        <v>6720</v>
      </c>
      <c r="J898" s="15" t="s">
        <v>20</v>
      </c>
    </row>
    <row r="899" spans="1:12">
      <c r="A899" s="15" t="s">
        <v>8036</v>
      </c>
      <c r="B899" s="218" t="str">
        <f>IF(ISNUMBER(_xlfn.XMATCH(Prod_fields[[#This Row],[ID]],Rosetta_Stone[Source PROD ID],0))=TRUE,"Found","0-Not Found")</f>
        <v>0-Not Found</v>
      </c>
      <c r="C899" s="15"/>
      <c r="D899" s="15" t="s">
        <v>8037</v>
      </c>
      <c r="E899" s="15" t="s">
        <v>6701</v>
      </c>
      <c r="F899" s="15" t="s">
        <v>1636</v>
      </c>
      <c r="G899" s="15" t="s">
        <v>947</v>
      </c>
      <c r="J899" s="15" t="s">
        <v>20</v>
      </c>
      <c r="L899" s="15" t="s">
        <v>117</v>
      </c>
    </row>
    <row r="900" spans="1:12">
      <c r="A900" s="15" t="s">
        <v>8038</v>
      </c>
      <c r="B900" s="218" t="str">
        <f>IF(ISNUMBER(_xlfn.XMATCH(Prod_fields[[#This Row],[ID]],Rosetta_Stone[Source PROD ID],0))=TRUE,"Found","0-Not Found")</f>
        <v>0-Not Found</v>
      </c>
      <c r="C900" s="15"/>
      <c r="D900" s="15" t="s">
        <v>8039</v>
      </c>
      <c r="E900" s="15" t="s">
        <v>6704</v>
      </c>
      <c r="F900" s="15" t="s">
        <v>103</v>
      </c>
      <c r="G900" s="15" t="s">
        <v>947</v>
      </c>
      <c r="I900" s="15" t="s">
        <v>6720</v>
      </c>
      <c r="J900" s="15" t="s">
        <v>20</v>
      </c>
    </row>
    <row r="901" spans="1:12">
      <c r="A901" s="15" t="s">
        <v>397</v>
      </c>
      <c r="B901" s="218" t="str">
        <f>IF(ISNUMBER(_xlfn.XMATCH(Prod_fields[[#This Row],[ID]],Rosetta_Stone[Source PROD ID],0))=TRUE,"Found","0-Not Found")</f>
        <v>0-Not Found</v>
      </c>
      <c r="C901" s="15" t="s">
        <v>1641</v>
      </c>
      <c r="D901" s="15" t="s">
        <v>8040</v>
      </c>
      <c r="E901" s="15" t="s">
        <v>6700</v>
      </c>
      <c r="F901" s="15" t="s">
        <v>103</v>
      </c>
      <c r="G901" s="15" t="s">
        <v>947</v>
      </c>
      <c r="I901" s="15" t="s">
        <v>6698</v>
      </c>
      <c r="J901" s="15" t="s">
        <v>20</v>
      </c>
    </row>
    <row r="902" spans="1:12">
      <c r="A902" s="15" t="s">
        <v>397</v>
      </c>
      <c r="B902" s="218" t="str">
        <f>IF(ISNUMBER(_xlfn.XMATCH(Prod_fields[[#This Row],[ID]],Rosetta_Stone[Source PROD ID],0))=TRUE,"Found","0-Not Found")</f>
        <v>Found</v>
      </c>
      <c r="C902" s="15" t="s">
        <v>6696</v>
      </c>
      <c r="D902" s="15" t="s">
        <v>398</v>
      </c>
      <c r="E902" s="15" t="s">
        <v>6701</v>
      </c>
      <c r="F902" s="15" t="s">
        <v>103</v>
      </c>
      <c r="G902" s="15" t="s">
        <v>947</v>
      </c>
      <c r="I902" s="15" t="s">
        <v>6698</v>
      </c>
      <c r="J902" s="15" t="s">
        <v>20</v>
      </c>
    </row>
    <row r="903" spans="1:12">
      <c r="A903" s="15" t="s">
        <v>8041</v>
      </c>
      <c r="B903" s="218" t="str">
        <f>IF(ISNUMBER(_xlfn.XMATCH(Prod_fields[[#This Row],[ID]],Rosetta_Stone[Source PROD ID],0))=TRUE,"Found","0-Not Found")</f>
        <v>0-Not Found</v>
      </c>
      <c r="C903" s="15"/>
      <c r="D903" s="15" t="s">
        <v>8042</v>
      </c>
      <c r="E903" s="15" t="s">
        <v>6701</v>
      </c>
      <c r="F903" s="15" t="s">
        <v>216</v>
      </c>
      <c r="G903" s="15" t="s">
        <v>947</v>
      </c>
      <c r="J903" s="15" t="s">
        <v>20</v>
      </c>
    </row>
    <row r="904" spans="1:12">
      <c r="A904" s="15" t="s">
        <v>8043</v>
      </c>
      <c r="B904" s="218" t="str">
        <f>IF(ISNUMBER(_xlfn.XMATCH(Prod_fields[[#This Row],[ID]],Rosetta_Stone[Source PROD ID],0))=TRUE,"Found","0-Not Found")</f>
        <v>0-Not Found</v>
      </c>
      <c r="C904" s="15"/>
      <c r="D904" s="15" t="s">
        <v>8044</v>
      </c>
      <c r="E904" s="15" t="s">
        <v>6701</v>
      </c>
      <c r="F904" s="15" t="s">
        <v>216</v>
      </c>
      <c r="G904" s="15" t="s">
        <v>1347</v>
      </c>
      <c r="J904" s="15" t="s">
        <v>20</v>
      </c>
    </row>
    <row r="905" spans="1:12">
      <c r="A905" s="15" t="s">
        <v>8045</v>
      </c>
      <c r="B905" s="218" t="str">
        <f>IF(ISNUMBER(_xlfn.XMATCH(Prod_fields[[#This Row],[ID]],Rosetta_Stone[Source PROD ID],0))=TRUE,"Found","0-Not Found")</f>
        <v>0-Not Found</v>
      </c>
      <c r="C905" s="15"/>
      <c r="D905" s="15" t="s">
        <v>8046</v>
      </c>
      <c r="E905" s="15" t="s">
        <v>6701</v>
      </c>
      <c r="F905" s="15" t="s">
        <v>216</v>
      </c>
      <c r="G905" s="15" t="s">
        <v>1347</v>
      </c>
      <c r="J905" s="15" t="s">
        <v>20</v>
      </c>
    </row>
    <row r="906" spans="1:12">
      <c r="A906" s="15" t="s">
        <v>8047</v>
      </c>
      <c r="B906" s="218" t="str">
        <f>IF(ISNUMBER(_xlfn.XMATCH(Prod_fields[[#This Row],[ID]],Rosetta_Stone[Source PROD ID],0))=TRUE,"Found","0-Not Found")</f>
        <v>0-Not Found</v>
      </c>
      <c r="C906" s="15"/>
      <c r="D906" s="15" t="s">
        <v>8048</v>
      </c>
      <c r="E906" s="15" t="s">
        <v>6701</v>
      </c>
      <c r="F906" s="15" t="s">
        <v>216</v>
      </c>
      <c r="G906" s="15" t="s">
        <v>1347</v>
      </c>
      <c r="J906" s="15" t="s">
        <v>20</v>
      </c>
    </row>
    <row r="907" spans="1:12">
      <c r="A907" s="15" t="s">
        <v>8049</v>
      </c>
      <c r="B907" s="218" t="str">
        <f>IF(ISNUMBER(_xlfn.XMATCH(Prod_fields[[#This Row],[ID]],Rosetta_Stone[Source PROD ID],0))=TRUE,"Found","0-Not Found")</f>
        <v>0-Not Found</v>
      </c>
      <c r="C907" s="15"/>
      <c r="D907" s="15" t="s">
        <v>8050</v>
      </c>
      <c r="E907" s="15" t="s">
        <v>6701</v>
      </c>
      <c r="F907" s="15" t="s">
        <v>216</v>
      </c>
      <c r="G907" s="15" t="s">
        <v>1347</v>
      </c>
      <c r="J907" s="15" t="s">
        <v>20</v>
      </c>
    </row>
    <row r="908" spans="1:12">
      <c r="A908" s="15" t="s">
        <v>8051</v>
      </c>
      <c r="B908" s="218" t="str">
        <f>IF(ISNUMBER(_xlfn.XMATCH(Prod_fields[[#This Row],[ID]],Rosetta_Stone[Source PROD ID],0))=TRUE,"Found","0-Not Found")</f>
        <v>0-Not Found</v>
      </c>
      <c r="C908" s="15"/>
      <c r="D908" s="15" t="s">
        <v>8052</v>
      </c>
      <c r="E908" s="15" t="s">
        <v>6701</v>
      </c>
      <c r="F908" s="15" t="s">
        <v>216</v>
      </c>
      <c r="G908" s="15" t="s">
        <v>1075</v>
      </c>
      <c r="J908" s="15" t="s">
        <v>20</v>
      </c>
    </row>
    <row r="909" spans="1:12">
      <c r="A909" s="15" t="s">
        <v>8053</v>
      </c>
      <c r="B909" s="218" t="str">
        <f>IF(ISNUMBER(_xlfn.XMATCH(Prod_fields[[#This Row],[ID]],Rosetta_Stone[Source PROD ID],0))=TRUE,"Found","0-Not Found")</f>
        <v>0-Not Found</v>
      </c>
      <c r="C909" s="15"/>
      <c r="D909" s="15" t="s">
        <v>8054</v>
      </c>
      <c r="E909" s="15" t="s">
        <v>6701</v>
      </c>
      <c r="F909" s="15" t="s">
        <v>216</v>
      </c>
      <c r="G909" s="15" t="s">
        <v>6712</v>
      </c>
      <c r="J909" s="15" t="s">
        <v>20</v>
      </c>
    </row>
    <row r="910" spans="1:12">
      <c r="A910" s="15" t="s">
        <v>8055</v>
      </c>
      <c r="B910" s="218" t="str">
        <f>IF(ISNUMBER(_xlfn.XMATCH(Prod_fields[[#This Row],[ID]],Rosetta_Stone[Source PROD ID],0))=TRUE,"Found","0-Not Found")</f>
        <v>0-Not Found</v>
      </c>
      <c r="C910" s="15"/>
      <c r="D910" s="15" t="s">
        <v>8056</v>
      </c>
      <c r="E910" s="15" t="s">
        <v>6701</v>
      </c>
      <c r="F910" s="15" t="s">
        <v>216</v>
      </c>
      <c r="G910" s="15" t="s">
        <v>1347</v>
      </c>
      <c r="J910" s="15" t="s">
        <v>20</v>
      </c>
    </row>
    <row r="911" spans="1:12">
      <c r="A911" s="15" t="s">
        <v>8057</v>
      </c>
      <c r="B911" s="218" t="str">
        <f>IF(ISNUMBER(_xlfn.XMATCH(Prod_fields[[#This Row],[ID]],Rosetta_Stone[Source PROD ID],0))=TRUE,"Found","0-Not Found")</f>
        <v>0-Not Found</v>
      </c>
      <c r="C911" s="15"/>
      <c r="D911" s="15" t="s">
        <v>8058</v>
      </c>
      <c r="E911" s="15" t="s">
        <v>6701</v>
      </c>
      <c r="F911" s="15" t="s">
        <v>216</v>
      </c>
      <c r="G911" s="15" t="s">
        <v>1347</v>
      </c>
      <c r="J911" s="15" t="s">
        <v>20</v>
      </c>
    </row>
    <row r="912" spans="1:12">
      <c r="A912" s="15" t="s">
        <v>8059</v>
      </c>
      <c r="B912" s="218" t="str">
        <f>IF(ISNUMBER(_xlfn.XMATCH(Prod_fields[[#This Row],[ID]],Rosetta_Stone[Source PROD ID],0))=TRUE,"Found","0-Not Found")</f>
        <v>0-Not Found</v>
      </c>
      <c r="C912" s="15"/>
      <c r="D912" s="15" t="s">
        <v>8060</v>
      </c>
      <c r="E912" s="15" t="s">
        <v>6701</v>
      </c>
      <c r="F912" s="15" t="s">
        <v>216</v>
      </c>
      <c r="G912" s="15" t="s">
        <v>1347</v>
      </c>
      <c r="J912" s="15" t="s">
        <v>20</v>
      </c>
    </row>
    <row r="913" spans="1:12">
      <c r="A913" s="15" t="s">
        <v>8061</v>
      </c>
      <c r="B913" s="218" t="str">
        <f>IF(ISNUMBER(_xlfn.XMATCH(Prod_fields[[#This Row],[ID]],Rosetta_Stone[Source PROD ID],0))=TRUE,"Found","0-Not Found")</f>
        <v>0-Not Found</v>
      </c>
      <c r="C913" s="15"/>
      <c r="D913" s="15" t="s">
        <v>8062</v>
      </c>
      <c r="E913" s="15" t="s">
        <v>6701</v>
      </c>
      <c r="F913" s="15" t="s">
        <v>216</v>
      </c>
      <c r="G913" s="15" t="s">
        <v>1347</v>
      </c>
      <c r="J913" s="15" t="s">
        <v>20</v>
      </c>
    </row>
    <row r="914" spans="1:12">
      <c r="A914" s="15" t="s">
        <v>8063</v>
      </c>
      <c r="B914" s="218" t="str">
        <f>IF(ISNUMBER(_xlfn.XMATCH(Prod_fields[[#This Row],[ID]],Rosetta_Stone[Source PROD ID],0))=TRUE,"Found","0-Not Found")</f>
        <v>0-Not Found</v>
      </c>
      <c r="C914" s="15"/>
      <c r="D914" s="15" t="s">
        <v>8064</v>
      </c>
      <c r="E914" s="15" t="s">
        <v>6701</v>
      </c>
      <c r="F914" s="15" t="s">
        <v>216</v>
      </c>
      <c r="G914" s="15" t="s">
        <v>1347</v>
      </c>
      <c r="J914" s="15" t="s">
        <v>20</v>
      </c>
    </row>
    <row r="915" spans="1:12">
      <c r="A915" s="15" t="s">
        <v>8065</v>
      </c>
      <c r="B915" s="218" t="str">
        <f>IF(ISNUMBER(_xlfn.XMATCH(Prod_fields[[#This Row],[ID]],Rosetta_Stone[Source PROD ID],0))=TRUE,"Found","0-Not Found")</f>
        <v>0-Not Found</v>
      </c>
      <c r="C915" s="15"/>
      <c r="D915" s="15" t="s">
        <v>8066</v>
      </c>
      <c r="E915" s="15" t="s">
        <v>6701</v>
      </c>
      <c r="F915" s="15" t="s">
        <v>216</v>
      </c>
      <c r="G915" s="15" t="s">
        <v>1347</v>
      </c>
      <c r="J915" s="15" t="s">
        <v>20</v>
      </c>
    </row>
    <row r="916" spans="1:12">
      <c r="A916" s="15" t="s">
        <v>8067</v>
      </c>
      <c r="B916" s="218" t="str">
        <f>IF(ISNUMBER(_xlfn.XMATCH(Prod_fields[[#This Row],[ID]],Rosetta_Stone[Source PROD ID],0))=TRUE,"Found","0-Not Found")</f>
        <v>0-Not Found</v>
      </c>
      <c r="C916" s="15"/>
      <c r="D916" s="15" t="s">
        <v>8068</v>
      </c>
      <c r="E916" s="15" t="s">
        <v>6701</v>
      </c>
      <c r="F916" s="15" t="s">
        <v>216</v>
      </c>
      <c r="G916" s="15" t="s">
        <v>1075</v>
      </c>
      <c r="J916" s="15" t="s">
        <v>20</v>
      </c>
    </row>
    <row r="917" spans="1:12">
      <c r="A917" s="15" t="s">
        <v>8069</v>
      </c>
      <c r="B917" s="218" t="str">
        <f>IF(ISNUMBER(_xlfn.XMATCH(Prod_fields[[#This Row],[ID]],Rosetta_Stone[Source PROD ID],0))=TRUE,"Found","0-Not Found")</f>
        <v>0-Not Found</v>
      </c>
      <c r="C917" s="15"/>
      <c r="D917" s="15" t="s">
        <v>8070</v>
      </c>
      <c r="E917" s="15" t="s">
        <v>6700</v>
      </c>
      <c r="F917" s="15" t="s">
        <v>103</v>
      </c>
      <c r="G917" s="15" t="s">
        <v>947</v>
      </c>
      <c r="I917" s="15" t="s">
        <v>6698</v>
      </c>
      <c r="J917" s="15" t="s">
        <v>20</v>
      </c>
    </row>
    <row r="918" spans="1:12">
      <c r="A918" s="15" t="s">
        <v>8071</v>
      </c>
      <c r="B918" s="218" t="str">
        <f>IF(ISNUMBER(_xlfn.XMATCH(Prod_fields[[#This Row],[ID]],Rosetta_Stone[Source PROD ID],0))=TRUE,"Found","0-Not Found")</f>
        <v>0-Not Found</v>
      </c>
      <c r="C918" s="15"/>
      <c r="D918" s="15" t="s">
        <v>8072</v>
      </c>
      <c r="E918" s="15" t="s">
        <v>6701</v>
      </c>
      <c r="F918" s="15" t="s">
        <v>103</v>
      </c>
      <c r="G918" s="15" t="s">
        <v>947</v>
      </c>
      <c r="I918" s="15" t="s">
        <v>6698</v>
      </c>
      <c r="J918" s="15" t="s">
        <v>20</v>
      </c>
    </row>
    <row r="919" spans="1:12">
      <c r="A919" s="15" t="s">
        <v>8073</v>
      </c>
      <c r="B919" s="218" t="str">
        <f>IF(ISNUMBER(_xlfn.XMATCH(Prod_fields[[#This Row],[ID]],Rosetta_Stone[Source PROD ID],0))=TRUE,"Found","0-Not Found")</f>
        <v>0-Not Found</v>
      </c>
      <c r="C919" s="15"/>
      <c r="D919" s="15" t="s">
        <v>8074</v>
      </c>
      <c r="E919" s="15" t="s">
        <v>6700</v>
      </c>
      <c r="F919" s="15" t="s">
        <v>103</v>
      </c>
      <c r="G919" s="15" t="s">
        <v>947</v>
      </c>
      <c r="I919" s="15" t="s">
        <v>6698</v>
      </c>
      <c r="J919" s="15" t="s">
        <v>20</v>
      </c>
    </row>
    <row r="920" spans="1:12">
      <c r="A920" s="15" t="s">
        <v>8075</v>
      </c>
      <c r="B920" s="218" t="str">
        <f>IF(ISNUMBER(_xlfn.XMATCH(Prod_fields[[#This Row],[ID]],Rosetta_Stone[Source PROD ID],0))=TRUE,"Found","0-Not Found")</f>
        <v>0-Not Found</v>
      </c>
      <c r="C920" s="15" t="s">
        <v>6696</v>
      </c>
      <c r="D920" s="15" t="s">
        <v>8076</v>
      </c>
      <c r="E920" s="15" t="s">
        <v>6700</v>
      </c>
      <c r="F920" s="15" t="s">
        <v>103</v>
      </c>
      <c r="G920" s="15" t="s">
        <v>947</v>
      </c>
      <c r="I920" s="15" t="s">
        <v>6689</v>
      </c>
      <c r="J920" s="15" t="s">
        <v>20</v>
      </c>
    </row>
    <row r="921" spans="1:12">
      <c r="A921" s="15" t="s">
        <v>8077</v>
      </c>
      <c r="B921" s="218" t="str">
        <f>IF(ISNUMBER(_xlfn.XMATCH(Prod_fields[[#This Row],[ID]],Rosetta_Stone[Source PROD ID],0))=TRUE,"Found","0-Not Found")</f>
        <v>0-Not Found</v>
      </c>
      <c r="C921" s="15"/>
      <c r="D921" s="15" t="s">
        <v>8078</v>
      </c>
      <c r="E921" s="15" t="s">
        <v>6688</v>
      </c>
      <c r="F921" s="15" t="s">
        <v>216</v>
      </c>
      <c r="G921" s="15" t="s">
        <v>6831</v>
      </c>
      <c r="J921" s="15" t="s">
        <v>20</v>
      </c>
    </row>
    <row r="922" spans="1:12">
      <c r="A922" s="15" t="s">
        <v>8079</v>
      </c>
      <c r="B922" s="218" t="str">
        <f>IF(ISNUMBER(_xlfn.XMATCH(Prod_fields[[#This Row],[ID]],Rosetta_Stone[Source PROD ID],0))=TRUE,"Found","0-Not Found")</f>
        <v>0-Not Found</v>
      </c>
      <c r="C922" s="15"/>
      <c r="D922" s="15" t="s">
        <v>8080</v>
      </c>
      <c r="E922" s="15" t="s">
        <v>6688</v>
      </c>
      <c r="F922" s="15" t="s">
        <v>216</v>
      </c>
      <c r="G922" s="15" t="s">
        <v>6831</v>
      </c>
      <c r="J922" s="15" t="s">
        <v>20</v>
      </c>
    </row>
    <row r="923" spans="1:12">
      <c r="A923" s="15" t="s">
        <v>139</v>
      </c>
      <c r="B923" s="218" t="str">
        <f>IF(ISNUMBER(_xlfn.XMATCH(Prod_fields[[#This Row],[ID]],Rosetta_Stone[Source PROD ID],0))=TRUE,"Found","0-Not Found")</f>
        <v>Found</v>
      </c>
      <c r="C923" s="15" t="s">
        <v>6696</v>
      </c>
      <c r="D923" s="15" t="s">
        <v>140</v>
      </c>
      <c r="E923" s="15" t="s">
        <v>6701</v>
      </c>
      <c r="F923" s="15" t="s">
        <v>1636</v>
      </c>
      <c r="G923" s="15" t="s">
        <v>947</v>
      </c>
      <c r="J923" s="15" t="s">
        <v>20</v>
      </c>
      <c r="L923" s="15" t="s">
        <v>117</v>
      </c>
    </row>
    <row r="924" spans="1:12">
      <c r="A924" s="15" t="s">
        <v>139</v>
      </c>
      <c r="B924" s="218" t="str">
        <f>IF(ISNUMBER(_xlfn.XMATCH(Prod_fields[[#This Row],[ID]],Rosetta_Stone[Source PROD ID],0))=TRUE,"Found","0-Not Found")</f>
        <v>Found</v>
      </c>
      <c r="C924" s="15" t="s">
        <v>6696</v>
      </c>
      <c r="D924" s="15" t="s">
        <v>140</v>
      </c>
      <c r="E924" s="15" t="s">
        <v>6697</v>
      </c>
      <c r="F924" s="15" t="s">
        <v>1636</v>
      </c>
      <c r="G924" s="15" t="s">
        <v>947</v>
      </c>
      <c r="J924" s="15" t="s">
        <v>20</v>
      </c>
      <c r="L924" s="15" t="s">
        <v>117</v>
      </c>
    </row>
    <row r="925" spans="1:12">
      <c r="A925" s="15" t="s">
        <v>293</v>
      </c>
      <c r="B925" s="218" t="str">
        <f>IF(ISNUMBER(_xlfn.XMATCH(Prod_fields[[#This Row],[ID]],Rosetta_Stone[Source PROD ID],0))=TRUE,"Found","0-Not Found")</f>
        <v>Found</v>
      </c>
      <c r="C925" s="15" t="s">
        <v>6696</v>
      </c>
      <c r="D925" s="15" t="s">
        <v>294</v>
      </c>
      <c r="E925" s="15" t="s">
        <v>6701</v>
      </c>
      <c r="F925" s="15" t="s">
        <v>1636</v>
      </c>
      <c r="G925" s="15" t="s">
        <v>947</v>
      </c>
      <c r="J925" s="15" t="s">
        <v>20</v>
      </c>
      <c r="L925" s="15" t="s">
        <v>117</v>
      </c>
    </row>
    <row r="926" spans="1:12">
      <c r="A926" s="15" t="s">
        <v>293</v>
      </c>
      <c r="B926" s="218" t="str">
        <f>IF(ISNUMBER(_xlfn.XMATCH(Prod_fields[[#This Row],[ID]],Rosetta_Stone[Source PROD ID],0))=TRUE,"Found","0-Not Found")</f>
        <v>Found</v>
      </c>
      <c r="C926" s="15" t="s">
        <v>6696</v>
      </c>
      <c r="D926" s="15" t="s">
        <v>294</v>
      </c>
      <c r="E926" s="15" t="s">
        <v>6697</v>
      </c>
      <c r="F926" s="15" t="s">
        <v>1636</v>
      </c>
      <c r="G926" s="15" t="s">
        <v>947</v>
      </c>
      <c r="J926" s="15" t="s">
        <v>20</v>
      </c>
      <c r="L926" s="15" t="s">
        <v>117</v>
      </c>
    </row>
    <row r="927" spans="1:12">
      <c r="A927" s="15" t="s">
        <v>8081</v>
      </c>
      <c r="B927" s="218" t="str">
        <f>IF(ISNUMBER(_xlfn.XMATCH(Prod_fields[[#This Row],[ID]],Rosetta_Stone[Source PROD ID],0))=TRUE,"Found","0-Not Found")</f>
        <v>0-Not Found</v>
      </c>
      <c r="C927" s="15"/>
      <c r="D927" s="15" t="s">
        <v>8082</v>
      </c>
      <c r="E927" s="15" t="s">
        <v>6935</v>
      </c>
      <c r="F927" s="15" t="s">
        <v>103</v>
      </c>
      <c r="G927" s="15" t="s">
        <v>947</v>
      </c>
      <c r="I927" s="15" t="s">
        <v>6720</v>
      </c>
      <c r="J927" s="15" t="s">
        <v>20</v>
      </c>
    </row>
    <row r="928" spans="1:12">
      <c r="A928" s="15" t="s">
        <v>6295</v>
      </c>
      <c r="B928" s="218" t="str">
        <f>IF(ISNUMBER(_xlfn.XMATCH(Prod_fields[[#This Row],[ID]],Rosetta_Stone[Source PROD ID],0))=TRUE,"Found","0-Not Found")</f>
        <v>0-Not Found</v>
      </c>
      <c r="C928" s="15"/>
      <c r="D928" s="15" t="s">
        <v>8083</v>
      </c>
      <c r="E928" s="15" t="s">
        <v>6701</v>
      </c>
      <c r="F928" s="15" t="s">
        <v>103</v>
      </c>
      <c r="G928" s="15" t="s">
        <v>947</v>
      </c>
      <c r="I928" s="15" t="s">
        <v>6698</v>
      </c>
      <c r="J928" s="15" t="s">
        <v>20</v>
      </c>
    </row>
    <row r="929" spans="1:14">
      <c r="A929" s="15" t="s">
        <v>8084</v>
      </c>
      <c r="B929" s="218" t="str">
        <f>IF(ISNUMBER(_xlfn.XMATCH(Prod_fields[[#This Row],[ID]],Rosetta_Stone[Source PROD ID],0))=TRUE,"Found","0-Not Found")</f>
        <v>0-Not Found</v>
      </c>
      <c r="C929" s="15"/>
      <c r="D929" s="15" t="s">
        <v>8085</v>
      </c>
      <c r="E929" s="15" t="s">
        <v>6701</v>
      </c>
      <c r="F929" s="15" t="s">
        <v>216</v>
      </c>
      <c r="G929" s="15" t="s">
        <v>947</v>
      </c>
      <c r="J929" s="15" t="s">
        <v>20</v>
      </c>
    </row>
    <row r="930" spans="1:14">
      <c r="A930" s="15" t="s">
        <v>8086</v>
      </c>
      <c r="B930" s="218" t="str">
        <f>IF(ISNUMBER(_xlfn.XMATCH(Prod_fields[[#This Row],[ID]],Rosetta_Stone[Source PROD ID],0))=TRUE,"Found","0-Not Found")</f>
        <v>0-Not Found</v>
      </c>
      <c r="C930" s="15"/>
      <c r="D930" s="15" t="s">
        <v>8087</v>
      </c>
      <c r="E930" s="15" t="s">
        <v>6701</v>
      </c>
      <c r="F930" s="15" t="s">
        <v>103</v>
      </c>
      <c r="G930" s="15" t="s">
        <v>947</v>
      </c>
      <c r="I930" s="15" t="s">
        <v>6720</v>
      </c>
      <c r="J930" s="15" t="s">
        <v>20</v>
      </c>
    </row>
    <row r="931" spans="1:14">
      <c r="A931" s="15" t="s">
        <v>8088</v>
      </c>
      <c r="B931" s="218" t="str">
        <f>IF(ISNUMBER(_xlfn.XMATCH(Prod_fields[[#This Row],[ID]],Rosetta_Stone[Source PROD ID],0))=TRUE,"Found","0-Not Found")</f>
        <v>0-Not Found</v>
      </c>
      <c r="C931" s="15"/>
      <c r="D931" s="15" t="s">
        <v>8089</v>
      </c>
      <c r="E931" s="15" t="s">
        <v>6701</v>
      </c>
      <c r="F931" s="15" t="s">
        <v>1636</v>
      </c>
      <c r="G931" s="15" t="s">
        <v>947</v>
      </c>
      <c r="J931" s="15" t="s">
        <v>20</v>
      </c>
      <c r="L931" s="15" t="s">
        <v>117</v>
      </c>
      <c r="M931" s="15" t="s">
        <v>8090</v>
      </c>
      <c r="N931" s="15" t="s">
        <v>20</v>
      </c>
    </row>
    <row r="932" spans="1:14">
      <c r="A932" s="15" t="s">
        <v>8091</v>
      </c>
      <c r="B932" s="218" t="str">
        <f>IF(ISNUMBER(_xlfn.XMATCH(Prod_fields[[#This Row],[ID]],Rosetta_Stone[Source PROD ID],0))=TRUE,"Found","0-Not Found")</f>
        <v>0-Not Found</v>
      </c>
      <c r="C932" s="15"/>
      <c r="D932" s="15" t="s">
        <v>8092</v>
      </c>
      <c r="E932" s="15" t="s">
        <v>6701</v>
      </c>
      <c r="F932" s="15" t="s">
        <v>1636</v>
      </c>
      <c r="G932" s="15" t="s">
        <v>947</v>
      </c>
      <c r="J932" s="15" t="s">
        <v>20</v>
      </c>
      <c r="L932" s="15" t="s">
        <v>117</v>
      </c>
      <c r="M932" s="15" t="s">
        <v>8093</v>
      </c>
      <c r="N932" s="15" t="s">
        <v>20</v>
      </c>
    </row>
    <row r="933" spans="1:14">
      <c r="A933" s="15" t="s">
        <v>8094</v>
      </c>
      <c r="B933" s="218" t="str">
        <f>IF(ISNUMBER(_xlfn.XMATCH(Prod_fields[[#This Row],[ID]],Rosetta_Stone[Source PROD ID],0))=TRUE,"Found","0-Not Found")</f>
        <v>0-Not Found</v>
      </c>
      <c r="C933" s="15"/>
      <c r="D933" s="15" t="s">
        <v>8095</v>
      </c>
      <c r="E933" s="15" t="s">
        <v>6701</v>
      </c>
      <c r="F933" s="15" t="s">
        <v>1636</v>
      </c>
      <c r="G933" s="15" t="s">
        <v>947</v>
      </c>
      <c r="J933" s="15" t="s">
        <v>20</v>
      </c>
      <c r="L933" s="15" t="s">
        <v>117</v>
      </c>
      <c r="M933" s="15" t="s">
        <v>8093</v>
      </c>
      <c r="N933" s="15" t="s">
        <v>20</v>
      </c>
    </row>
    <row r="934" spans="1:14">
      <c r="A934" s="15" t="s">
        <v>8096</v>
      </c>
      <c r="B934" s="218" t="str">
        <f>IF(ISNUMBER(_xlfn.XMATCH(Prod_fields[[#This Row],[ID]],Rosetta_Stone[Source PROD ID],0))=TRUE,"Found","0-Not Found")</f>
        <v>0-Not Found</v>
      </c>
      <c r="C934" s="15"/>
      <c r="D934" s="15" t="s">
        <v>8097</v>
      </c>
      <c r="E934" s="15" t="s">
        <v>6701</v>
      </c>
      <c r="F934" s="15" t="s">
        <v>103</v>
      </c>
      <c r="G934" s="15" t="s">
        <v>947</v>
      </c>
      <c r="I934" s="15" t="s">
        <v>6689</v>
      </c>
      <c r="J934" s="15" t="s">
        <v>20</v>
      </c>
    </row>
    <row r="935" spans="1:14">
      <c r="A935" s="15" t="s">
        <v>8098</v>
      </c>
      <c r="B935" s="218" t="str">
        <f>IF(ISNUMBER(_xlfn.XMATCH(Prod_fields[[#This Row],[ID]],Rosetta_Stone[Source PROD ID],0))=TRUE,"Found","0-Not Found")</f>
        <v>0-Not Found</v>
      </c>
      <c r="C935" s="15"/>
      <c r="D935" s="15" t="s">
        <v>8099</v>
      </c>
      <c r="E935" s="15" t="s">
        <v>6727</v>
      </c>
      <c r="F935" s="15" t="s">
        <v>103</v>
      </c>
      <c r="G935" s="15" t="s">
        <v>1075</v>
      </c>
      <c r="I935" s="15" t="s">
        <v>6689</v>
      </c>
      <c r="J935" s="15" t="s">
        <v>20</v>
      </c>
    </row>
    <row r="936" spans="1:14">
      <c r="A936" s="15" t="s">
        <v>8100</v>
      </c>
      <c r="B936" s="218" t="str">
        <f>IF(ISNUMBER(_xlfn.XMATCH(Prod_fields[[#This Row],[ID]],Rosetta_Stone[Source PROD ID],0))=TRUE,"Found","0-Not Found")</f>
        <v>0-Not Found</v>
      </c>
      <c r="C936" s="15"/>
      <c r="D936" s="15" t="s">
        <v>8101</v>
      </c>
      <c r="E936" s="15" t="s">
        <v>6727</v>
      </c>
      <c r="F936" s="15" t="s">
        <v>103</v>
      </c>
      <c r="G936" s="15" t="s">
        <v>1347</v>
      </c>
      <c r="I936" s="15" t="s">
        <v>6689</v>
      </c>
      <c r="J936" s="15" t="s">
        <v>20</v>
      </c>
    </row>
    <row r="937" spans="1:14">
      <c r="A937" s="15" t="s">
        <v>8102</v>
      </c>
      <c r="B937" s="218" t="str">
        <f>IF(ISNUMBER(_xlfn.XMATCH(Prod_fields[[#This Row],[ID]],Rosetta_Stone[Source PROD ID],0))=TRUE,"Found","0-Not Found")</f>
        <v>0-Not Found</v>
      </c>
      <c r="C937" s="15"/>
      <c r="D937" s="15" t="s">
        <v>8103</v>
      </c>
      <c r="E937" s="15" t="s">
        <v>6701</v>
      </c>
      <c r="F937" s="15" t="s">
        <v>1636</v>
      </c>
      <c r="G937" s="15" t="s">
        <v>947</v>
      </c>
      <c r="J937" s="15" t="s">
        <v>20</v>
      </c>
      <c r="L937" s="15" t="s">
        <v>117</v>
      </c>
    </row>
    <row r="938" spans="1:14">
      <c r="A938" s="15" t="s">
        <v>8104</v>
      </c>
      <c r="B938" s="218" t="str">
        <f>IF(ISNUMBER(_xlfn.XMATCH(Prod_fields[[#This Row],[ID]],Rosetta_Stone[Source PROD ID],0))=TRUE,"Found","0-Not Found")</f>
        <v>0-Not Found</v>
      </c>
      <c r="C938" s="15"/>
      <c r="D938" s="15" t="s">
        <v>8105</v>
      </c>
      <c r="E938" s="15" t="s">
        <v>6701</v>
      </c>
      <c r="F938" s="15" t="s">
        <v>1636</v>
      </c>
      <c r="G938" s="15" t="s">
        <v>947</v>
      </c>
      <c r="J938" s="15" t="s">
        <v>20</v>
      </c>
      <c r="L938" s="15" t="s">
        <v>117</v>
      </c>
      <c r="N938" s="15" t="s">
        <v>20</v>
      </c>
    </row>
    <row r="939" spans="1:14">
      <c r="A939" s="15" t="s">
        <v>8106</v>
      </c>
      <c r="B939" s="218" t="str">
        <f>IF(ISNUMBER(_xlfn.XMATCH(Prod_fields[[#This Row],[ID]],Rosetta_Stone[Source PROD ID],0))=TRUE,"Found","0-Not Found")</f>
        <v>0-Not Found</v>
      </c>
      <c r="C939" s="15"/>
      <c r="D939" s="15" t="s">
        <v>8107</v>
      </c>
      <c r="E939" s="15" t="s">
        <v>6701</v>
      </c>
      <c r="F939" s="15" t="s">
        <v>216</v>
      </c>
      <c r="G939" s="15" t="s">
        <v>338</v>
      </c>
      <c r="J939" s="15" t="s">
        <v>20</v>
      </c>
    </row>
    <row r="940" spans="1:14">
      <c r="A940" s="15" t="s">
        <v>8106</v>
      </c>
      <c r="B940" s="218" t="str">
        <f>IF(ISNUMBER(_xlfn.XMATCH(Prod_fields[[#This Row],[ID]],Rosetta_Stone[Source PROD ID],0))=TRUE,"Found","0-Not Found")</f>
        <v>0-Not Found</v>
      </c>
      <c r="C940" s="15"/>
      <c r="D940" s="15" t="s">
        <v>8107</v>
      </c>
      <c r="E940" s="15" t="s">
        <v>6935</v>
      </c>
      <c r="F940" s="15" t="s">
        <v>216</v>
      </c>
      <c r="G940" s="15" t="s">
        <v>338</v>
      </c>
      <c r="J940" s="15" t="s">
        <v>20</v>
      </c>
    </row>
    <row r="941" spans="1:14">
      <c r="A941" s="15" t="s">
        <v>8106</v>
      </c>
      <c r="B941" s="218" t="str">
        <f>IF(ISNUMBER(_xlfn.XMATCH(Prod_fields[[#This Row],[ID]],Rosetta_Stone[Source PROD ID],0))=TRUE,"Found","0-Not Found")</f>
        <v>0-Not Found</v>
      </c>
      <c r="C941" s="15"/>
      <c r="D941" s="15" t="s">
        <v>8107</v>
      </c>
      <c r="E941" s="15" t="s">
        <v>6688</v>
      </c>
      <c r="F941" s="15" t="s">
        <v>216</v>
      </c>
      <c r="G941" s="15" t="s">
        <v>338</v>
      </c>
      <c r="J941" s="15" t="s">
        <v>20</v>
      </c>
    </row>
    <row r="942" spans="1:14">
      <c r="A942" s="15" t="s">
        <v>8106</v>
      </c>
      <c r="B942" s="218" t="str">
        <f>IF(ISNUMBER(_xlfn.XMATCH(Prod_fields[[#This Row],[ID]],Rosetta_Stone[Source PROD ID],0))=TRUE,"Found","0-Not Found")</f>
        <v>0-Not Found</v>
      </c>
      <c r="C942" s="15"/>
      <c r="D942" s="15" t="s">
        <v>8107</v>
      </c>
      <c r="E942" s="15" t="s">
        <v>7401</v>
      </c>
      <c r="F942" s="15" t="s">
        <v>216</v>
      </c>
      <c r="G942" s="15" t="s">
        <v>338</v>
      </c>
      <c r="J942" s="15" t="s">
        <v>20</v>
      </c>
    </row>
    <row r="943" spans="1:14">
      <c r="A943" s="15" t="s">
        <v>8108</v>
      </c>
      <c r="B943" s="218" t="str">
        <f>IF(ISNUMBER(_xlfn.XMATCH(Prod_fields[[#This Row],[ID]],Rosetta_Stone[Source PROD ID],0))=TRUE,"Found","0-Not Found")</f>
        <v>0-Not Found</v>
      </c>
      <c r="C943" s="15"/>
      <c r="D943" s="15" t="s">
        <v>8109</v>
      </c>
      <c r="E943" s="15" t="s">
        <v>6700</v>
      </c>
      <c r="F943" s="15" t="s">
        <v>216</v>
      </c>
      <c r="G943" s="15" t="s">
        <v>1451</v>
      </c>
      <c r="I943" s="15" t="s">
        <v>1348</v>
      </c>
      <c r="J943" s="15" t="s">
        <v>20</v>
      </c>
    </row>
    <row r="944" spans="1:14">
      <c r="A944" s="15" t="s">
        <v>8110</v>
      </c>
      <c r="B944" s="218" t="str">
        <f>IF(ISNUMBER(_xlfn.XMATCH(Prod_fields[[#This Row],[ID]],Rosetta_Stone[Source PROD ID],0))=TRUE,"Found","0-Not Found")</f>
        <v>0-Not Found</v>
      </c>
      <c r="C944" s="15"/>
      <c r="D944" s="15" t="s">
        <v>8111</v>
      </c>
      <c r="E944" s="15" t="s">
        <v>6700</v>
      </c>
      <c r="F944" s="15" t="s">
        <v>216</v>
      </c>
      <c r="G944" s="15" t="s">
        <v>1451</v>
      </c>
      <c r="I944" s="15" t="s">
        <v>1348</v>
      </c>
      <c r="J944" s="15" t="s">
        <v>20</v>
      </c>
    </row>
    <row r="945" spans="1:12">
      <c r="A945" s="15" t="s">
        <v>792</v>
      </c>
      <c r="B945" s="218" t="str">
        <f>IF(ISNUMBER(_xlfn.XMATCH(Prod_fields[[#This Row],[ID]],Rosetta_Stone[Source PROD ID],0))=TRUE,"Found","0-Not Found")</f>
        <v>Found</v>
      </c>
      <c r="C945" s="15" t="s">
        <v>7466</v>
      </c>
      <c r="D945" s="15" t="s">
        <v>2022</v>
      </c>
      <c r="E945" s="15" t="s">
        <v>7387</v>
      </c>
      <c r="F945" s="15" t="s">
        <v>1636</v>
      </c>
      <c r="G945" s="15" t="s">
        <v>947</v>
      </c>
      <c r="L945" s="15" t="s">
        <v>117</v>
      </c>
    </row>
    <row r="946" spans="1:12">
      <c r="A946" s="15" t="s">
        <v>792</v>
      </c>
      <c r="B946" s="218" t="str">
        <f>IF(ISNUMBER(_xlfn.XMATCH(Prod_fields[[#This Row],[ID]],Rosetta_Stone[Source PROD ID],0))=TRUE,"Found","0-Not Found")</f>
        <v>Found</v>
      </c>
      <c r="C946" s="15" t="s">
        <v>7466</v>
      </c>
      <c r="D946" s="15" t="s">
        <v>2022</v>
      </c>
      <c r="E946" s="15" t="s">
        <v>7388</v>
      </c>
      <c r="F946" s="15" t="s">
        <v>1636</v>
      </c>
      <c r="G946" s="15" t="s">
        <v>947</v>
      </c>
      <c r="J946" s="15" t="s">
        <v>20</v>
      </c>
      <c r="L946" s="15" t="s">
        <v>117</v>
      </c>
    </row>
    <row r="947" spans="1:12">
      <c r="A947" s="15" t="s">
        <v>792</v>
      </c>
      <c r="B947" s="218" t="str">
        <f>IF(ISNUMBER(_xlfn.XMATCH(Prod_fields[[#This Row],[ID]],Rosetta_Stone[Source PROD ID],0))=TRUE,"Found","0-Not Found")</f>
        <v>Found</v>
      </c>
      <c r="C947" s="15" t="s">
        <v>7466</v>
      </c>
      <c r="D947" s="15" t="s">
        <v>2022</v>
      </c>
      <c r="E947" s="15" t="s">
        <v>7629</v>
      </c>
      <c r="F947" s="15" t="s">
        <v>1636</v>
      </c>
      <c r="G947" s="15" t="s">
        <v>947</v>
      </c>
      <c r="J947" s="15" t="s">
        <v>20</v>
      </c>
      <c r="L947" s="15" t="s">
        <v>117</v>
      </c>
    </row>
    <row r="948" spans="1:12">
      <c r="A948" s="15" t="s">
        <v>792</v>
      </c>
      <c r="B948" s="218" t="str">
        <f>IF(ISNUMBER(_xlfn.XMATCH(Prod_fields[[#This Row],[ID]],Rosetta_Stone[Source PROD ID],0))=TRUE,"Found","0-Not Found")</f>
        <v>Found</v>
      </c>
      <c r="C948" s="15" t="s">
        <v>6696</v>
      </c>
      <c r="D948" s="15" t="s">
        <v>2022</v>
      </c>
      <c r="E948" s="15" t="s">
        <v>6701</v>
      </c>
      <c r="F948" s="15" t="s">
        <v>1636</v>
      </c>
      <c r="G948" s="15" t="s">
        <v>947</v>
      </c>
      <c r="J948" s="15" t="s">
        <v>20</v>
      </c>
      <c r="L948" s="15" t="s">
        <v>7020</v>
      </c>
    </row>
    <row r="949" spans="1:12">
      <c r="A949" s="15" t="s">
        <v>792</v>
      </c>
      <c r="B949" s="218" t="str">
        <f>IF(ISNUMBER(_xlfn.XMATCH(Prod_fields[[#This Row],[ID]],Rosetta_Stone[Source PROD ID],0))=TRUE,"Found","0-Not Found")</f>
        <v>Found</v>
      </c>
      <c r="C949" s="15" t="s">
        <v>7466</v>
      </c>
      <c r="D949" s="15" t="s">
        <v>2022</v>
      </c>
      <c r="E949" s="15" t="s">
        <v>6935</v>
      </c>
      <c r="F949" s="15" t="s">
        <v>1636</v>
      </c>
      <c r="G949" s="15" t="s">
        <v>947</v>
      </c>
      <c r="J949" s="15" t="s">
        <v>20</v>
      </c>
      <c r="L949" s="15" t="s">
        <v>7020</v>
      </c>
    </row>
    <row r="950" spans="1:12">
      <c r="A950" s="15" t="s">
        <v>792</v>
      </c>
      <c r="B950" s="218" t="str">
        <f>IF(ISNUMBER(_xlfn.XMATCH(Prod_fields[[#This Row],[ID]],Rosetta_Stone[Source PROD ID],0))=TRUE,"Found","0-Not Found")</f>
        <v>Found</v>
      </c>
      <c r="C950" s="15" t="s">
        <v>7466</v>
      </c>
      <c r="D950" s="15" t="s">
        <v>2022</v>
      </c>
      <c r="E950" s="15" t="s">
        <v>6688</v>
      </c>
      <c r="F950" s="15" t="s">
        <v>1636</v>
      </c>
      <c r="G950" s="15" t="s">
        <v>947</v>
      </c>
      <c r="J950" s="15" t="s">
        <v>20</v>
      </c>
      <c r="L950" s="15" t="s">
        <v>117</v>
      </c>
    </row>
    <row r="951" spans="1:12">
      <c r="A951" s="15" t="s">
        <v>792</v>
      </c>
      <c r="B951" s="218" t="str">
        <f>IF(ISNUMBER(_xlfn.XMATCH(Prod_fields[[#This Row],[ID]],Rosetta_Stone[Source PROD ID],0))=TRUE,"Found","0-Not Found")</f>
        <v>Found</v>
      </c>
      <c r="C951" s="15" t="s">
        <v>7466</v>
      </c>
      <c r="D951" s="15" t="s">
        <v>2022</v>
      </c>
      <c r="E951" s="15" t="s">
        <v>6727</v>
      </c>
      <c r="F951" s="15" t="s">
        <v>1636</v>
      </c>
      <c r="G951" s="15" t="s">
        <v>947</v>
      </c>
      <c r="J951" s="15" t="s">
        <v>20</v>
      </c>
      <c r="L951" s="15" t="s">
        <v>117</v>
      </c>
    </row>
    <row r="952" spans="1:12">
      <c r="A952" s="15" t="s">
        <v>8112</v>
      </c>
      <c r="B952" s="218" t="str">
        <f>IF(ISNUMBER(_xlfn.XMATCH(Prod_fields[[#This Row],[ID]],Rosetta_Stone[Source PROD ID],0))=TRUE,"Found","0-Not Found")</f>
        <v>0-Not Found</v>
      </c>
      <c r="C952" s="15"/>
      <c r="D952" s="15" t="s">
        <v>8113</v>
      </c>
      <c r="E952" s="15" t="s">
        <v>6701</v>
      </c>
      <c r="F952" s="15" t="s">
        <v>103</v>
      </c>
      <c r="G952" s="15" t="s">
        <v>947</v>
      </c>
      <c r="I952" s="15" t="s">
        <v>6689</v>
      </c>
      <c r="J952" s="15" t="s">
        <v>20</v>
      </c>
    </row>
    <row r="953" spans="1:12">
      <c r="A953" s="15" t="s">
        <v>8112</v>
      </c>
      <c r="B953" s="218" t="str">
        <f>IF(ISNUMBER(_xlfn.XMATCH(Prod_fields[[#This Row],[ID]],Rosetta_Stone[Source PROD ID],0))=TRUE,"Found","0-Not Found")</f>
        <v>0-Not Found</v>
      </c>
      <c r="C953" s="15"/>
      <c r="D953" s="15" t="s">
        <v>8114</v>
      </c>
      <c r="E953" s="15" t="s">
        <v>6935</v>
      </c>
      <c r="F953" s="15" t="s">
        <v>103</v>
      </c>
      <c r="G953" s="15" t="s">
        <v>947</v>
      </c>
      <c r="I953" s="15" t="s">
        <v>6689</v>
      </c>
      <c r="J953" s="15" t="s">
        <v>20</v>
      </c>
    </row>
    <row r="954" spans="1:12">
      <c r="A954" s="15" t="s">
        <v>8112</v>
      </c>
      <c r="B954" s="218" t="str">
        <f>IF(ISNUMBER(_xlfn.XMATCH(Prod_fields[[#This Row],[ID]],Rosetta_Stone[Source PROD ID],0))=TRUE,"Found","0-Not Found")</f>
        <v>0-Not Found</v>
      </c>
      <c r="C954" s="15"/>
      <c r="D954" s="15" t="s">
        <v>8115</v>
      </c>
      <c r="E954" s="15" t="s">
        <v>6700</v>
      </c>
      <c r="F954" s="15" t="s">
        <v>103</v>
      </c>
      <c r="G954" s="15" t="s">
        <v>947</v>
      </c>
      <c r="I954" s="15" t="s">
        <v>6689</v>
      </c>
      <c r="J954" s="15" t="s">
        <v>20</v>
      </c>
    </row>
    <row r="955" spans="1:12">
      <c r="A955" s="15" t="s">
        <v>8116</v>
      </c>
      <c r="B955" s="218" t="str">
        <f>IF(ISNUMBER(_xlfn.XMATCH(Prod_fields[[#This Row],[ID]],Rosetta_Stone[Source PROD ID],0))=TRUE,"Found","0-Not Found")</f>
        <v>0-Not Found</v>
      </c>
      <c r="C955" s="15"/>
      <c r="D955" s="15" t="s">
        <v>8117</v>
      </c>
      <c r="E955" s="15" t="s">
        <v>6701</v>
      </c>
      <c r="F955" s="15" t="s">
        <v>103</v>
      </c>
      <c r="G955" s="15" t="s">
        <v>947</v>
      </c>
      <c r="I955" s="15" t="s">
        <v>6689</v>
      </c>
      <c r="J955" s="15" t="s">
        <v>20</v>
      </c>
    </row>
    <row r="956" spans="1:12">
      <c r="A956" s="15" t="s">
        <v>8116</v>
      </c>
      <c r="B956" s="218" t="str">
        <f>IF(ISNUMBER(_xlfn.XMATCH(Prod_fields[[#This Row],[ID]],Rosetta_Stone[Source PROD ID],0))=TRUE,"Found","0-Not Found")</f>
        <v>0-Not Found</v>
      </c>
      <c r="C956" s="15"/>
      <c r="D956" s="15" t="s">
        <v>8118</v>
      </c>
      <c r="E956" s="15" t="s">
        <v>6935</v>
      </c>
      <c r="F956" s="15" t="s">
        <v>103</v>
      </c>
      <c r="G956" s="15" t="s">
        <v>947</v>
      </c>
      <c r="I956" s="15" t="s">
        <v>6689</v>
      </c>
      <c r="J956" s="15" t="s">
        <v>20</v>
      </c>
    </row>
    <row r="957" spans="1:12">
      <c r="A957" s="15" t="s">
        <v>8116</v>
      </c>
      <c r="B957" s="218" t="str">
        <f>IF(ISNUMBER(_xlfn.XMATCH(Prod_fields[[#This Row],[ID]],Rosetta_Stone[Source PROD ID],0))=TRUE,"Found","0-Not Found")</f>
        <v>0-Not Found</v>
      </c>
      <c r="C957" s="15"/>
      <c r="D957" s="15" t="s">
        <v>8119</v>
      </c>
      <c r="E957" s="15" t="s">
        <v>6700</v>
      </c>
      <c r="F957" s="15" t="s">
        <v>103</v>
      </c>
      <c r="G957" s="15" t="s">
        <v>947</v>
      </c>
      <c r="I957" s="15" t="s">
        <v>6689</v>
      </c>
      <c r="J957" s="15" t="s">
        <v>20</v>
      </c>
    </row>
    <row r="958" spans="1:12">
      <c r="A958" s="15" t="s">
        <v>8120</v>
      </c>
      <c r="B958" s="218" t="str">
        <f>IF(ISNUMBER(_xlfn.XMATCH(Prod_fields[[#This Row],[ID]],Rosetta_Stone[Source PROD ID],0))=TRUE,"Found","0-Not Found")</f>
        <v>0-Not Found</v>
      </c>
      <c r="C958" s="15"/>
      <c r="D958" s="15" t="s">
        <v>8121</v>
      </c>
      <c r="E958" s="15" t="s">
        <v>6701</v>
      </c>
      <c r="F958" s="15" t="s">
        <v>103</v>
      </c>
      <c r="G958" s="15" t="s">
        <v>1075</v>
      </c>
      <c r="I958" s="15" t="s">
        <v>6689</v>
      </c>
      <c r="J958" s="15" t="s">
        <v>20</v>
      </c>
    </row>
    <row r="959" spans="1:12">
      <c r="A959" s="15" t="s">
        <v>8120</v>
      </c>
      <c r="B959" s="218" t="str">
        <f>IF(ISNUMBER(_xlfn.XMATCH(Prod_fields[[#This Row],[ID]],Rosetta_Stone[Source PROD ID],0))=TRUE,"Found","0-Not Found")</f>
        <v>0-Not Found</v>
      </c>
      <c r="C959" s="15"/>
      <c r="D959" s="15" t="s">
        <v>8122</v>
      </c>
      <c r="E959" s="15" t="s">
        <v>6935</v>
      </c>
      <c r="F959" s="15" t="s">
        <v>103</v>
      </c>
      <c r="G959" s="15" t="s">
        <v>1075</v>
      </c>
      <c r="I959" s="15" t="s">
        <v>6689</v>
      </c>
      <c r="J959" s="15" t="s">
        <v>20</v>
      </c>
    </row>
    <row r="960" spans="1:12">
      <c r="A960" s="15" t="s">
        <v>8120</v>
      </c>
      <c r="B960" s="218" t="str">
        <f>IF(ISNUMBER(_xlfn.XMATCH(Prod_fields[[#This Row],[ID]],Rosetta_Stone[Source PROD ID],0))=TRUE,"Found","0-Not Found")</f>
        <v>0-Not Found</v>
      </c>
      <c r="C960" s="15"/>
      <c r="D960" s="15" t="s">
        <v>8123</v>
      </c>
      <c r="E960" s="15" t="s">
        <v>6700</v>
      </c>
      <c r="F960" s="15" t="s">
        <v>103</v>
      </c>
      <c r="G960" s="15" t="s">
        <v>1075</v>
      </c>
      <c r="I960" s="15" t="s">
        <v>6689</v>
      </c>
      <c r="J960" s="15" t="s">
        <v>20</v>
      </c>
    </row>
    <row r="961" spans="1:14">
      <c r="A961" s="15" t="s">
        <v>8124</v>
      </c>
      <c r="B961" s="218" t="str">
        <f>IF(ISNUMBER(_xlfn.XMATCH(Prod_fields[[#This Row],[ID]],Rosetta_Stone[Source PROD ID],0))=TRUE,"Found","0-Not Found")</f>
        <v>0-Not Found</v>
      </c>
      <c r="C961" s="15"/>
      <c r="D961" s="15" t="s">
        <v>8125</v>
      </c>
      <c r="E961" s="15" t="s">
        <v>6701</v>
      </c>
      <c r="F961" s="15" t="s">
        <v>103</v>
      </c>
      <c r="G961" s="15" t="s">
        <v>6712</v>
      </c>
      <c r="I961" s="15" t="s">
        <v>6689</v>
      </c>
      <c r="J961" s="15" t="s">
        <v>20</v>
      </c>
    </row>
    <row r="962" spans="1:14">
      <c r="A962" s="15" t="s">
        <v>8124</v>
      </c>
      <c r="B962" s="218" t="str">
        <f>IF(ISNUMBER(_xlfn.XMATCH(Prod_fields[[#This Row],[ID]],Rosetta_Stone[Source PROD ID],0))=TRUE,"Found","0-Not Found")</f>
        <v>0-Not Found</v>
      </c>
      <c r="C962" s="15"/>
      <c r="D962" s="15" t="s">
        <v>8126</v>
      </c>
      <c r="E962" s="15" t="s">
        <v>6935</v>
      </c>
      <c r="F962" s="15" t="s">
        <v>103</v>
      </c>
      <c r="G962" s="15" t="s">
        <v>6712</v>
      </c>
      <c r="I962" s="15" t="s">
        <v>6689</v>
      </c>
      <c r="J962" s="15" t="s">
        <v>20</v>
      </c>
    </row>
    <row r="963" spans="1:14">
      <c r="A963" s="15" t="s">
        <v>8124</v>
      </c>
      <c r="B963" s="218" t="str">
        <f>IF(ISNUMBER(_xlfn.XMATCH(Prod_fields[[#This Row],[ID]],Rosetta_Stone[Source PROD ID],0))=TRUE,"Found","0-Not Found")</f>
        <v>0-Not Found</v>
      </c>
      <c r="C963" s="15"/>
      <c r="D963" s="15" t="s">
        <v>8127</v>
      </c>
      <c r="E963" s="15" t="s">
        <v>6700</v>
      </c>
      <c r="F963" s="15" t="s">
        <v>103</v>
      </c>
      <c r="G963" s="15" t="s">
        <v>6712</v>
      </c>
      <c r="I963" s="15" t="s">
        <v>6689</v>
      </c>
      <c r="J963" s="15" t="s">
        <v>20</v>
      </c>
    </row>
    <row r="964" spans="1:14">
      <c r="A964" s="15" t="s">
        <v>8128</v>
      </c>
      <c r="B964" s="218" t="str">
        <f>IF(ISNUMBER(_xlfn.XMATCH(Prod_fields[[#This Row],[ID]],Rosetta_Stone[Source PROD ID],0))=TRUE,"Found","0-Not Found")</f>
        <v>0-Not Found</v>
      </c>
      <c r="C964" s="15"/>
      <c r="D964" s="15" t="s">
        <v>8129</v>
      </c>
      <c r="E964" s="15" t="s">
        <v>6704</v>
      </c>
      <c r="F964" s="15" t="s">
        <v>216</v>
      </c>
      <c r="G964" s="15" t="s">
        <v>6712</v>
      </c>
      <c r="J964" s="15" t="s">
        <v>20</v>
      </c>
    </row>
    <row r="965" spans="1:14">
      <c r="A965" s="15" t="s">
        <v>2110</v>
      </c>
      <c r="B965" s="218" t="str">
        <f>IF(ISNUMBER(_xlfn.XMATCH(Prod_fields[[#This Row],[ID]],Rosetta_Stone[Source PROD ID],0))=TRUE,"Found","0-Not Found")</f>
        <v>Found</v>
      </c>
      <c r="C965" s="15" t="s">
        <v>6696</v>
      </c>
      <c r="D965" s="15" t="s">
        <v>1789</v>
      </c>
      <c r="E965" s="15" t="s">
        <v>6701</v>
      </c>
      <c r="F965" s="15" t="s">
        <v>1636</v>
      </c>
      <c r="G965" s="15" t="s">
        <v>947</v>
      </c>
      <c r="J965" s="15" t="s">
        <v>20</v>
      </c>
      <c r="L965" s="15" t="s">
        <v>117</v>
      </c>
    </row>
    <row r="966" spans="1:14">
      <c r="A966" s="15" t="s">
        <v>2110</v>
      </c>
      <c r="B966" s="218" t="str">
        <f>IF(ISNUMBER(_xlfn.XMATCH(Prod_fields[[#This Row],[ID]],Rosetta_Stone[Source PROD ID],0))=TRUE,"Found","0-Not Found")</f>
        <v>Found</v>
      </c>
      <c r="C966" s="15" t="s">
        <v>6696</v>
      </c>
      <c r="D966" s="15" t="s">
        <v>1789</v>
      </c>
      <c r="E966" s="15" t="s">
        <v>6697</v>
      </c>
      <c r="F966" s="15" t="s">
        <v>1636</v>
      </c>
      <c r="G966" s="15" t="s">
        <v>947</v>
      </c>
      <c r="J966" s="15" t="s">
        <v>20</v>
      </c>
      <c r="L966" s="15" t="s">
        <v>117</v>
      </c>
    </row>
    <row r="967" spans="1:14">
      <c r="A967" s="15" t="s">
        <v>6299</v>
      </c>
      <c r="B967" s="218" t="str">
        <f>IF(ISNUMBER(_xlfn.XMATCH(Prod_fields[[#This Row],[ID]],Rosetta_Stone[Source PROD ID],0))=TRUE,"Found","0-Not Found")</f>
        <v>0-Not Found</v>
      </c>
      <c r="C967" s="15"/>
      <c r="D967" s="15" t="s">
        <v>8130</v>
      </c>
      <c r="E967" s="15" t="s">
        <v>6701</v>
      </c>
      <c r="F967" s="15" t="s">
        <v>1636</v>
      </c>
      <c r="G967" s="15" t="s">
        <v>947</v>
      </c>
      <c r="J967" s="15" t="s">
        <v>20</v>
      </c>
      <c r="L967" s="15" t="s">
        <v>117</v>
      </c>
    </row>
    <row r="968" spans="1:14">
      <c r="A968" s="15" t="s">
        <v>430</v>
      </c>
      <c r="B968" s="218" t="str">
        <f>IF(ISNUMBER(_xlfn.XMATCH(Prod_fields[[#This Row],[ID]],Rosetta_Stone[Source PROD ID],0))=TRUE,"Found","0-Not Found")</f>
        <v>Found</v>
      </c>
      <c r="C968" s="15" t="s">
        <v>6696</v>
      </c>
      <c r="D968" s="15" t="s">
        <v>431</v>
      </c>
      <c r="E968" s="15" t="s">
        <v>6701</v>
      </c>
      <c r="F968" s="15" t="s">
        <v>1636</v>
      </c>
      <c r="G968" s="15" t="s">
        <v>947</v>
      </c>
      <c r="J968" s="15" t="s">
        <v>20</v>
      </c>
      <c r="L968" s="15" t="s">
        <v>117</v>
      </c>
    </row>
    <row r="969" spans="1:14">
      <c r="A969" s="15" t="s">
        <v>8131</v>
      </c>
      <c r="B969" s="218" t="str">
        <f>IF(ISNUMBER(_xlfn.XMATCH(Prod_fields[[#This Row],[ID]],Rosetta_Stone[Source PROD ID],0))=TRUE,"Found","0-Not Found")</f>
        <v>0-Not Found</v>
      </c>
      <c r="C969" s="15"/>
      <c r="D969" s="15" t="s">
        <v>8132</v>
      </c>
      <c r="E969" s="15" t="s">
        <v>6935</v>
      </c>
      <c r="F969" s="15" t="s">
        <v>103</v>
      </c>
      <c r="G969" s="15" t="s">
        <v>947</v>
      </c>
      <c r="I969" s="15" t="s">
        <v>6698</v>
      </c>
      <c r="J969" s="15" t="s">
        <v>20</v>
      </c>
    </row>
    <row r="970" spans="1:14">
      <c r="A970" s="15" t="s">
        <v>8133</v>
      </c>
      <c r="B970" s="218" t="str">
        <f>IF(ISNUMBER(_xlfn.XMATCH(Prod_fields[[#This Row],[ID]],Rosetta_Stone[Source PROD ID],0))=TRUE,"Found","0-Not Found")</f>
        <v>0-Not Found</v>
      </c>
      <c r="C970" s="15"/>
      <c r="D970" s="15" t="s">
        <v>8134</v>
      </c>
      <c r="E970" s="15" t="s">
        <v>6935</v>
      </c>
      <c r="F970" s="15" t="s">
        <v>103</v>
      </c>
      <c r="G970" s="15" t="s">
        <v>947</v>
      </c>
      <c r="I970" s="15" t="s">
        <v>6698</v>
      </c>
      <c r="J970" s="15" t="s">
        <v>20</v>
      </c>
    </row>
    <row r="971" spans="1:14">
      <c r="A971" s="15" t="s">
        <v>8135</v>
      </c>
      <c r="B971" s="218" t="str">
        <f>IF(ISNUMBER(_xlfn.XMATCH(Prod_fields[[#This Row],[ID]],Rosetta_Stone[Source PROD ID],0))=TRUE,"Found","0-Not Found")</f>
        <v>0-Not Found</v>
      </c>
      <c r="C971" s="15"/>
      <c r="D971" s="15" t="s">
        <v>8136</v>
      </c>
      <c r="E971" s="15" t="s">
        <v>7387</v>
      </c>
      <c r="F971" s="15" t="s">
        <v>1636</v>
      </c>
      <c r="G971" s="15" t="s">
        <v>947</v>
      </c>
      <c r="J971" s="15" t="s">
        <v>20</v>
      </c>
      <c r="L971" s="15" t="s">
        <v>117</v>
      </c>
      <c r="N971" s="15" t="s">
        <v>20</v>
      </c>
    </row>
    <row r="972" spans="1:14">
      <c r="A972" s="15" t="s">
        <v>8135</v>
      </c>
      <c r="B972" s="218" t="str">
        <f>IF(ISNUMBER(_xlfn.XMATCH(Prod_fields[[#This Row],[ID]],Rosetta_Stone[Source PROD ID],0))=TRUE,"Found","0-Not Found")</f>
        <v>0-Not Found</v>
      </c>
      <c r="C972" s="15"/>
      <c r="D972" s="15" t="s">
        <v>8136</v>
      </c>
      <c r="E972" s="15" t="s">
        <v>7388</v>
      </c>
      <c r="F972" s="15" t="s">
        <v>1636</v>
      </c>
      <c r="G972" s="15" t="s">
        <v>947</v>
      </c>
      <c r="J972" s="15" t="s">
        <v>20</v>
      </c>
      <c r="L972" s="15" t="s">
        <v>117</v>
      </c>
      <c r="N972" s="15" t="s">
        <v>20</v>
      </c>
    </row>
    <row r="973" spans="1:14">
      <c r="A973" s="15" t="s">
        <v>8135</v>
      </c>
      <c r="B973" s="218" t="str">
        <f>IF(ISNUMBER(_xlfn.XMATCH(Prod_fields[[#This Row],[ID]],Rosetta_Stone[Source PROD ID],0))=TRUE,"Found","0-Not Found")</f>
        <v>0-Not Found</v>
      </c>
      <c r="C973" s="15"/>
      <c r="D973" s="15" t="s">
        <v>8136</v>
      </c>
      <c r="E973" s="15" t="s">
        <v>6701</v>
      </c>
      <c r="F973" s="15" t="s">
        <v>1636</v>
      </c>
      <c r="G973" s="15" t="s">
        <v>947</v>
      </c>
      <c r="J973" s="15" t="s">
        <v>20</v>
      </c>
      <c r="L973" s="15" t="s">
        <v>117</v>
      </c>
      <c r="M973" s="15" t="s">
        <v>8137</v>
      </c>
      <c r="N973" s="15" t="s">
        <v>20</v>
      </c>
    </row>
    <row r="974" spans="1:14">
      <c r="A974" s="15" t="s">
        <v>8138</v>
      </c>
      <c r="B974" s="218" t="str">
        <f>IF(ISNUMBER(_xlfn.XMATCH(Prod_fields[[#This Row],[ID]],Rosetta_Stone[Source PROD ID],0))=TRUE,"Found","0-Not Found")</f>
        <v>0-Not Found</v>
      </c>
      <c r="C974" s="15"/>
      <c r="D974" s="15" t="s">
        <v>8139</v>
      </c>
      <c r="E974" s="15" t="s">
        <v>6701</v>
      </c>
      <c r="F974" s="15" t="s">
        <v>7081</v>
      </c>
      <c r="G974" s="15" t="s">
        <v>810</v>
      </c>
      <c r="J974" s="15" t="s">
        <v>20</v>
      </c>
    </row>
    <row r="975" spans="1:14">
      <c r="A975" s="15" t="s">
        <v>8138</v>
      </c>
      <c r="B975" s="218" t="str">
        <f>IF(ISNUMBER(_xlfn.XMATCH(Prod_fields[[#This Row],[ID]],Rosetta_Stone[Source PROD ID],0))=TRUE,"Found","0-Not Found")</f>
        <v>0-Not Found</v>
      </c>
      <c r="C975" s="15"/>
      <c r="D975" s="15" t="s">
        <v>8139</v>
      </c>
      <c r="E975" s="15" t="s">
        <v>6700</v>
      </c>
      <c r="F975" s="15" t="s">
        <v>7081</v>
      </c>
      <c r="G975" s="15" t="s">
        <v>810</v>
      </c>
      <c r="J975" s="15" t="s">
        <v>20</v>
      </c>
    </row>
    <row r="976" spans="1:14">
      <c r="A976" s="15" t="s">
        <v>8138</v>
      </c>
      <c r="B976" s="218" t="str">
        <f>IF(ISNUMBER(_xlfn.XMATCH(Prod_fields[[#This Row],[ID]],Rosetta_Stone[Source PROD ID],0))=TRUE,"Found","0-Not Found")</f>
        <v>0-Not Found</v>
      </c>
      <c r="C976" s="15"/>
      <c r="D976" s="15" t="s">
        <v>8140</v>
      </c>
      <c r="E976" s="15" t="s">
        <v>6701</v>
      </c>
      <c r="F976" s="15" t="s">
        <v>103</v>
      </c>
      <c r="G976" s="15" t="s">
        <v>810</v>
      </c>
      <c r="I976" s="15" t="s">
        <v>6689</v>
      </c>
      <c r="J976" s="15" t="s">
        <v>20</v>
      </c>
    </row>
    <row r="977" spans="1:10">
      <c r="A977" s="15" t="s">
        <v>8138</v>
      </c>
      <c r="B977" s="218" t="str">
        <f>IF(ISNUMBER(_xlfn.XMATCH(Prod_fields[[#This Row],[ID]],Rosetta_Stone[Source PROD ID],0))=TRUE,"Found","0-Not Found")</f>
        <v>0-Not Found</v>
      </c>
      <c r="C977" s="15"/>
      <c r="D977" s="15" t="s">
        <v>8141</v>
      </c>
      <c r="E977" s="15" t="s">
        <v>6700</v>
      </c>
      <c r="F977" s="15" t="s">
        <v>103</v>
      </c>
      <c r="G977" s="15" t="s">
        <v>810</v>
      </c>
      <c r="I977" s="15" t="s">
        <v>6689</v>
      </c>
      <c r="J977" s="15" t="s">
        <v>20</v>
      </c>
    </row>
    <row r="978" spans="1:10">
      <c r="A978" s="15" t="s">
        <v>8142</v>
      </c>
      <c r="B978" s="218" t="str">
        <f>IF(ISNUMBER(_xlfn.XMATCH(Prod_fields[[#This Row],[ID]],Rosetta_Stone[Source PROD ID],0))=TRUE,"Found","0-Not Found")</f>
        <v>0-Not Found</v>
      </c>
      <c r="C978" s="15"/>
      <c r="D978" s="15" t="s">
        <v>8143</v>
      </c>
      <c r="E978" s="15" t="s">
        <v>6700</v>
      </c>
      <c r="F978" s="15" t="s">
        <v>7081</v>
      </c>
      <c r="G978" s="15" t="s">
        <v>810</v>
      </c>
      <c r="J978" s="15" t="s">
        <v>20</v>
      </c>
    </row>
    <row r="979" spans="1:10">
      <c r="A979" s="15" t="s">
        <v>8142</v>
      </c>
      <c r="B979" s="218" t="str">
        <f>IF(ISNUMBER(_xlfn.XMATCH(Prod_fields[[#This Row],[ID]],Rosetta_Stone[Source PROD ID],0))=TRUE,"Found","0-Not Found")</f>
        <v>0-Not Found</v>
      </c>
      <c r="C979" s="15"/>
      <c r="D979" s="15" t="s">
        <v>8144</v>
      </c>
      <c r="E979" s="15" t="s">
        <v>6700</v>
      </c>
      <c r="F979" s="15" t="s">
        <v>103</v>
      </c>
      <c r="G979" s="15" t="s">
        <v>810</v>
      </c>
      <c r="I979" s="15" t="s">
        <v>6689</v>
      </c>
      <c r="J979" s="15" t="s">
        <v>20</v>
      </c>
    </row>
    <row r="980" spans="1:10">
      <c r="A980" s="15" t="s">
        <v>8145</v>
      </c>
      <c r="B980" s="218" t="str">
        <f>IF(ISNUMBER(_xlfn.XMATCH(Prod_fields[[#This Row],[ID]],Rosetta_Stone[Source PROD ID],0))=TRUE,"Found","0-Not Found")</f>
        <v>0-Not Found</v>
      </c>
      <c r="C980" s="15"/>
      <c r="D980" s="15" t="s">
        <v>8146</v>
      </c>
      <c r="E980" s="15" t="s">
        <v>6701</v>
      </c>
      <c r="F980" s="15" t="s">
        <v>7081</v>
      </c>
      <c r="G980" s="15" t="s">
        <v>810</v>
      </c>
      <c r="J980" s="15" t="s">
        <v>20</v>
      </c>
    </row>
    <row r="981" spans="1:10">
      <c r="A981" s="15" t="s">
        <v>8145</v>
      </c>
      <c r="B981" s="218" t="str">
        <f>IF(ISNUMBER(_xlfn.XMATCH(Prod_fields[[#This Row],[ID]],Rosetta_Stone[Source PROD ID],0))=TRUE,"Found","0-Not Found")</f>
        <v>0-Not Found</v>
      </c>
      <c r="C981" s="15"/>
      <c r="D981" s="15" t="s">
        <v>8146</v>
      </c>
      <c r="E981" s="15" t="s">
        <v>6935</v>
      </c>
      <c r="F981" s="15" t="s">
        <v>7081</v>
      </c>
      <c r="G981" s="15" t="s">
        <v>810</v>
      </c>
      <c r="J981" s="15" t="s">
        <v>20</v>
      </c>
    </row>
    <row r="982" spans="1:10">
      <c r="A982" s="15" t="s">
        <v>8145</v>
      </c>
      <c r="B982" s="218" t="str">
        <f>IF(ISNUMBER(_xlfn.XMATCH(Prod_fields[[#This Row],[ID]],Rosetta_Stone[Source PROD ID],0))=TRUE,"Found","0-Not Found")</f>
        <v>0-Not Found</v>
      </c>
      <c r="C982" s="15"/>
      <c r="D982" s="15" t="s">
        <v>8146</v>
      </c>
      <c r="E982" s="15" t="s">
        <v>6700</v>
      </c>
      <c r="F982" s="15" t="s">
        <v>7081</v>
      </c>
      <c r="G982" s="15" t="s">
        <v>810</v>
      </c>
      <c r="J982" s="15" t="s">
        <v>20</v>
      </c>
    </row>
    <row r="983" spans="1:10">
      <c r="A983" s="15" t="s">
        <v>8145</v>
      </c>
      <c r="B983" s="218" t="str">
        <f>IF(ISNUMBER(_xlfn.XMATCH(Prod_fields[[#This Row],[ID]],Rosetta_Stone[Source PROD ID],0))=TRUE,"Found","0-Not Found")</f>
        <v>0-Not Found</v>
      </c>
      <c r="C983" s="15"/>
      <c r="D983" s="15" t="s">
        <v>8147</v>
      </c>
      <c r="E983" s="15" t="s">
        <v>6701</v>
      </c>
      <c r="F983" s="15" t="s">
        <v>103</v>
      </c>
      <c r="G983" s="15" t="s">
        <v>810</v>
      </c>
      <c r="I983" s="15" t="s">
        <v>6689</v>
      </c>
      <c r="J983" s="15" t="s">
        <v>20</v>
      </c>
    </row>
    <row r="984" spans="1:10">
      <c r="A984" s="15" t="s">
        <v>8145</v>
      </c>
      <c r="B984" s="218" t="str">
        <f>IF(ISNUMBER(_xlfn.XMATCH(Prod_fields[[#This Row],[ID]],Rosetta_Stone[Source PROD ID],0))=TRUE,"Found","0-Not Found")</f>
        <v>0-Not Found</v>
      </c>
      <c r="C984" s="15"/>
      <c r="D984" s="15" t="s">
        <v>8148</v>
      </c>
      <c r="E984" s="15" t="s">
        <v>6935</v>
      </c>
      <c r="F984" s="15" t="s">
        <v>103</v>
      </c>
      <c r="G984" s="15" t="s">
        <v>810</v>
      </c>
      <c r="I984" s="15" t="s">
        <v>6689</v>
      </c>
      <c r="J984" s="15" t="s">
        <v>20</v>
      </c>
    </row>
    <row r="985" spans="1:10">
      <c r="A985" s="15" t="s">
        <v>8145</v>
      </c>
      <c r="B985" s="218" t="str">
        <f>IF(ISNUMBER(_xlfn.XMATCH(Prod_fields[[#This Row],[ID]],Rosetta_Stone[Source PROD ID],0))=TRUE,"Found","0-Not Found")</f>
        <v>0-Not Found</v>
      </c>
      <c r="C985" s="15"/>
      <c r="D985" s="15" t="s">
        <v>8149</v>
      </c>
      <c r="E985" s="15" t="s">
        <v>6700</v>
      </c>
      <c r="F985" s="15" t="s">
        <v>103</v>
      </c>
      <c r="G985" s="15" t="s">
        <v>810</v>
      </c>
      <c r="I985" s="15" t="s">
        <v>6689</v>
      </c>
      <c r="J985" s="15" t="s">
        <v>20</v>
      </c>
    </row>
    <row r="986" spans="1:10">
      <c r="A986" s="15" t="s">
        <v>8150</v>
      </c>
      <c r="B986" s="218" t="str">
        <f>IF(ISNUMBER(_xlfn.XMATCH(Prod_fields[[#This Row],[ID]],Rosetta_Stone[Source PROD ID],0))=TRUE,"Found","0-Not Found")</f>
        <v>0-Not Found</v>
      </c>
      <c r="C986" s="15"/>
      <c r="D986" s="15" t="s">
        <v>8151</v>
      </c>
      <c r="E986" s="15" t="s">
        <v>6700</v>
      </c>
      <c r="F986" s="15" t="s">
        <v>7081</v>
      </c>
      <c r="G986" s="15" t="s">
        <v>810</v>
      </c>
      <c r="J986" s="15" t="s">
        <v>20</v>
      </c>
    </row>
    <row r="987" spans="1:10">
      <c r="A987" s="15" t="s">
        <v>8150</v>
      </c>
      <c r="B987" s="218" t="str">
        <f>IF(ISNUMBER(_xlfn.XMATCH(Prod_fields[[#This Row],[ID]],Rosetta_Stone[Source PROD ID],0))=TRUE,"Found","0-Not Found")</f>
        <v>0-Not Found</v>
      </c>
      <c r="C987" s="15"/>
      <c r="D987" s="15" t="s">
        <v>8152</v>
      </c>
      <c r="E987" s="15" t="s">
        <v>6700</v>
      </c>
      <c r="F987" s="15" t="s">
        <v>103</v>
      </c>
      <c r="G987" s="15" t="s">
        <v>810</v>
      </c>
      <c r="I987" s="15" t="s">
        <v>6689</v>
      </c>
      <c r="J987" s="15" t="s">
        <v>20</v>
      </c>
    </row>
    <row r="988" spans="1:10">
      <c r="A988" s="15" t="s">
        <v>8153</v>
      </c>
      <c r="B988" s="218" t="str">
        <f>IF(ISNUMBER(_xlfn.XMATCH(Prod_fields[[#This Row],[ID]],Rosetta_Stone[Source PROD ID],0))=TRUE,"Found","0-Not Found")</f>
        <v>0-Not Found</v>
      </c>
      <c r="C988" s="15"/>
      <c r="D988" s="15" t="s">
        <v>8154</v>
      </c>
      <c r="E988" s="15" t="s">
        <v>6700</v>
      </c>
      <c r="F988" s="15" t="s">
        <v>7081</v>
      </c>
      <c r="G988" s="15" t="s">
        <v>810</v>
      </c>
      <c r="J988" s="15" t="s">
        <v>20</v>
      </c>
    </row>
    <row r="989" spans="1:10">
      <c r="A989" s="15" t="s">
        <v>8153</v>
      </c>
      <c r="B989" s="218" t="str">
        <f>IF(ISNUMBER(_xlfn.XMATCH(Prod_fields[[#This Row],[ID]],Rosetta_Stone[Source PROD ID],0))=TRUE,"Found","0-Not Found")</f>
        <v>0-Not Found</v>
      </c>
      <c r="C989" s="15"/>
      <c r="D989" s="15" t="s">
        <v>8155</v>
      </c>
      <c r="E989" s="15" t="s">
        <v>6700</v>
      </c>
      <c r="F989" s="15" t="s">
        <v>103</v>
      </c>
      <c r="G989" s="15" t="s">
        <v>810</v>
      </c>
      <c r="I989" s="15" t="s">
        <v>6689</v>
      </c>
      <c r="J989" s="15" t="s">
        <v>20</v>
      </c>
    </row>
    <row r="990" spans="1:10">
      <c r="A990" s="15" t="s">
        <v>8156</v>
      </c>
      <c r="B990" s="218" t="str">
        <f>IF(ISNUMBER(_xlfn.XMATCH(Prod_fields[[#This Row],[ID]],Rosetta_Stone[Source PROD ID],0))=TRUE,"Found","0-Not Found")</f>
        <v>0-Not Found</v>
      </c>
      <c r="C990" s="15"/>
      <c r="D990" s="15" t="s">
        <v>8157</v>
      </c>
      <c r="E990" s="15" t="s">
        <v>6700</v>
      </c>
      <c r="F990" s="15" t="s">
        <v>7081</v>
      </c>
      <c r="G990" s="15" t="s">
        <v>810</v>
      </c>
      <c r="J990" s="15" t="s">
        <v>20</v>
      </c>
    </row>
    <row r="991" spans="1:10">
      <c r="A991" s="15" t="s">
        <v>8156</v>
      </c>
      <c r="B991" s="218" t="str">
        <f>IF(ISNUMBER(_xlfn.XMATCH(Prod_fields[[#This Row],[ID]],Rosetta_Stone[Source PROD ID],0))=TRUE,"Found","0-Not Found")</f>
        <v>0-Not Found</v>
      </c>
      <c r="C991" s="15"/>
      <c r="D991" s="15" t="s">
        <v>8158</v>
      </c>
      <c r="E991" s="15" t="s">
        <v>6700</v>
      </c>
      <c r="F991" s="15" t="s">
        <v>103</v>
      </c>
      <c r="G991" s="15" t="s">
        <v>810</v>
      </c>
      <c r="I991" s="15" t="s">
        <v>6689</v>
      </c>
      <c r="J991" s="15" t="s">
        <v>20</v>
      </c>
    </row>
    <row r="992" spans="1:10">
      <c r="A992" s="15" t="s">
        <v>8159</v>
      </c>
      <c r="B992" s="218" t="str">
        <f>IF(ISNUMBER(_xlfn.XMATCH(Prod_fields[[#This Row],[ID]],Rosetta_Stone[Source PROD ID],0))=TRUE,"Found","0-Not Found")</f>
        <v>0-Not Found</v>
      </c>
      <c r="C992" s="15"/>
      <c r="D992" s="15" t="s">
        <v>8160</v>
      </c>
      <c r="E992" s="15" t="s">
        <v>6700</v>
      </c>
      <c r="F992" s="15" t="s">
        <v>7081</v>
      </c>
      <c r="G992" s="15" t="s">
        <v>810</v>
      </c>
      <c r="J992" s="15" t="s">
        <v>20</v>
      </c>
    </row>
    <row r="993" spans="1:10">
      <c r="A993" s="15" t="s">
        <v>8159</v>
      </c>
      <c r="B993" s="218" t="str">
        <f>IF(ISNUMBER(_xlfn.XMATCH(Prod_fields[[#This Row],[ID]],Rosetta_Stone[Source PROD ID],0))=TRUE,"Found","0-Not Found")</f>
        <v>0-Not Found</v>
      </c>
      <c r="C993" s="15"/>
      <c r="D993" s="15" t="s">
        <v>8161</v>
      </c>
      <c r="E993" s="15" t="s">
        <v>6700</v>
      </c>
      <c r="F993" s="15" t="s">
        <v>103</v>
      </c>
      <c r="G993" s="15" t="s">
        <v>810</v>
      </c>
      <c r="I993" s="15" t="s">
        <v>6689</v>
      </c>
      <c r="J993" s="15" t="s">
        <v>20</v>
      </c>
    </row>
    <row r="994" spans="1:10">
      <c r="A994" s="15" t="s">
        <v>8162</v>
      </c>
      <c r="B994" s="218" t="str">
        <f>IF(ISNUMBER(_xlfn.XMATCH(Prod_fields[[#This Row],[ID]],Rosetta_Stone[Source PROD ID],0))=TRUE,"Found","0-Not Found")</f>
        <v>0-Not Found</v>
      </c>
      <c r="C994" s="15"/>
      <c r="D994" s="15" t="s">
        <v>8163</v>
      </c>
      <c r="E994" s="15" t="s">
        <v>6700</v>
      </c>
      <c r="F994" s="15" t="s">
        <v>7081</v>
      </c>
      <c r="G994" s="15" t="s">
        <v>810</v>
      </c>
      <c r="J994" s="15" t="s">
        <v>20</v>
      </c>
    </row>
    <row r="995" spans="1:10">
      <c r="A995" s="15" t="s">
        <v>8162</v>
      </c>
      <c r="B995" s="218" t="str">
        <f>IF(ISNUMBER(_xlfn.XMATCH(Prod_fields[[#This Row],[ID]],Rosetta_Stone[Source PROD ID],0))=TRUE,"Found","0-Not Found")</f>
        <v>0-Not Found</v>
      </c>
      <c r="C995" s="15"/>
      <c r="D995" s="15" t="s">
        <v>8164</v>
      </c>
      <c r="E995" s="15" t="s">
        <v>6700</v>
      </c>
      <c r="F995" s="15" t="s">
        <v>103</v>
      </c>
      <c r="G995" s="15" t="s">
        <v>810</v>
      </c>
      <c r="I995" s="15" t="s">
        <v>6689</v>
      </c>
      <c r="J995" s="15" t="s">
        <v>20</v>
      </c>
    </row>
    <row r="996" spans="1:10">
      <c r="A996" s="15" t="s">
        <v>8165</v>
      </c>
      <c r="B996" s="218" t="str">
        <f>IF(ISNUMBER(_xlfn.XMATCH(Prod_fields[[#This Row],[ID]],Rosetta_Stone[Source PROD ID],0))=TRUE,"Found","0-Not Found")</f>
        <v>0-Not Found</v>
      </c>
      <c r="C996" s="15"/>
      <c r="D996" s="15" t="s">
        <v>8166</v>
      </c>
      <c r="E996" s="15" t="s">
        <v>6700</v>
      </c>
      <c r="F996" s="15" t="s">
        <v>7081</v>
      </c>
      <c r="G996" s="15" t="s">
        <v>810</v>
      </c>
      <c r="J996" s="15" t="s">
        <v>20</v>
      </c>
    </row>
    <row r="997" spans="1:10">
      <c r="A997" s="15" t="s">
        <v>8165</v>
      </c>
      <c r="B997" s="218" t="str">
        <f>IF(ISNUMBER(_xlfn.XMATCH(Prod_fields[[#This Row],[ID]],Rosetta_Stone[Source PROD ID],0))=TRUE,"Found","0-Not Found")</f>
        <v>0-Not Found</v>
      </c>
      <c r="C997" s="15"/>
      <c r="D997" s="15" t="s">
        <v>8167</v>
      </c>
      <c r="E997" s="15" t="s">
        <v>6700</v>
      </c>
      <c r="F997" s="15" t="s">
        <v>103</v>
      </c>
      <c r="G997" s="15" t="s">
        <v>810</v>
      </c>
      <c r="I997" s="15" t="s">
        <v>6689</v>
      </c>
      <c r="J997" s="15" t="s">
        <v>20</v>
      </c>
    </row>
    <row r="998" spans="1:10">
      <c r="A998" s="15" t="s">
        <v>8168</v>
      </c>
      <c r="B998" s="218" t="str">
        <f>IF(ISNUMBER(_xlfn.XMATCH(Prod_fields[[#This Row],[ID]],Rosetta_Stone[Source PROD ID],0))=TRUE,"Found","0-Not Found")</f>
        <v>0-Not Found</v>
      </c>
      <c r="C998" s="15"/>
      <c r="D998" s="15" t="s">
        <v>8169</v>
      </c>
      <c r="E998" s="15" t="s">
        <v>6700</v>
      </c>
      <c r="F998" s="15" t="s">
        <v>7081</v>
      </c>
      <c r="G998" s="15" t="s">
        <v>810</v>
      </c>
      <c r="J998" s="15" t="s">
        <v>20</v>
      </c>
    </row>
    <row r="999" spans="1:10">
      <c r="A999" s="15" t="s">
        <v>8168</v>
      </c>
      <c r="B999" s="218" t="str">
        <f>IF(ISNUMBER(_xlfn.XMATCH(Prod_fields[[#This Row],[ID]],Rosetta_Stone[Source PROD ID],0))=TRUE,"Found","0-Not Found")</f>
        <v>0-Not Found</v>
      </c>
      <c r="C999" s="15"/>
      <c r="D999" s="15" t="s">
        <v>8170</v>
      </c>
      <c r="E999" s="15" t="s">
        <v>6700</v>
      </c>
      <c r="F999" s="15" t="s">
        <v>103</v>
      </c>
      <c r="G999" s="15" t="s">
        <v>810</v>
      </c>
      <c r="I999" s="15" t="s">
        <v>6689</v>
      </c>
      <c r="J999" s="15" t="s">
        <v>20</v>
      </c>
    </row>
    <row r="1000" spans="1:10">
      <c r="A1000" s="15" t="s">
        <v>8171</v>
      </c>
      <c r="B1000" s="218" t="str">
        <f>IF(ISNUMBER(_xlfn.XMATCH(Prod_fields[[#This Row],[ID]],Rosetta_Stone[Source PROD ID],0))=TRUE,"Found","0-Not Found")</f>
        <v>0-Not Found</v>
      </c>
      <c r="C1000" s="15"/>
      <c r="D1000" s="15" t="s">
        <v>8172</v>
      </c>
      <c r="E1000" s="15" t="s">
        <v>6700</v>
      </c>
      <c r="F1000" s="15" t="s">
        <v>7081</v>
      </c>
      <c r="G1000" s="15" t="s">
        <v>810</v>
      </c>
      <c r="J1000" s="15" t="s">
        <v>20</v>
      </c>
    </row>
    <row r="1001" spans="1:10">
      <c r="A1001" s="15" t="s">
        <v>8171</v>
      </c>
      <c r="B1001" s="218" t="str">
        <f>IF(ISNUMBER(_xlfn.XMATCH(Prod_fields[[#This Row],[ID]],Rosetta_Stone[Source PROD ID],0))=TRUE,"Found","0-Not Found")</f>
        <v>0-Not Found</v>
      </c>
      <c r="C1001" s="15"/>
      <c r="D1001" s="15" t="s">
        <v>8173</v>
      </c>
      <c r="E1001" s="15" t="s">
        <v>6700</v>
      </c>
      <c r="F1001" s="15" t="s">
        <v>103</v>
      </c>
      <c r="G1001" s="15" t="s">
        <v>810</v>
      </c>
      <c r="I1001" s="15" t="s">
        <v>6689</v>
      </c>
      <c r="J1001" s="15" t="s">
        <v>20</v>
      </c>
    </row>
    <row r="1002" spans="1:10">
      <c r="A1002" s="15" t="s">
        <v>8174</v>
      </c>
      <c r="B1002" s="218" t="str">
        <f>IF(ISNUMBER(_xlfn.XMATCH(Prod_fields[[#This Row],[ID]],Rosetta_Stone[Source PROD ID],0))=TRUE,"Found","0-Not Found")</f>
        <v>0-Not Found</v>
      </c>
      <c r="C1002" s="15"/>
      <c r="D1002" s="15" t="s">
        <v>8175</v>
      </c>
      <c r="E1002" s="15" t="s">
        <v>6700</v>
      </c>
      <c r="F1002" s="15" t="s">
        <v>7081</v>
      </c>
      <c r="G1002" s="15" t="s">
        <v>810</v>
      </c>
      <c r="J1002" s="15" t="s">
        <v>20</v>
      </c>
    </row>
    <row r="1003" spans="1:10">
      <c r="A1003" s="15" t="s">
        <v>8174</v>
      </c>
      <c r="B1003" s="218" t="str">
        <f>IF(ISNUMBER(_xlfn.XMATCH(Prod_fields[[#This Row],[ID]],Rosetta_Stone[Source PROD ID],0))=TRUE,"Found","0-Not Found")</f>
        <v>0-Not Found</v>
      </c>
      <c r="C1003" s="15"/>
      <c r="D1003" s="15" t="s">
        <v>8176</v>
      </c>
      <c r="E1003" s="15" t="s">
        <v>6700</v>
      </c>
      <c r="F1003" s="15" t="s">
        <v>103</v>
      </c>
      <c r="G1003" s="15" t="s">
        <v>810</v>
      </c>
      <c r="I1003" s="15" t="s">
        <v>6689</v>
      </c>
      <c r="J1003" s="15" t="s">
        <v>20</v>
      </c>
    </row>
    <row r="1004" spans="1:10">
      <c r="A1004" s="15" t="s">
        <v>8177</v>
      </c>
      <c r="B1004" s="218" t="str">
        <f>IF(ISNUMBER(_xlfn.XMATCH(Prod_fields[[#This Row],[ID]],Rosetta_Stone[Source PROD ID],0))=TRUE,"Found","0-Not Found")</f>
        <v>0-Not Found</v>
      </c>
      <c r="C1004" s="15"/>
      <c r="D1004" s="15" t="s">
        <v>8178</v>
      </c>
      <c r="E1004" s="15" t="s">
        <v>6700</v>
      </c>
      <c r="F1004" s="15" t="s">
        <v>7081</v>
      </c>
      <c r="G1004" s="15" t="s">
        <v>810</v>
      </c>
      <c r="J1004" s="15" t="s">
        <v>20</v>
      </c>
    </row>
    <row r="1005" spans="1:10">
      <c r="A1005" s="15" t="s">
        <v>8177</v>
      </c>
      <c r="B1005" s="218" t="str">
        <f>IF(ISNUMBER(_xlfn.XMATCH(Prod_fields[[#This Row],[ID]],Rosetta_Stone[Source PROD ID],0))=TRUE,"Found","0-Not Found")</f>
        <v>0-Not Found</v>
      </c>
      <c r="C1005" s="15"/>
      <c r="D1005" s="15" t="s">
        <v>8179</v>
      </c>
      <c r="E1005" s="15" t="s">
        <v>6700</v>
      </c>
      <c r="F1005" s="15" t="s">
        <v>103</v>
      </c>
      <c r="G1005" s="15" t="s">
        <v>810</v>
      </c>
      <c r="I1005" s="15" t="s">
        <v>6689</v>
      </c>
      <c r="J1005" s="15" t="s">
        <v>20</v>
      </c>
    </row>
    <row r="1006" spans="1:10">
      <c r="A1006" s="15" t="s">
        <v>8180</v>
      </c>
      <c r="B1006" s="218" t="str">
        <f>IF(ISNUMBER(_xlfn.XMATCH(Prod_fields[[#This Row],[ID]],Rosetta_Stone[Source PROD ID],0))=TRUE,"Found","0-Not Found")</f>
        <v>0-Not Found</v>
      </c>
      <c r="C1006" s="15"/>
      <c r="D1006" s="15" t="s">
        <v>8181</v>
      </c>
      <c r="E1006" s="15" t="s">
        <v>6700</v>
      </c>
      <c r="F1006" s="15" t="s">
        <v>7081</v>
      </c>
      <c r="G1006" s="15" t="s">
        <v>810</v>
      </c>
      <c r="J1006" s="15" t="s">
        <v>20</v>
      </c>
    </row>
    <row r="1007" spans="1:10">
      <c r="A1007" s="15" t="s">
        <v>8180</v>
      </c>
      <c r="B1007" s="218" t="str">
        <f>IF(ISNUMBER(_xlfn.XMATCH(Prod_fields[[#This Row],[ID]],Rosetta_Stone[Source PROD ID],0))=TRUE,"Found","0-Not Found")</f>
        <v>0-Not Found</v>
      </c>
      <c r="C1007" s="15"/>
      <c r="D1007" s="15" t="s">
        <v>8182</v>
      </c>
      <c r="E1007" s="15" t="s">
        <v>6700</v>
      </c>
      <c r="F1007" s="15" t="s">
        <v>103</v>
      </c>
      <c r="G1007" s="15" t="s">
        <v>810</v>
      </c>
      <c r="I1007" s="15" t="s">
        <v>6689</v>
      </c>
      <c r="J1007" s="15" t="s">
        <v>20</v>
      </c>
    </row>
    <row r="1008" spans="1:10">
      <c r="A1008" s="15" t="s">
        <v>8183</v>
      </c>
      <c r="B1008" s="218" t="str">
        <f>IF(ISNUMBER(_xlfn.XMATCH(Prod_fields[[#This Row],[ID]],Rosetta_Stone[Source PROD ID],0))=TRUE,"Found","0-Not Found")</f>
        <v>0-Not Found</v>
      </c>
      <c r="C1008" s="15"/>
      <c r="D1008" s="15" t="s">
        <v>8184</v>
      </c>
      <c r="E1008" s="15" t="s">
        <v>6700</v>
      </c>
      <c r="F1008" s="15" t="s">
        <v>7081</v>
      </c>
      <c r="G1008" s="15" t="s">
        <v>810</v>
      </c>
      <c r="J1008" s="15" t="s">
        <v>20</v>
      </c>
    </row>
    <row r="1009" spans="1:12">
      <c r="A1009" s="15" t="s">
        <v>8183</v>
      </c>
      <c r="B1009" s="218" t="str">
        <f>IF(ISNUMBER(_xlfn.XMATCH(Prod_fields[[#This Row],[ID]],Rosetta_Stone[Source PROD ID],0))=TRUE,"Found","0-Not Found")</f>
        <v>0-Not Found</v>
      </c>
      <c r="C1009" s="15"/>
      <c r="D1009" s="15" t="s">
        <v>8185</v>
      </c>
      <c r="E1009" s="15" t="s">
        <v>6700</v>
      </c>
      <c r="F1009" s="15" t="s">
        <v>103</v>
      </c>
      <c r="G1009" s="15" t="s">
        <v>810</v>
      </c>
      <c r="I1009" s="15" t="s">
        <v>6689</v>
      </c>
      <c r="J1009" s="15" t="s">
        <v>20</v>
      </c>
    </row>
    <row r="1010" spans="1:12">
      <c r="A1010" s="15" t="s">
        <v>8186</v>
      </c>
      <c r="B1010" s="218" t="str">
        <f>IF(ISNUMBER(_xlfn.XMATCH(Prod_fields[[#This Row],[ID]],Rosetta_Stone[Source PROD ID],0))=TRUE,"Found","0-Not Found")</f>
        <v>0-Not Found</v>
      </c>
      <c r="C1010" s="15"/>
      <c r="D1010" s="15" t="s">
        <v>8187</v>
      </c>
      <c r="E1010" s="15" t="s">
        <v>6700</v>
      </c>
      <c r="F1010" s="15" t="s">
        <v>7081</v>
      </c>
      <c r="G1010" s="15" t="s">
        <v>810</v>
      </c>
      <c r="J1010" s="15" t="s">
        <v>20</v>
      </c>
    </row>
    <row r="1011" spans="1:12">
      <c r="A1011" s="15" t="s">
        <v>8186</v>
      </c>
      <c r="B1011" s="218" t="str">
        <f>IF(ISNUMBER(_xlfn.XMATCH(Prod_fields[[#This Row],[ID]],Rosetta_Stone[Source PROD ID],0))=TRUE,"Found","0-Not Found")</f>
        <v>0-Not Found</v>
      </c>
      <c r="C1011" s="15"/>
      <c r="D1011" s="15" t="s">
        <v>8188</v>
      </c>
      <c r="E1011" s="15" t="s">
        <v>6700</v>
      </c>
      <c r="F1011" s="15" t="s">
        <v>103</v>
      </c>
      <c r="G1011" s="15" t="s">
        <v>810</v>
      </c>
      <c r="I1011" s="15" t="s">
        <v>6689</v>
      </c>
      <c r="J1011" s="15" t="s">
        <v>20</v>
      </c>
    </row>
    <row r="1012" spans="1:12">
      <c r="A1012" s="15" t="s">
        <v>8189</v>
      </c>
      <c r="B1012" s="218" t="str">
        <f>IF(ISNUMBER(_xlfn.XMATCH(Prod_fields[[#This Row],[ID]],Rosetta_Stone[Source PROD ID],0))=TRUE,"Found","0-Not Found")</f>
        <v>0-Not Found</v>
      </c>
      <c r="C1012" s="15"/>
      <c r="D1012" s="15" t="s">
        <v>8190</v>
      </c>
      <c r="E1012" s="15" t="s">
        <v>6700</v>
      </c>
      <c r="F1012" s="15" t="s">
        <v>7081</v>
      </c>
      <c r="G1012" s="15" t="s">
        <v>810</v>
      </c>
      <c r="J1012" s="15" t="s">
        <v>20</v>
      </c>
    </row>
    <row r="1013" spans="1:12">
      <c r="A1013" s="15" t="s">
        <v>8189</v>
      </c>
      <c r="B1013" s="218" t="str">
        <f>IF(ISNUMBER(_xlfn.XMATCH(Prod_fields[[#This Row],[ID]],Rosetta_Stone[Source PROD ID],0))=TRUE,"Found","0-Not Found")</f>
        <v>0-Not Found</v>
      </c>
      <c r="C1013" s="15"/>
      <c r="D1013" s="15" t="s">
        <v>8191</v>
      </c>
      <c r="E1013" s="15" t="s">
        <v>6700</v>
      </c>
      <c r="F1013" s="15" t="s">
        <v>103</v>
      </c>
      <c r="G1013" s="15" t="s">
        <v>810</v>
      </c>
      <c r="I1013" s="15" t="s">
        <v>6689</v>
      </c>
      <c r="J1013" s="15" t="s">
        <v>20</v>
      </c>
    </row>
    <row r="1014" spans="1:12">
      <c r="A1014" s="15" t="s">
        <v>8192</v>
      </c>
      <c r="B1014" s="218" t="str">
        <f>IF(ISNUMBER(_xlfn.XMATCH(Prod_fields[[#This Row],[ID]],Rosetta_Stone[Source PROD ID],0))=TRUE,"Found","0-Not Found")</f>
        <v>0-Not Found</v>
      </c>
      <c r="C1014" s="15"/>
      <c r="D1014" s="15" t="s">
        <v>8193</v>
      </c>
      <c r="E1014" s="15" t="s">
        <v>6700</v>
      </c>
      <c r="F1014" s="15" t="s">
        <v>7081</v>
      </c>
      <c r="G1014" s="15" t="s">
        <v>810</v>
      </c>
      <c r="J1014" s="15" t="s">
        <v>20</v>
      </c>
    </row>
    <row r="1015" spans="1:12">
      <c r="A1015" s="15" t="s">
        <v>8192</v>
      </c>
      <c r="B1015" s="218" t="str">
        <f>IF(ISNUMBER(_xlfn.XMATCH(Prod_fields[[#This Row],[ID]],Rosetta_Stone[Source PROD ID],0))=TRUE,"Found","0-Not Found")</f>
        <v>0-Not Found</v>
      </c>
      <c r="C1015" s="15"/>
      <c r="D1015" s="15" t="s">
        <v>8194</v>
      </c>
      <c r="E1015" s="15" t="s">
        <v>6700</v>
      </c>
      <c r="F1015" s="15" t="s">
        <v>103</v>
      </c>
      <c r="G1015" s="15" t="s">
        <v>810</v>
      </c>
      <c r="I1015" s="15" t="s">
        <v>6689</v>
      </c>
      <c r="J1015" s="15" t="s">
        <v>20</v>
      </c>
    </row>
    <row r="1016" spans="1:12">
      <c r="A1016" s="15" t="s">
        <v>8195</v>
      </c>
      <c r="B1016" s="218" t="str">
        <f>IF(ISNUMBER(_xlfn.XMATCH(Prod_fields[[#This Row],[ID]],Rosetta_Stone[Source PROD ID],0))=TRUE,"Found","0-Not Found")</f>
        <v>0-Not Found</v>
      </c>
      <c r="C1016" s="15"/>
      <c r="D1016" s="15" t="s">
        <v>8196</v>
      </c>
      <c r="E1016" s="15" t="s">
        <v>6700</v>
      </c>
      <c r="F1016" s="15" t="s">
        <v>7081</v>
      </c>
      <c r="G1016" s="15" t="s">
        <v>810</v>
      </c>
      <c r="J1016" s="15" t="s">
        <v>20</v>
      </c>
    </row>
    <row r="1017" spans="1:12">
      <c r="A1017" s="15" t="s">
        <v>8195</v>
      </c>
      <c r="B1017" s="218" t="str">
        <f>IF(ISNUMBER(_xlfn.XMATCH(Prod_fields[[#This Row],[ID]],Rosetta_Stone[Source PROD ID],0))=TRUE,"Found","0-Not Found")</f>
        <v>0-Not Found</v>
      </c>
      <c r="C1017" s="15"/>
      <c r="D1017" s="15" t="s">
        <v>8197</v>
      </c>
      <c r="E1017" s="15" t="s">
        <v>6700</v>
      </c>
      <c r="F1017" s="15" t="s">
        <v>103</v>
      </c>
      <c r="G1017" s="15" t="s">
        <v>810</v>
      </c>
      <c r="I1017" s="15" t="s">
        <v>6689</v>
      </c>
      <c r="J1017" s="15" t="s">
        <v>20</v>
      </c>
    </row>
    <row r="1018" spans="1:12">
      <c r="A1018" s="15" t="s">
        <v>8198</v>
      </c>
      <c r="B1018" s="218" t="str">
        <f>IF(ISNUMBER(_xlfn.XMATCH(Prod_fields[[#This Row],[ID]],Rosetta_Stone[Source PROD ID],0))=TRUE,"Found","0-Not Found")</f>
        <v>0-Not Found</v>
      </c>
      <c r="C1018" s="15"/>
      <c r="D1018" s="15" t="s">
        <v>8199</v>
      </c>
      <c r="E1018" s="15" t="s">
        <v>6700</v>
      </c>
      <c r="F1018" s="15" t="s">
        <v>7081</v>
      </c>
      <c r="G1018" s="15" t="s">
        <v>810</v>
      </c>
      <c r="J1018" s="15" t="s">
        <v>20</v>
      </c>
    </row>
    <row r="1019" spans="1:12">
      <c r="A1019" s="15" t="s">
        <v>8198</v>
      </c>
      <c r="B1019" s="218" t="str">
        <f>IF(ISNUMBER(_xlfn.XMATCH(Prod_fields[[#This Row],[ID]],Rosetta_Stone[Source PROD ID],0))=TRUE,"Found","0-Not Found")</f>
        <v>0-Not Found</v>
      </c>
      <c r="C1019" s="15"/>
      <c r="D1019" s="15" t="s">
        <v>8200</v>
      </c>
      <c r="E1019" s="15" t="s">
        <v>6700</v>
      </c>
      <c r="F1019" s="15" t="s">
        <v>103</v>
      </c>
      <c r="G1019" s="15" t="s">
        <v>810</v>
      </c>
      <c r="I1019" s="15" t="s">
        <v>6689</v>
      </c>
      <c r="J1019" s="15" t="s">
        <v>20</v>
      </c>
    </row>
    <row r="1020" spans="1:12">
      <c r="A1020" s="15" t="s">
        <v>768</v>
      </c>
      <c r="B1020" s="218" t="str">
        <f>IF(ISNUMBER(_xlfn.XMATCH(Prod_fields[[#This Row],[ID]],Rosetta_Stone[Source PROD ID],0))=TRUE,"Found","0-Not Found")</f>
        <v>Found</v>
      </c>
      <c r="C1020" s="15" t="s">
        <v>6696</v>
      </c>
      <c r="D1020" s="15" t="s">
        <v>8201</v>
      </c>
      <c r="E1020" s="15" t="s">
        <v>6701</v>
      </c>
      <c r="F1020" s="15" t="s">
        <v>1636</v>
      </c>
      <c r="G1020" s="15" t="s">
        <v>947</v>
      </c>
      <c r="J1020" s="15" t="s">
        <v>20</v>
      </c>
      <c r="L1020" s="15" t="s">
        <v>117</v>
      </c>
    </row>
    <row r="1021" spans="1:12">
      <c r="A1021" s="15" t="s">
        <v>252</v>
      </c>
      <c r="B1021" s="218" t="str">
        <f>IF(ISNUMBER(_xlfn.XMATCH(Prod_fields[[#This Row],[ID]],Rosetta_Stone[Source PROD ID],0))=TRUE,"Found","0-Not Found")</f>
        <v>Found</v>
      </c>
      <c r="C1021" s="15" t="s">
        <v>6696</v>
      </c>
      <c r="D1021" s="15" t="s">
        <v>253</v>
      </c>
      <c r="E1021" s="15" t="s">
        <v>6701</v>
      </c>
      <c r="F1021" s="15" t="s">
        <v>1636</v>
      </c>
      <c r="G1021" s="15" t="s">
        <v>947</v>
      </c>
      <c r="J1021" s="15" t="s">
        <v>20</v>
      </c>
      <c r="L1021" s="15" t="s">
        <v>7020</v>
      </c>
    </row>
    <row r="1022" spans="1:12">
      <c r="A1022" s="15" t="s">
        <v>8202</v>
      </c>
      <c r="B1022" s="218" t="str">
        <f>IF(ISNUMBER(_xlfn.XMATCH(Prod_fields[[#This Row],[ID]],Rosetta_Stone[Source PROD ID],0))=TRUE,"Found","0-Not Found")</f>
        <v>0-Not Found</v>
      </c>
      <c r="C1022" s="15"/>
      <c r="D1022" s="15" t="s">
        <v>8203</v>
      </c>
      <c r="E1022" s="15" t="s">
        <v>6935</v>
      </c>
      <c r="F1022" s="15" t="s">
        <v>1636</v>
      </c>
      <c r="G1022" s="15" t="s">
        <v>947</v>
      </c>
      <c r="J1022" s="15" t="s">
        <v>20</v>
      </c>
      <c r="L1022" s="15" t="s">
        <v>117</v>
      </c>
    </row>
    <row r="1023" spans="1:12">
      <c r="A1023" s="15" t="s">
        <v>8204</v>
      </c>
      <c r="B1023" s="218" t="str">
        <f>IF(ISNUMBER(_xlfn.XMATCH(Prod_fields[[#This Row],[ID]],Rosetta_Stone[Source PROD ID],0))=TRUE,"Found","0-Not Found")</f>
        <v>0-Not Found</v>
      </c>
      <c r="C1023" s="15"/>
      <c r="D1023" s="15" t="s">
        <v>8205</v>
      </c>
      <c r="E1023" s="15" t="s">
        <v>6701</v>
      </c>
      <c r="F1023" s="15" t="s">
        <v>1636</v>
      </c>
      <c r="G1023" s="15" t="s">
        <v>6831</v>
      </c>
      <c r="J1023" s="15" t="s">
        <v>20</v>
      </c>
    </row>
    <row r="1024" spans="1:12">
      <c r="A1024" s="15" t="s">
        <v>8206</v>
      </c>
      <c r="B1024" s="218" t="str">
        <f>IF(ISNUMBER(_xlfn.XMATCH(Prod_fields[[#This Row],[ID]],Rosetta_Stone[Source PROD ID],0))=TRUE,"Found","0-Not Found")</f>
        <v>0-Not Found</v>
      </c>
      <c r="C1024" s="15"/>
      <c r="D1024" s="15" t="s">
        <v>8207</v>
      </c>
      <c r="E1024" s="15" t="s">
        <v>8208</v>
      </c>
      <c r="F1024" s="15" t="s">
        <v>103</v>
      </c>
      <c r="G1024" s="15" t="s">
        <v>947</v>
      </c>
      <c r="I1024" s="15" t="s">
        <v>6720</v>
      </c>
      <c r="J1024" s="15" t="s">
        <v>20</v>
      </c>
    </row>
    <row r="1025" spans="1:13">
      <c r="A1025" s="15" t="s">
        <v>8209</v>
      </c>
      <c r="B1025" s="218" t="str">
        <f>IF(ISNUMBER(_xlfn.XMATCH(Prod_fields[[#This Row],[ID]],Rosetta_Stone[Source PROD ID],0))=TRUE,"Found","0-Not Found")</f>
        <v>0-Not Found</v>
      </c>
      <c r="C1025" s="15"/>
      <c r="D1025" s="15" t="s">
        <v>8210</v>
      </c>
      <c r="E1025" s="15" t="s">
        <v>8208</v>
      </c>
      <c r="F1025" s="15" t="s">
        <v>103</v>
      </c>
      <c r="G1025" s="15" t="s">
        <v>1075</v>
      </c>
      <c r="I1025" s="15" t="s">
        <v>6720</v>
      </c>
      <c r="J1025" s="15" t="s">
        <v>20</v>
      </c>
    </row>
    <row r="1026" spans="1:13">
      <c r="A1026" s="15" t="s">
        <v>8209</v>
      </c>
      <c r="B1026" s="218" t="str">
        <f>IF(ISNUMBER(_xlfn.XMATCH(Prod_fields[[#This Row],[ID]],Rosetta_Stone[Source PROD ID],0))=TRUE,"Found","0-Not Found")</f>
        <v>0-Not Found</v>
      </c>
      <c r="C1026" s="15"/>
      <c r="D1026" s="15" t="s">
        <v>8211</v>
      </c>
      <c r="E1026" s="15" t="s">
        <v>6935</v>
      </c>
      <c r="F1026" s="15" t="s">
        <v>216</v>
      </c>
      <c r="G1026" s="15" t="s">
        <v>947</v>
      </c>
      <c r="J1026" s="15" t="s">
        <v>20</v>
      </c>
    </row>
    <row r="1027" spans="1:13">
      <c r="A1027" s="15" t="s">
        <v>8212</v>
      </c>
      <c r="B1027" s="218" t="str">
        <f>IF(ISNUMBER(_xlfn.XMATCH(Prod_fields[[#This Row],[ID]],Rosetta_Stone[Source PROD ID],0))=TRUE,"Found","0-Not Found")</f>
        <v>0-Not Found</v>
      </c>
      <c r="C1027" s="15"/>
      <c r="D1027" s="15" t="s">
        <v>8213</v>
      </c>
      <c r="E1027" s="15" t="s">
        <v>6701</v>
      </c>
      <c r="F1027" s="15" t="s">
        <v>216</v>
      </c>
      <c r="G1027" s="15" t="s">
        <v>947</v>
      </c>
      <c r="J1027" s="15" t="s">
        <v>20</v>
      </c>
    </row>
    <row r="1028" spans="1:13">
      <c r="A1028" s="15" t="s">
        <v>8214</v>
      </c>
      <c r="B1028" s="218" t="str">
        <f>IF(ISNUMBER(_xlfn.XMATCH(Prod_fields[[#This Row],[ID]],Rosetta_Stone[Source PROD ID],0))=TRUE,"Found","0-Not Found")</f>
        <v>0-Not Found</v>
      </c>
      <c r="C1028" s="15"/>
      <c r="D1028" s="15" t="s">
        <v>8215</v>
      </c>
      <c r="E1028" s="15" t="s">
        <v>6935</v>
      </c>
      <c r="F1028" s="15" t="s">
        <v>216</v>
      </c>
      <c r="G1028" s="15" t="s">
        <v>947</v>
      </c>
      <c r="J1028" s="15" t="s">
        <v>20</v>
      </c>
    </row>
    <row r="1029" spans="1:13">
      <c r="A1029" s="15" t="s">
        <v>8216</v>
      </c>
      <c r="B1029" s="218" t="str">
        <f>IF(ISNUMBER(_xlfn.XMATCH(Prod_fields[[#This Row],[ID]],Rosetta_Stone[Source PROD ID],0))=TRUE,"Found","0-Not Found")</f>
        <v>0-Not Found</v>
      </c>
      <c r="C1029" s="15"/>
      <c r="D1029" s="15" t="s">
        <v>8217</v>
      </c>
      <c r="E1029" s="15" t="s">
        <v>6701</v>
      </c>
      <c r="F1029" s="15" t="s">
        <v>216</v>
      </c>
      <c r="G1029" s="15" t="s">
        <v>1347</v>
      </c>
      <c r="I1029" s="15" t="s">
        <v>1348</v>
      </c>
      <c r="J1029" s="15" t="s">
        <v>20</v>
      </c>
    </row>
    <row r="1030" spans="1:13">
      <c r="A1030" s="15" t="s">
        <v>8218</v>
      </c>
      <c r="B1030" s="218" t="str">
        <f>IF(ISNUMBER(_xlfn.XMATCH(Prod_fields[[#This Row],[ID]],Rosetta_Stone[Source PROD ID],0))=TRUE,"Found","0-Not Found")</f>
        <v>0-Not Found</v>
      </c>
      <c r="C1030" s="15"/>
      <c r="D1030" s="15" t="s">
        <v>8219</v>
      </c>
      <c r="E1030" s="15" t="s">
        <v>6731</v>
      </c>
      <c r="F1030" s="15" t="s">
        <v>216</v>
      </c>
      <c r="G1030" s="15" t="s">
        <v>947</v>
      </c>
      <c r="J1030" s="15" t="s">
        <v>20</v>
      </c>
    </row>
    <row r="1031" spans="1:13">
      <c r="A1031" s="15" t="s">
        <v>8220</v>
      </c>
      <c r="B1031" s="218" t="str">
        <f>IF(ISNUMBER(_xlfn.XMATCH(Prod_fields[[#This Row],[ID]],Rosetta_Stone[Source PROD ID],0))=TRUE,"Found","0-Not Found")</f>
        <v>0-Not Found</v>
      </c>
      <c r="C1031" s="15"/>
      <c r="D1031" s="15" t="s">
        <v>8221</v>
      </c>
      <c r="E1031" s="15" t="s">
        <v>6701</v>
      </c>
      <c r="F1031" s="15" t="s">
        <v>216</v>
      </c>
      <c r="G1031" s="15" t="s">
        <v>1347</v>
      </c>
      <c r="J1031" s="15" t="s">
        <v>20</v>
      </c>
    </row>
    <row r="1032" spans="1:13">
      <c r="A1032" s="15" t="s">
        <v>8222</v>
      </c>
      <c r="B1032" s="218" t="str">
        <f>IF(ISNUMBER(_xlfn.XMATCH(Prod_fields[[#This Row],[ID]],Rosetta_Stone[Source PROD ID],0))=TRUE,"Found","0-Not Found")</f>
        <v>0-Not Found</v>
      </c>
      <c r="C1032" s="15"/>
      <c r="D1032" s="15" t="s">
        <v>8223</v>
      </c>
      <c r="E1032" s="15" t="s">
        <v>6697</v>
      </c>
      <c r="F1032" s="15" t="s">
        <v>103</v>
      </c>
      <c r="G1032" s="15" t="s">
        <v>947</v>
      </c>
      <c r="I1032" s="15" t="s">
        <v>6720</v>
      </c>
      <c r="J1032" s="15" t="s">
        <v>20</v>
      </c>
      <c r="K1032" s="15" t="s">
        <v>20</v>
      </c>
    </row>
    <row r="1033" spans="1:13">
      <c r="A1033" s="15" t="s">
        <v>8224</v>
      </c>
      <c r="B1033" s="218" t="str">
        <f>IF(ISNUMBER(_xlfn.XMATCH(Prod_fields[[#This Row],[ID]],Rosetta_Stone[Source PROD ID],0))=TRUE,"Found","0-Not Found")</f>
        <v>0-Not Found</v>
      </c>
      <c r="C1033" s="15"/>
      <c r="D1033" s="15" t="s">
        <v>8225</v>
      </c>
      <c r="E1033" s="15" t="s">
        <v>6697</v>
      </c>
      <c r="F1033" s="15" t="s">
        <v>103</v>
      </c>
      <c r="G1033" s="15" t="s">
        <v>947</v>
      </c>
      <c r="I1033" s="15" t="s">
        <v>6698</v>
      </c>
      <c r="J1033" s="15" t="s">
        <v>20</v>
      </c>
    </row>
    <row r="1034" spans="1:13">
      <c r="A1034" s="15" t="s">
        <v>8226</v>
      </c>
      <c r="B1034" s="218" t="str">
        <f>IF(ISNUMBER(_xlfn.XMATCH(Prod_fields[[#This Row],[ID]],Rosetta_Stone[Source PROD ID],0))=TRUE,"Found","0-Not Found")</f>
        <v>0-Not Found</v>
      </c>
      <c r="C1034" s="15"/>
      <c r="D1034" s="15" t="s">
        <v>8227</v>
      </c>
      <c r="E1034" s="15" t="s">
        <v>6697</v>
      </c>
      <c r="F1034" s="15" t="s">
        <v>1636</v>
      </c>
      <c r="G1034" s="15" t="s">
        <v>947</v>
      </c>
      <c r="J1034" s="15" t="s">
        <v>20</v>
      </c>
      <c r="L1034" s="15" t="s">
        <v>117</v>
      </c>
      <c r="M1034" s="15" t="s">
        <v>2203</v>
      </c>
    </row>
    <row r="1035" spans="1:13">
      <c r="A1035" s="15" t="s">
        <v>2065</v>
      </c>
      <c r="B1035" s="218" t="str">
        <f>IF(ISNUMBER(_xlfn.XMATCH(Prod_fields[[#This Row],[ID]],Rosetta_Stone[Source PROD ID],0))=TRUE,"Found","0-Not Found")</f>
        <v>0-Not Found</v>
      </c>
      <c r="C1035" s="15"/>
      <c r="D1035" s="15" t="s">
        <v>8228</v>
      </c>
      <c r="E1035" s="15" t="s">
        <v>6701</v>
      </c>
      <c r="F1035" s="15" t="s">
        <v>1636</v>
      </c>
      <c r="G1035" s="15" t="s">
        <v>947</v>
      </c>
      <c r="J1035" s="15" t="s">
        <v>20</v>
      </c>
      <c r="L1035" s="15" t="s">
        <v>117</v>
      </c>
    </row>
    <row r="1036" spans="1:13">
      <c r="A1036" s="15" t="s">
        <v>2065</v>
      </c>
      <c r="B1036" s="218" t="str">
        <f>IF(ISNUMBER(_xlfn.XMATCH(Prod_fields[[#This Row],[ID]],Rosetta_Stone[Source PROD ID],0))=TRUE,"Found","0-Not Found")</f>
        <v>0-Not Found</v>
      </c>
      <c r="C1036" s="15"/>
      <c r="D1036" s="15" t="s">
        <v>8228</v>
      </c>
      <c r="E1036" s="15" t="s">
        <v>6697</v>
      </c>
      <c r="F1036" s="15" t="s">
        <v>1636</v>
      </c>
      <c r="G1036" s="15" t="s">
        <v>947</v>
      </c>
      <c r="J1036" s="15" t="s">
        <v>20</v>
      </c>
      <c r="L1036" s="15" t="s">
        <v>117</v>
      </c>
    </row>
    <row r="1037" spans="1:13">
      <c r="A1037" s="15" t="s">
        <v>8229</v>
      </c>
      <c r="B1037" s="218" t="str">
        <f>IF(ISNUMBER(_xlfn.XMATCH(Prod_fields[[#This Row],[ID]],Rosetta_Stone[Source PROD ID],0))=TRUE,"Found","0-Not Found")</f>
        <v>0-Not Found</v>
      </c>
      <c r="C1037" s="15"/>
      <c r="D1037" s="15" t="s">
        <v>8230</v>
      </c>
      <c r="E1037" s="15" t="s">
        <v>6731</v>
      </c>
      <c r="F1037" s="15" t="s">
        <v>216</v>
      </c>
      <c r="G1037" s="15" t="s">
        <v>947</v>
      </c>
      <c r="J1037" s="15" t="s">
        <v>20</v>
      </c>
    </row>
    <row r="1038" spans="1:13">
      <c r="A1038" s="15" t="s">
        <v>8229</v>
      </c>
      <c r="B1038" s="218" t="str">
        <f>IF(ISNUMBER(_xlfn.XMATCH(Prod_fields[[#This Row],[ID]],Rosetta_Stone[Source PROD ID],0))=TRUE,"Found","0-Not Found")</f>
        <v>0-Not Found</v>
      </c>
      <c r="C1038" s="15"/>
      <c r="D1038" s="15" t="s">
        <v>8231</v>
      </c>
      <c r="E1038" s="15" t="s">
        <v>6727</v>
      </c>
      <c r="F1038" s="15" t="s">
        <v>103</v>
      </c>
      <c r="G1038" s="15" t="s">
        <v>947</v>
      </c>
      <c r="I1038" s="15" t="s">
        <v>6689</v>
      </c>
      <c r="J1038" s="15" t="s">
        <v>20</v>
      </c>
    </row>
    <row r="1039" spans="1:13">
      <c r="A1039" s="15" t="s">
        <v>8232</v>
      </c>
      <c r="B1039" s="218" t="str">
        <f>IF(ISNUMBER(_xlfn.XMATCH(Prod_fields[[#This Row],[ID]],Rosetta_Stone[Source PROD ID],0))=TRUE,"Found","0-Not Found")</f>
        <v>0-Not Found</v>
      </c>
      <c r="C1039" s="15"/>
      <c r="D1039" s="15" t="s">
        <v>8233</v>
      </c>
      <c r="E1039" s="15" t="s">
        <v>6701</v>
      </c>
      <c r="F1039" s="15" t="s">
        <v>216</v>
      </c>
      <c r="G1039" s="15" t="s">
        <v>338</v>
      </c>
      <c r="J1039" s="15" t="s">
        <v>20</v>
      </c>
    </row>
    <row r="1040" spans="1:13">
      <c r="A1040" s="15" t="s">
        <v>8234</v>
      </c>
      <c r="B1040" s="218" t="str">
        <f>IF(ISNUMBER(_xlfn.XMATCH(Prod_fields[[#This Row],[ID]],Rosetta_Stone[Source PROD ID],0))=TRUE,"Found","0-Not Found")</f>
        <v>Found</v>
      </c>
      <c r="C1040" s="15" t="s">
        <v>6696</v>
      </c>
      <c r="D1040" s="15" t="s">
        <v>1708</v>
      </c>
      <c r="E1040" s="15" t="s">
        <v>6697</v>
      </c>
      <c r="F1040" s="15" t="s">
        <v>103</v>
      </c>
      <c r="G1040" s="15" t="s">
        <v>1075</v>
      </c>
      <c r="I1040" s="15" t="s">
        <v>6698</v>
      </c>
      <c r="J1040" s="15" t="s">
        <v>20</v>
      </c>
    </row>
    <row r="1041" spans="1:12">
      <c r="A1041" s="15" t="s">
        <v>8235</v>
      </c>
      <c r="B1041" s="218" t="str">
        <f>IF(ISNUMBER(_xlfn.XMATCH(Prod_fields[[#This Row],[ID]],Rosetta_Stone[Source PROD ID],0))=TRUE,"Found","0-Not Found")</f>
        <v>0-Not Found</v>
      </c>
      <c r="C1041" s="15"/>
      <c r="D1041" s="15" t="s">
        <v>8236</v>
      </c>
      <c r="E1041" s="15" t="s">
        <v>6700</v>
      </c>
      <c r="F1041" s="15" t="s">
        <v>103</v>
      </c>
      <c r="G1041" s="15" t="s">
        <v>1075</v>
      </c>
      <c r="I1041" s="15" t="s">
        <v>6698</v>
      </c>
      <c r="J1041" s="15" t="s">
        <v>20</v>
      </c>
    </row>
    <row r="1042" spans="1:12">
      <c r="A1042" s="15" t="s">
        <v>8237</v>
      </c>
      <c r="B1042" s="218" t="str">
        <f>IF(ISNUMBER(_xlfn.XMATCH(Prod_fields[[#This Row],[ID]],Rosetta_Stone[Source PROD ID],0))=TRUE,"Found","0-Not Found")</f>
        <v>0-Not Found</v>
      </c>
      <c r="C1042" s="15"/>
      <c r="D1042" s="15" t="s">
        <v>8238</v>
      </c>
      <c r="E1042" s="15" t="s">
        <v>6731</v>
      </c>
      <c r="F1042" s="15" t="s">
        <v>216</v>
      </c>
      <c r="G1042" s="15" t="s">
        <v>1075</v>
      </c>
      <c r="J1042" s="15" t="s">
        <v>20</v>
      </c>
    </row>
    <row r="1043" spans="1:12">
      <c r="A1043" s="15" t="s">
        <v>8237</v>
      </c>
      <c r="B1043" s="218" t="str">
        <f>IF(ISNUMBER(_xlfn.XMATCH(Prod_fields[[#This Row],[ID]],Rosetta_Stone[Source PROD ID],0))=TRUE,"Found","0-Not Found")</f>
        <v>0-Not Found</v>
      </c>
      <c r="C1043" s="15"/>
      <c r="D1043" s="15" t="s">
        <v>8239</v>
      </c>
      <c r="E1043" s="15" t="s">
        <v>6727</v>
      </c>
      <c r="F1043" s="15" t="s">
        <v>103</v>
      </c>
      <c r="G1043" s="15" t="s">
        <v>1075</v>
      </c>
      <c r="I1043" s="15" t="s">
        <v>6689</v>
      </c>
      <c r="J1043" s="15" t="s">
        <v>20</v>
      </c>
    </row>
    <row r="1044" spans="1:12">
      <c r="A1044" s="15" t="s">
        <v>8240</v>
      </c>
      <c r="B1044" s="218" t="str">
        <f>IF(ISNUMBER(_xlfn.XMATCH(Prod_fields[[#This Row],[ID]],Rosetta_Stone[Source PROD ID],0))=TRUE,"Found","0-Not Found")</f>
        <v>0-Not Found</v>
      </c>
      <c r="C1044" s="15"/>
      <c r="D1044" s="15" t="s">
        <v>8241</v>
      </c>
      <c r="E1044" s="15" t="s">
        <v>6697</v>
      </c>
      <c r="F1044" s="15" t="s">
        <v>216</v>
      </c>
      <c r="G1044" s="15" t="s">
        <v>947</v>
      </c>
      <c r="J1044" s="15" t="s">
        <v>20</v>
      </c>
    </row>
    <row r="1045" spans="1:12">
      <c r="A1045" s="15" t="s">
        <v>8242</v>
      </c>
      <c r="B1045" s="218" t="str">
        <f>IF(ISNUMBER(_xlfn.XMATCH(Prod_fields[[#This Row],[ID]],Rosetta_Stone[Source PROD ID],0))=TRUE,"Found","0-Not Found")</f>
        <v>0-Not Found</v>
      </c>
      <c r="C1045" s="15"/>
      <c r="D1045" s="15" t="s">
        <v>8243</v>
      </c>
      <c r="E1045" s="15" t="s">
        <v>6701</v>
      </c>
      <c r="F1045" s="15" t="s">
        <v>103</v>
      </c>
      <c r="G1045" s="15" t="s">
        <v>947</v>
      </c>
      <c r="I1045" s="15" t="s">
        <v>6720</v>
      </c>
      <c r="J1045" s="15" t="s">
        <v>20</v>
      </c>
    </row>
    <row r="1046" spans="1:12">
      <c r="A1046" s="15" t="s">
        <v>8244</v>
      </c>
      <c r="B1046" s="218" t="str">
        <f>IF(ISNUMBER(_xlfn.XMATCH(Prod_fields[[#This Row],[ID]],Rosetta_Stone[Source PROD ID],0))=TRUE,"Found","0-Not Found")</f>
        <v>0-Not Found</v>
      </c>
      <c r="C1046" s="15"/>
      <c r="D1046" s="15" t="s">
        <v>8245</v>
      </c>
      <c r="E1046" s="15" t="s">
        <v>6701</v>
      </c>
      <c r="F1046" s="15" t="s">
        <v>216</v>
      </c>
      <c r="G1046" s="15" t="s">
        <v>947</v>
      </c>
      <c r="J1046" s="15" t="s">
        <v>20</v>
      </c>
    </row>
    <row r="1047" spans="1:12">
      <c r="A1047" s="15" t="s">
        <v>8246</v>
      </c>
      <c r="B1047" s="218" t="str">
        <f>IF(ISNUMBER(_xlfn.XMATCH(Prod_fields[[#This Row],[ID]],Rosetta_Stone[Source PROD ID],0))=TRUE,"Found","0-Not Found")</f>
        <v>0-Not Found</v>
      </c>
      <c r="C1047" s="15"/>
      <c r="D1047" s="15" t="s">
        <v>8247</v>
      </c>
      <c r="E1047" s="15" t="s">
        <v>6731</v>
      </c>
      <c r="F1047" s="15" t="s">
        <v>216</v>
      </c>
      <c r="G1047" s="15" t="s">
        <v>6712</v>
      </c>
      <c r="J1047" s="15" t="s">
        <v>20</v>
      </c>
    </row>
    <row r="1048" spans="1:12">
      <c r="A1048" s="15" t="s">
        <v>8248</v>
      </c>
      <c r="B1048" s="218" t="str">
        <f>IF(ISNUMBER(_xlfn.XMATCH(Prod_fields[[#This Row],[ID]],Rosetta_Stone[Source PROD ID],0))=TRUE,"Found","0-Not Found")</f>
        <v>0-Not Found</v>
      </c>
      <c r="C1048" s="15"/>
      <c r="D1048" s="15" t="s">
        <v>8249</v>
      </c>
      <c r="E1048" s="15" t="s">
        <v>6731</v>
      </c>
      <c r="F1048" s="15" t="s">
        <v>216</v>
      </c>
      <c r="G1048" s="15" t="s">
        <v>947</v>
      </c>
      <c r="J1048" s="15" t="s">
        <v>20</v>
      </c>
    </row>
    <row r="1049" spans="1:12">
      <c r="A1049" s="15" t="s">
        <v>8250</v>
      </c>
      <c r="B1049" s="218" t="str">
        <f>IF(ISNUMBER(_xlfn.XMATCH(Prod_fields[[#This Row],[ID]],Rosetta_Stone[Source PROD ID],0))=TRUE,"Found","0-Not Found")</f>
        <v>0-Not Found</v>
      </c>
      <c r="C1049" s="15"/>
      <c r="D1049" s="15" t="s">
        <v>8251</v>
      </c>
      <c r="E1049" s="15" t="s">
        <v>6727</v>
      </c>
      <c r="F1049" s="15" t="s">
        <v>103</v>
      </c>
      <c r="G1049" s="15" t="s">
        <v>947</v>
      </c>
      <c r="I1049" s="15" t="s">
        <v>6720</v>
      </c>
      <c r="J1049" s="15" t="s">
        <v>20</v>
      </c>
    </row>
    <row r="1050" spans="1:12">
      <c r="A1050" s="15" t="s">
        <v>8252</v>
      </c>
      <c r="B1050" s="218" t="str">
        <f>IF(ISNUMBER(_xlfn.XMATCH(Prod_fields[[#This Row],[ID]],Rosetta_Stone[Source PROD ID],0))=TRUE,"Found","0-Not Found")</f>
        <v>0-Not Found</v>
      </c>
      <c r="C1050" s="15"/>
      <c r="D1050" s="15" t="s">
        <v>8253</v>
      </c>
      <c r="E1050" s="15" t="s">
        <v>6727</v>
      </c>
      <c r="F1050" s="15" t="s">
        <v>103</v>
      </c>
      <c r="G1050" s="15" t="s">
        <v>1075</v>
      </c>
      <c r="I1050" s="15" t="s">
        <v>6689</v>
      </c>
      <c r="J1050" s="15" t="s">
        <v>20</v>
      </c>
    </row>
    <row r="1051" spans="1:12">
      <c r="A1051" s="15" t="s">
        <v>8254</v>
      </c>
      <c r="B1051" s="218" t="str">
        <f>IF(ISNUMBER(_xlfn.XMATCH(Prod_fields[[#This Row],[ID]],Rosetta_Stone[Source PROD ID],0))=TRUE,"Found","0-Not Found")</f>
        <v>0-Not Found</v>
      </c>
      <c r="C1051" s="15"/>
      <c r="D1051" s="15" t="s">
        <v>8255</v>
      </c>
      <c r="E1051" s="15" t="s">
        <v>6688</v>
      </c>
      <c r="F1051" s="15" t="s">
        <v>216</v>
      </c>
      <c r="G1051" s="15" t="s">
        <v>6831</v>
      </c>
      <c r="J1051" s="15" t="s">
        <v>20</v>
      </c>
    </row>
    <row r="1052" spans="1:12">
      <c r="A1052" s="15" t="s">
        <v>8256</v>
      </c>
      <c r="B1052" s="218" t="str">
        <f>IF(ISNUMBER(_xlfn.XMATCH(Prod_fields[[#This Row],[ID]],Rosetta_Stone[Source PROD ID],0))=TRUE,"Found","0-Not Found")</f>
        <v>0-Not Found</v>
      </c>
      <c r="C1052" s="15"/>
      <c r="D1052" s="15" t="s">
        <v>8257</v>
      </c>
      <c r="E1052" s="15" t="s">
        <v>6688</v>
      </c>
      <c r="F1052" s="15" t="s">
        <v>216</v>
      </c>
      <c r="G1052" s="15" t="s">
        <v>947</v>
      </c>
      <c r="J1052" s="15" t="s">
        <v>20</v>
      </c>
    </row>
    <row r="1053" spans="1:12">
      <c r="A1053" s="15" t="s">
        <v>8258</v>
      </c>
      <c r="B1053" s="218" t="str">
        <f>IF(ISNUMBER(_xlfn.XMATCH(Prod_fields[[#This Row],[ID]],Rosetta_Stone[Source PROD ID],0))=TRUE,"Found","0-Not Found")</f>
        <v>0-Not Found</v>
      </c>
      <c r="C1053" s="15"/>
      <c r="D1053" s="15" t="s">
        <v>8259</v>
      </c>
      <c r="E1053" s="15" t="s">
        <v>6688</v>
      </c>
      <c r="F1053" s="15" t="s">
        <v>103</v>
      </c>
      <c r="G1053" s="15" t="s">
        <v>947</v>
      </c>
      <c r="I1053" s="15" t="s">
        <v>6698</v>
      </c>
      <c r="J1053" s="15" t="s">
        <v>20</v>
      </c>
    </row>
    <row r="1054" spans="1:12">
      <c r="A1054" s="15" t="s">
        <v>8260</v>
      </c>
      <c r="B1054" s="218" t="str">
        <f>IF(ISNUMBER(_xlfn.XMATCH(Prod_fields[[#This Row],[ID]],Rosetta_Stone[Source PROD ID],0))=TRUE,"Found","0-Not Found")</f>
        <v>0-Not Found</v>
      </c>
      <c r="C1054" s="15"/>
      <c r="D1054" s="15" t="s">
        <v>8261</v>
      </c>
      <c r="E1054" s="15" t="s">
        <v>6731</v>
      </c>
      <c r="F1054" s="15" t="s">
        <v>216</v>
      </c>
      <c r="G1054" s="15" t="s">
        <v>6831</v>
      </c>
      <c r="J1054" s="15" t="s">
        <v>20</v>
      </c>
    </row>
    <row r="1055" spans="1:12">
      <c r="A1055" s="15" t="s">
        <v>8262</v>
      </c>
      <c r="B1055" s="218" t="str">
        <f>IF(ISNUMBER(_xlfn.XMATCH(Prod_fields[[#This Row],[ID]],Rosetta_Stone[Source PROD ID],0))=TRUE,"Found","0-Not Found")</f>
        <v>0-Not Found</v>
      </c>
      <c r="C1055" s="15"/>
      <c r="D1055" s="15" t="s">
        <v>8263</v>
      </c>
      <c r="E1055" s="15" t="s">
        <v>6688</v>
      </c>
      <c r="F1055" s="15" t="s">
        <v>103</v>
      </c>
      <c r="G1055" s="15" t="s">
        <v>6712</v>
      </c>
      <c r="I1055" s="15" t="s">
        <v>6689</v>
      </c>
      <c r="J1055" s="15" t="s">
        <v>20</v>
      </c>
      <c r="K1055" s="15" t="s">
        <v>20</v>
      </c>
    </row>
    <row r="1056" spans="1:12">
      <c r="A1056" s="15" t="s">
        <v>796</v>
      </c>
      <c r="B1056" s="218" t="str">
        <f>IF(ISNUMBER(_xlfn.XMATCH(Prod_fields[[#This Row],[ID]],Rosetta_Stone[Source PROD ID],0))=TRUE,"Found","0-Not Found")</f>
        <v>Found</v>
      </c>
      <c r="C1056" s="15" t="s">
        <v>7466</v>
      </c>
      <c r="D1056" s="15" t="s">
        <v>2023</v>
      </c>
      <c r="E1056" s="15" t="s">
        <v>6688</v>
      </c>
      <c r="F1056" s="15" t="s">
        <v>1636</v>
      </c>
      <c r="G1056" s="15" t="s">
        <v>947</v>
      </c>
      <c r="J1056" s="15" t="s">
        <v>20</v>
      </c>
      <c r="L1056" s="15" t="s">
        <v>7020</v>
      </c>
    </row>
    <row r="1057" spans="1:12">
      <c r="A1057" s="15" t="s">
        <v>8264</v>
      </c>
      <c r="B1057" s="218" t="str">
        <f>IF(ISNUMBER(_xlfn.XMATCH(Prod_fields[[#This Row],[ID]],Rosetta_Stone[Source PROD ID],0))=TRUE,"Found","0-Not Found")</f>
        <v>0-Not Found</v>
      </c>
      <c r="C1057" s="15"/>
      <c r="D1057" s="15" t="s">
        <v>8265</v>
      </c>
      <c r="E1057" s="15" t="s">
        <v>6688</v>
      </c>
      <c r="F1057" s="15" t="s">
        <v>216</v>
      </c>
      <c r="G1057" s="15" t="s">
        <v>947</v>
      </c>
      <c r="J1057" s="15" t="s">
        <v>20</v>
      </c>
    </row>
    <row r="1058" spans="1:12">
      <c r="A1058" s="15" t="s">
        <v>8266</v>
      </c>
      <c r="B1058" s="218" t="str">
        <f>IF(ISNUMBER(_xlfn.XMATCH(Prod_fields[[#This Row],[ID]],Rosetta_Stone[Source PROD ID],0))=TRUE,"Found","0-Not Found")</f>
        <v>0-Not Found</v>
      </c>
      <c r="C1058" s="15"/>
      <c r="D1058" s="15" t="s">
        <v>8267</v>
      </c>
      <c r="E1058" s="15" t="s">
        <v>6688</v>
      </c>
      <c r="F1058" s="15" t="s">
        <v>216</v>
      </c>
      <c r="G1058" s="15" t="s">
        <v>947</v>
      </c>
      <c r="J1058" s="15" t="s">
        <v>20</v>
      </c>
    </row>
    <row r="1059" spans="1:12">
      <c r="A1059" s="15" t="s">
        <v>8268</v>
      </c>
      <c r="B1059" s="218" t="str">
        <f>IF(ISNUMBER(_xlfn.XMATCH(Prod_fields[[#This Row],[ID]],Rosetta_Stone[Source PROD ID],0))=TRUE,"Found","0-Not Found")</f>
        <v>0-Not Found</v>
      </c>
      <c r="C1059" s="15"/>
      <c r="D1059" s="15" t="s">
        <v>8269</v>
      </c>
      <c r="E1059" s="15" t="s">
        <v>6688</v>
      </c>
      <c r="F1059" s="15" t="s">
        <v>216</v>
      </c>
      <c r="G1059" s="15" t="s">
        <v>1075</v>
      </c>
      <c r="J1059" s="15" t="s">
        <v>20</v>
      </c>
    </row>
    <row r="1060" spans="1:12">
      <c r="A1060" s="15" t="s">
        <v>8270</v>
      </c>
      <c r="B1060" s="218" t="str">
        <f>IF(ISNUMBER(_xlfn.XMATCH(Prod_fields[[#This Row],[ID]],Rosetta_Stone[Source PROD ID],0))=TRUE,"Found","0-Not Found")</f>
        <v>0-Not Found</v>
      </c>
      <c r="C1060" s="15"/>
      <c r="D1060" s="15" t="s">
        <v>8271</v>
      </c>
      <c r="E1060" s="15" t="s">
        <v>6688</v>
      </c>
      <c r="F1060" s="15" t="s">
        <v>216</v>
      </c>
      <c r="G1060" s="15" t="s">
        <v>1075</v>
      </c>
      <c r="J1060" s="15" t="s">
        <v>20</v>
      </c>
    </row>
    <row r="1061" spans="1:12">
      <c r="A1061" s="15" t="s">
        <v>790</v>
      </c>
      <c r="B1061" s="218" t="str">
        <f>IF(ISNUMBER(_xlfn.XMATCH(Prod_fields[[#This Row],[ID]],Rosetta_Stone[Source PROD ID],0))=TRUE,"Found","0-Not Found")</f>
        <v>Found</v>
      </c>
      <c r="C1061" s="15" t="s">
        <v>7466</v>
      </c>
      <c r="D1061" s="15" t="s">
        <v>2021</v>
      </c>
      <c r="E1061" s="15" t="s">
        <v>6688</v>
      </c>
      <c r="F1061" s="15" t="s">
        <v>1636</v>
      </c>
      <c r="G1061" s="15" t="s">
        <v>947</v>
      </c>
      <c r="J1061" s="15" t="s">
        <v>20</v>
      </c>
      <c r="L1061" s="15" t="s">
        <v>117</v>
      </c>
    </row>
    <row r="1062" spans="1:12">
      <c r="A1062" s="15" t="s">
        <v>8272</v>
      </c>
      <c r="B1062" s="218" t="str">
        <f>IF(ISNUMBER(_xlfn.XMATCH(Prod_fields[[#This Row],[ID]],Rosetta_Stone[Source PROD ID],0))=TRUE,"Found","0-Not Found")</f>
        <v>0-Not Found</v>
      </c>
      <c r="C1062" s="15"/>
      <c r="D1062" s="15" t="s">
        <v>8273</v>
      </c>
      <c r="E1062" s="15" t="s">
        <v>7048</v>
      </c>
      <c r="F1062" s="15" t="s">
        <v>1636</v>
      </c>
      <c r="G1062" s="15" t="s">
        <v>947</v>
      </c>
      <c r="J1062" s="15" t="s">
        <v>20</v>
      </c>
      <c r="L1062" s="15" t="s">
        <v>117</v>
      </c>
    </row>
    <row r="1063" spans="1:12">
      <c r="A1063" s="15" t="s">
        <v>8272</v>
      </c>
      <c r="B1063" s="218" t="str">
        <f>IF(ISNUMBER(_xlfn.XMATCH(Prod_fields[[#This Row],[ID]],Rosetta_Stone[Source PROD ID],0))=TRUE,"Found","0-Not Found")</f>
        <v>0-Not Found</v>
      </c>
      <c r="C1063" s="15"/>
      <c r="D1063" s="15" t="s">
        <v>8273</v>
      </c>
      <c r="E1063" s="15" t="s">
        <v>7629</v>
      </c>
      <c r="F1063" s="15" t="s">
        <v>1636</v>
      </c>
      <c r="G1063" s="15" t="s">
        <v>947</v>
      </c>
      <c r="J1063" s="15" t="s">
        <v>20</v>
      </c>
      <c r="L1063" s="15" t="s">
        <v>117</v>
      </c>
    </row>
    <row r="1064" spans="1:12">
      <c r="A1064" s="15" t="s">
        <v>8272</v>
      </c>
      <c r="B1064" s="218" t="str">
        <f>IF(ISNUMBER(_xlfn.XMATCH(Prod_fields[[#This Row],[ID]],Rosetta_Stone[Source PROD ID],0))=TRUE,"Found","0-Not Found")</f>
        <v>0-Not Found</v>
      </c>
      <c r="C1064" s="15"/>
      <c r="D1064" s="15" t="s">
        <v>8273</v>
      </c>
      <c r="E1064" s="15" t="s">
        <v>6688</v>
      </c>
      <c r="F1064" s="15" t="s">
        <v>1636</v>
      </c>
      <c r="G1064" s="15" t="s">
        <v>947</v>
      </c>
      <c r="J1064" s="15" t="s">
        <v>20</v>
      </c>
      <c r="L1064" s="15" t="s">
        <v>117</v>
      </c>
    </row>
    <row r="1065" spans="1:12">
      <c r="A1065" s="15" t="s">
        <v>8274</v>
      </c>
      <c r="B1065" s="218" t="str">
        <f>IF(ISNUMBER(_xlfn.XMATCH(Prod_fields[[#This Row],[ID]],Rosetta_Stone[Source PROD ID],0))=TRUE,"Found","0-Not Found")</f>
        <v>0-Not Found</v>
      </c>
      <c r="C1065" s="15"/>
      <c r="D1065" s="15" t="s">
        <v>8275</v>
      </c>
      <c r="E1065" s="15" t="s">
        <v>6704</v>
      </c>
      <c r="F1065" s="15" t="s">
        <v>216</v>
      </c>
      <c r="G1065" s="15" t="s">
        <v>947</v>
      </c>
      <c r="J1065" s="15" t="s">
        <v>20</v>
      </c>
    </row>
    <row r="1066" spans="1:12">
      <c r="A1066" s="15" t="s">
        <v>8276</v>
      </c>
      <c r="B1066" s="218" t="str">
        <f>IF(ISNUMBER(_xlfn.XMATCH(Prod_fields[[#This Row],[ID]],Rosetta_Stone[Source PROD ID],0))=TRUE,"Found","0-Not Found")</f>
        <v>0-Not Found</v>
      </c>
      <c r="C1066" s="15"/>
      <c r="D1066" s="15" t="s">
        <v>8277</v>
      </c>
      <c r="E1066" s="15" t="s">
        <v>6701</v>
      </c>
      <c r="F1066" s="15" t="s">
        <v>216</v>
      </c>
      <c r="G1066" s="15" t="s">
        <v>947</v>
      </c>
      <c r="J1066" s="15" t="s">
        <v>20</v>
      </c>
    </row>
    <row r="1067" spans="1:12">
      <c r="A1067" s="15" t="s">
        <v>8278</v>
      </c>
      <c r="B1067" s="218" t="str">
        <f>IF(ISNUMBER(_xlfn.XMATCH(Prod_fields[[#This Row],[ID]],Rosetta_Stone[Source PROD ID],0))=TRUE,"Found","0-Not Found")</f>
        <v>0-Not Found</v>
      </c>
      <c r="C1067" s="15"/>
      <c r="D1067" s="15" t="s">
        <v>8279</v>
      </c>
      <c r="E1067" s="15" t="s">
        <v>6701</v>
      </c>
      <c r="F1067" s="15" t="s">
        <v>216</v>
      </c>
      <c r="G1067" s="15" t="s">
        <v>947</v>
      </c>
      <c r="J1067" s="15" t="s">
        <v>20</v>
      </c>
    </row>
    <row r="1068" spans="1:12">
      <c r="A1068" s="15" t="s">
        <v>8280</v>
      </c>
      <c r="B1068" s="218" t="str">
        <f>IF(ISNUMBER(_xlfn.XMATCH(Prod_fields[[#This Row],[ID]],Rosetta_Stone[Source PROD ID],0))=TRUE,"Found","0-Not Found")</f>
        <v>0-Not Found</v>
      </c>
      <c r="C1068" s="15"/>
      <c r="D1068" s="15" t="s">
        <v>8281</v>
      </c>
      <c r="E1068" s="15" t="s">
        <v>6701</v>
      </c>
      <c r="F1068" s="15" t="s">
        <v>216</v>
      </c>
      <c r="G1068" s="15" t="s">
        <v>947</v>
      </c>
      <c r="J1068" s="15" t="s">
        <v>20</v>
      </c>
    </row>
    <row r="1069" spans="1:12">
      <c r="A1069" s="15" t="s">
        <v>8282</v>
      </c>
      <c r="B1069" s="218" t="str">
        <f>IF(ISNUMBER(_xlfn.XMATCH(Prod_fields[[#This Row],[ID]],Rosetta_Stone[Source PROD ID],0))=TRUE,"Found","0-Not Found")</f>
        <v>0-Not Found</v>
      </c>
      <c r="C1069" s="15"/>
      <c r="D1069" s="15" t="s">
        <v>8283</v>
      </c>
      <c r="E1069" s="15" t="s">
        <v>6701</v>
      </c>
      <c r="F1069" s="15" t="s">
        <v>216</v>
      </c>
      <c r="G1069" s="15" t="s">
        <v>947</v>
      </c>
      <c r="J1069" s="15" t="s">
        <v>20</v>
      </c>
    </row>
    <row r="1070" spans="1:12">
      <c r="A1070" s="15" t="s">
        <v>8284</v>
      </c>
      <c r="B1070" s="218" t="str">
        <f>IF(ISNUMBER(_xlfn.XMATCH(Prod_fields[[#This Row],[ID]],Rosetta_Stone[Source PROD ID],0))=TRUE,"Found","0-Not Found")</f>
        <v>0-Not Found</v>
      </c>
      <c r="C1070" s="15"/>
      <c r="D1070" s="15" t="s">
        <v>8285</v>
      </c>
      <c r="E1070" s="15" t="s">
        <v>6701</v>
      </c>
      <c r="F1070" s="15" t="s">
        <v>1636</v>
      </c>
      <c r="G1070" s="15" t="s">
        <v>947</v>
      </c>
      <c r="J1070" s="15" t="s">
        <v>20</v>
      </c>
      <c r="L1070" s="15" t="s">
        <v>117</v>
      </c>
    </row>
    <row r="1071" spans="1:12">
      <c r="A1071" s="15" t="s">
        <v>433</v>
      </c>
      <c r="B1071" s="218" t="str">
        <f>IF(ISNUMBER(_xlfn.XMATCH(Prod_fields[[#This Row],[ID]],Rosetta_Stone[Source PROD ID],0))=TRUE,"Found","0-Not Found")</f>
        <v>Found</v>
      </c>
      <c r="C1071" s="15" t="s">
        <v>6696</v>
      </c>
      <c r="D1071" s="15" t="s">
        <v>434</v>
      </c>
      <c r="E1071" s="15" t="s">
        <v>6701</v>
      </c>
      <c r="F1071" s="15" t="s">
        <v>103</v>
      </c>
      <c r="G1071" s="15" t="s">
        <v>947</v>
      </c>
      <c r="I1071" s="15" t="s">
        <v>6698</v>
      </c>
      <c r="J1071" s="15" t="s">
        <v>20</v>
      </c>
    </row>
    <row r="1072" spans="1:12">
      <c r="A1072" s="15" t="s">
        <v>6300</v>
      </c>
      <c r="B1072" s="218" t="str">
        <f>IF(ISNUMBER(_xlfn.XMATCH(Prod_fields[[#This Row],[ID]],Rosetta_Stone[Source PROD ID],0))=TRUE,"Found","0-Not Found")</f>
        <v>0-Not Found</v>
      </c>
      <c r="C1072" s="15"/>
      <c r="D1072" s="15" t="s">
        <v>8286</v>
      </c>
      <c r="E1072" s="15" t="s">
        <v>6701</v>
      </c>
      <c r="F1072" s="15" t="s">
        <v>1636</v>
      </c>
      <c r="G1072" s="15" t="s">
        <v>947</v>
      </c>
      <c r="J1072" s="15" t="s">
        <v>20</v>
      </c>
      <c r="L1072" s="15" t="s">
        <v>117</v>
      </c>
    </row>
    <row r="1073" spans="1:12">
      <c r="A1073" s="15" t="s">
        <v>8287</v>
      </c>
      <c r="B1073" s="218" t="str">
        <f>IF(ISNUMBER(_xlfn.XMATCH(Prod_fields[[#This Row],[ID]],Rosetta_Stone[Source PROD ID],0))=TRUE,"Found","0-Not Found")</f>
        <v>0-Not Found</v>
      </c>
      <c r="C1073" s="15"/>
      <c r="D1073" s="15" t="s">
        <v>8288</v>
      </c>
      <c r="E1073" s="15" t="s">
        <v>8289</v>
      </c>
      <c r="F1073" s="15" t="s">
        <v>103</v>
      </c>
      <c r="G1073" s="15" t="s">
        <v>947</v>
      </c>
      <c r="I1073" s="15" t="s">
        <v>6698</v>
      </c>
      <c r="J1073" s="15" t="s">
        <v>20</v>
      </c>
    </row>
    <row r="1074" spans="1:12">
      <c r="A1074" s="15" t="s">
        <v>308</v>
      </c>
      <c r="B1074" s="218" t="str">
        <f>IF(ISNUMBER(_xlfn.XMATCH(Prod_fields[[#This Row],[ID]],Rosetta_Stone[Source PROD ID],0))=TRUE,"Found","0-Not Found")</f>
        <v>0-Not Found</v>
      </c>
      <c r="C1074" s="15" t="s">
        <v>6696</v>
      </c>
      <c r="D1074" s="15" t="s">
        <v>908</v>
      </c>
      <c r="E1074" s="15" t="s">
        <v>8289</v>
      </c>
      <c r="F1074" s="15" t="s">
        <v>1636</v>
      </c>
      <c r="G1074" s="15" t="s">
        <v>947</v>
      </c>
      <c r="J1074" s="15" t="s">
        <v>20</v>
      </c>
      <c r="L1074" s="15" t="s">
        <v>117</v>
      </c>
    </row>
    <row r="1075" spans="1:12">
      <c r="A1075" s="15" t="s">
        <v>309</v>
      </c>
      <c r="B1075" s="218" t="str">
        <f>IF(ISNUMBER(_xlfn.XMATCH(Prod_fields[[#This Row],[ID]],Rosetta_Stone[Source PROD ID],0))=TRUE,"Found","0-Not Found")</f>
        <v>Found</v>
      </c>
      <c r="C1075" s="15" t="s">
        <v>6696</v>
      </c>
      <c r="D1075" s="15" t="s">
        <v>909</v>
      </c>
      <c r="E1075" s="15" t="s">
        <v>8289</v>
      </c>
      <c r="F1075" s="15" t="s">
        <v>103</v>
      </c>
      <c r="G1075" s="15" t="s">
        <v>947</v>
      </c>
      <c r="I1075" s="15" t="s">
        <v>6720</v>
      </c>
      <c r="J1075" s="15" t="s">
        <v>20</v>
      </c>
    </row>
    <row r="1076" spans="1:12">
      <c r="A1076" s="15" t="s">
        <v>310</v>
      </c>
      <c r="B1076" s="218" t="str">
        <f>IF(ISNUMBER(_xlfn.XMATCH(Prod_fields[[#This Row],[ID]],Rosetta_Stone[Source PROD ID],0))=TRUE,"Found","0-Not Found")</f>
        <v>Found</v>
      </c>
      <c r="C1076" s="15" t="s">
        <v>6696</v>
      </c>
      <c r="D1076" s="15" t="s">
        <v>910</v>
      </c>
      <c r="E1076" s="15" t="s">
        <v>8289</v>
      </c>
      <c r="F1076" s="15" t="s">
        <v>103</v>
      </c>
      <c r="G1076" s="15" t="s">
        <v>947</v>
      </c>
      <c r="I1076" s="15" t="s">
        <v>6698</v>
      </c>
      <c r="J1076" s="15" t="s">
        <v>20</v>
      </c>
    </row>
    <row r="1077" spans="1:12">
      <c r="A1077" s="15" t="s">
        <v>907</v>
      </c>
      <c r="B1077" s="218" t="str">
        <f>IF(ISNUMBER(_xlfn.XMATCH(Prod_fields[[#This Row],[ID]],Rosetta_Stone[Source PROD ID],0))=TRUE,"Found","0-Not Found")</f>
        <v>Found</v>
      </c>
      <c r="C1077" s="15" t="s">
        <v>6696</v>
      </c>
      <c r="D1077" s="15" t="s">
        <v>906</v>
      </c>
      <c r="E1077" s="15" t="s">
        <v>8289</v>
      </c>
      <c r="F1077" s="15" t="s">
        <v>1636</v>
      </c>
      <c r="G1077" s="15" t="s">
        <v>947</v>
      </c>
      <c r="J1077" s="15" t="s">
        <v>20</v>
      </c>
      <c r="L1077" s="15" t="s">
        <v>117</v>
      </c>
    </row>
    <row r="1078" spans="1:12">
      <c r="A1078" s="15" t="s">
        <v>8290</v>
      </c>
      <c r="B1078" s="218" t="str">
        <f>IF(ISNUMBER(_xlfn.XMATCH(Prod_fields[[#This Row],[ID]],Rosetta_Stone[Source PROD ID],0))=TRUE,"Found","0-Not Found")</f>
        <v>0-Not Found</v>
      </c>
      <c r="C1078" s="15"/>
      <c r="D1078" s="15" t="s">
        <v>8291</v>
      </c>
      <c r="E1078" s="15" t="s">
        <v>6701</v>
      </c>
      <c r="F1078" s="15" t="s">
        <v>1636</v>
      </c>
      <c r="G1078" s="15" t="s">
        <v>947</v>
      </c>
      <c r="J1078" s="15" t="s">
        <v>20</v>
      </c>
      <c r="L1078" s="15" t="s">
        <v>117</v>
      </c>
    </row>
    <row r="1079" spans="1:12">
      <c r="A1079" s="15" t="s">
        <v>8292</v>
      </c>
      <c r="B1079" s="218" t="str">
        <f>IF(ISNUMBER(_xlfn.XMATCH(Prod_fields[[#This Row],[ID]],Rosetta_Stone[Source PROD ID],0))=TRUE,"Found","0-Not Found")</f>
        <v>0-Not Found</v>
      </c>
      <c r="C1079" s="15"/>
      <c r="D1079" s="15" t="s">
        <v>8293</v>
      </c>
      <c r="E1079" s="15" t="s">
        <v>6701</v>
      </c>
      <c r="F1079" s="15" t="s">
        <v>1636</v>
      </c>
      <c r="G1079" s="15" t="s">
        <v>947</v>
      </c>
      <c r="J1079" s="15" t="s">
        <v>20</v>
      </c>
      <c r="L1079" s="15" t="s">
        <v>117</v>
      </c>
    </row>
    <row r="1080" spans="1:12">
      <c r="A1080" s="15" t="s">
        <v>8294</v>
      </c>
      <c r="B1080" s="218" t="str">
        <f>IF(ISNUMBER(_xlfn.XMATCH(Prod_fields[[#This Row],[ID]],Rosetta_Stone[Source PROD ID],0))=TRUE,"Found","0-Not Found")</f>
        <v>0-Not Found</v>
      </c>
      <c r="C1080" s="15"/>
      <c r="D1080" s="15" t="s">
        <v>8295</v>
      </c>
      <c r="E1080" s="15" t="s">
        <v>6701</v>
      </c>
      <c r="F1080" s="15" t="s">
        <v>1636</v>
      </c>
      <c r="G1080" s="15" t="s">
        <v>947</v>
      </c>
      <c r="J1080" s="15" t="s">
        <v>20</v>
      </c>
      <c r="L1080" s="15" t="s">
        <v>117</v>
      </c>
    </row>
    <row r="1081" spans="1:12">
      <c r="A1081" s="15" t="s">
        <v>8296</v>
      </c>
      <c r="B1081" s="218" t="str">
        <f>IF(ISNUMBER(_xlfn.XMATCH(Prod_fields[[#This Row],[ID]],Rosetta_Stone[Source PROD ID],0))=TRUE,"Found","0-Not Found")</f>
        <v>0-Not Found</v>
      </c>
      <c r="C1081" s="15"/>
      <c r="D1081" s="15" t="s">
        <v>8297</v>
      </c>
      <c r="E1081" s="15" t="s">
        <v>6701</v>
      </c>
      <c r="F1081" s="15" t="s">
        <v>1636</v>
      </c>
      <c r="G1081" s="15" t="s">
        <v>947</v>
      </c>
      <c r="J1081" s="15" t="s">
        <v>20</v>
      </c>
      <c r="L1081" s="15" t="s">
        <v>117</v>
      </c>
    </row>
    <row r="1082" spans="1:12">
      <c r="A1082" s="15" t="s">
        <v>8298</v>
      </c>
      <c r="B1082" s="218" t="str">
        <f>IF(ISNUMBER(_xlfn.XMATCH(Prod_fields[[#This Row],[ID]],Rosetta_Stone[Source PROD ID],0))=TRUE,"Found","0-Not Found")</f>
        <v>0-Not Found</v>
      </c>
      <c r="C1082" s="15"/>
      <c r="D1082" s="15" t="s">
        <v>8299</v>
      </c>
      <c r="E1082" s="15" t="s">
        <v>6701</v>
      </c>
      <c r="F1082" s="15" t="s">
        <v>1636</v>
      </c>
      <c r="G1082" s="15" t="s">
        <v>947</v>
      </c>
      <c r="J1082" s="15" t="s">
        <v>20</v>
      </c>
      <c r="L1082" s="15" t="s">
        <v>117</v>
      </c>
    </row>
    <row r="1083" spans="1:12">
      <c r="A1083" s="15" t="s">
        <v>306</v>
      </c>
      <c r="B1083" s="218" t="str">
        <f>IF(ISNUMBER(_xlfn.XMATCH(Prod_fields[[#This Row],[ID]],Rosetta_Stone[Source PROD ID],0))=TRUE,"Found","0-Not Found")</f>
        <v>Found</v>
      </c>
      <c r="C1083" s="15" t="s">
        <v>6696</v>
      </c>
      <c r="D1083" s="15" t="s">
        <v>905</v>
      </c>
      <c r="E1083" s="15" t="s">
        <v>8289</v>
      </c>
      <c r="F1083" s="15" t="s">
        <v>1636</v>
      </c>
      <c r="G1083" s="15" t="s">
        <v>947</v>
      </c>
      <c r="J1083" s="15" t="s">
        <v>20</v>
      </c>
      <c r="L1083" s="15" t="s">
        <v>117</v>
      </c>
    </row>
    <row r="1084" spans="1:12">
      <c r="A1084" s="15" t="s">
        <v>8300</v>
      </c>
      <c r="B1084" s="218" t="str">
        <f>IF(ISNUMBER(_xlfn.XMATCH(Prod_fields[[#This Row],[ID]],Rosetta_Stone[Source PROD ID],0))=TRUE,"Found","0-Not Found")</f>
        <v>0-Not Found</v>
      </c>
      <c r="C1084" s="15"/>
      <c r="D1084" s="15" t="s">
        <v>8301</v>
      </c>
      <c r="E1084" s="15" t="s">
        <v>6701</v>
      </c>
      <c r="F1084" s="15" t="s">
        <v>216</v>
      </c>
      <c r="G1084" s="15" t="s">
        <v>6712</v>
      </c>
      <c r="J1084" s="15" t="s">
        <v>20</v>
      </c>
    </row>
    <row r="1085" spans="1:12">
      <c r="A1085" s="15" t="s">
        <v>8302</v>
      </c>
      <c r="B1085" s="218" t="str">
        <f>IF(ISNUMBER(_xlfn.XMATCH(Prod_fields[[#This Row],[ID]],Rosetta_Stone[Source PROD ID],0))=TRUE,"Found","0-Not Found")</f>
        <v>0-Not Found</v>
      </c>
      <c r="C1085" s="15"/>
      <c r="D1085" s="15" t="s">
        <v>8303</v>
      </c>
      <c r="E1085" s="15" t="s">
        <v>6701</v>
      </c>
      <c r="F1085" s="15" t="s">
        <v>216</v>
      </c>
      <c r="G1085" s="15" t="s">
        <v>6712</v>
      </c>
      <c r="J1085" s="15" t="s">
        <v>20</v>
      </c>
    </row>
    <row r="1086" spans="1:12">
      <c r="A1086" s="15" t="s">
        <v>8304</v>
      </c>
      <c r="B1086" s="218" t="str">
        <f>IF(ISNUMBER(_xlfn.XMATCH(Prod_fields[[#This Row],[ID]],Rosetta_Stone[Source PROD ID],0))=TRUE,"Found","0-Not Found")</f>
        <v>0-Not Found</v>
      </c>
      <c r="C1086" s="15"/>
      <c r="D1086" s="15" t="s">
        <v>8305</v>
      </c>
      <c r="E1086" s="15" t="s">
        <v>6935</v>
      </c>
      <c r="F1086" s="15" t="s">
        <v>216</v>
      </c>
      <c r="G1086" s="15" t="s">
        <v>6712</v>
      </c>
      <c r="J1086" s="15" t="s">
        <v>20</v>
      </c>
    </row>
    <row r="1087" spans="1:12">
      <c r="A1087" s="15" t="s">
        <v>8306</v>
      </c>
      <c r="B1087" s="218" t="str">
        <f>IF(ISNUMBER(_xlfn.XMATCH(Prod_fields[[#This Row],[ID]],Rosetta_Stone[Source PROD ID],0))=TRUE,"Found","0-Not Found")</f>
        <v>0-Not Found</v>
      </c>
      <c r="C1087" s="15"/>
      <c r="D1087" s="15" t="s">
        <v>8307</v>
      </c>
      <c r="E1087" s="15" t="s">
        <v>6700</v>
      </c>
      <c r="F1087" s="15" t="s">
        <v>134</v>
      </c>
      <c r="G1087" s="15" t="s">
        <v>810</v>
      </c>
      <c r="J1087" s="15" t="s">
        <v>20</v>
      </c>
    </row>
    <row r="1088" spans="1:12">
      <c r="A1088" s="15" t="s">
        <v>8306</v>
      </c>
      <c r="B1088" s="218" t="str">
        <f>IF(ISNUMBER(_xlfn.XMATCH(Prod_fields[[#This Row],[ID]],Rosetta_Stone[Source PROD ID],0))=TRUE,"Found","0-Not Found")</f>
        <v>0-Not Found</v>
      </c>
      <c r="C1088" s="15"/>
      <c r="D1088" s="15" t="s">
        <v>8308</v>
      </c>
      <c r="E1088" s="15" t="s">
        <v>6700</v>
      </c>
      <c r="F1088" s="15" t="s">
        <v>103</v>
      </c>
      <c r="G1088" s="15" t="s">
        <v>810</v>
      </c>
      <c r="I1088" s="15" t="s">
        <v>6689</v>
      </c>
      <c r="J1088" s="15" t="s">
        <v>20</v>
      </c>
    </row>
    <row r="1089" spans="1:12">
      <c r="A1089" s="15" t="s">
        <v>8309</v>
      </c>
      <c r="B1089" s="218" t="str">
        <f>IF(ISNUMBER(_xlfn.XMATCH(Prod_fields[[#This Row],[ID]],Rosetta_Stone[Source PROD ID],0))=TRUE,"Found","0-Not Found")</f>
        <v>0-Not Found</v>
      </c>
      <c r="C1089" s="15"/>
      <c r="D1089" s="15" t="s">
        <v>8310</v>
      </c>
      <c r="E1089" s="15" t="s">
        <v>6700</v>
      </c>
      <c r="F1089" s="15" t="s">
        <v>103</v>
      </c>
      <c r="G1089" s="15" t="s">
        <v>810</v>
      </c>
      <c r="I1089" s="15" t="s">
        <v>6698</v>
      </c>
      <c r="J1089" s="15" t="s">
        <v>20</v>
      </c>
    </row>
    <row r="1090" spans="1:12">
      <c r="A1090" s="15" t="s">
        <v>8311</v>
      </c>
      <c r="B1090" s="218" t="str">
        <f>IF(ISNUMBER(_xlfn.XMATCH(Prod_fields[[#This Row],[ID]],Rosetta_Stone[Source PROD ID],0))=TRUE,"Found","0-Not Found")</f>
        <v>0-Not Found</v>
      </c>
      <c r="C1090" s="15"/>
      <c r="D1090" s="15" t="s">
        <v>8312</v>
      </c>
      <c r="E1090" s="15" t="s">
        <v>6701</v>
      </c>
      <c r="F1090" s="15" t="s">
        <v>1636</v>
      </c>
      <c r="G1090" s="15" t="s">
        <v>947</v>
      </c>
      <c r="J1090" s="15" t="s">
        <v>20</v>
      </c>
      <c r="L1090" s="15" t="s">
        <v>117</v>
      </c>
    </row>
    <row r="1091" spans="1:12">
      <c r="A1091" s="15" t="s">
        <v>8313</v>
      </c>
      <c r="B1091" s="218" t="str">
        <f>IF(ISNUMBER(_xlfn.XMATCH(Prod_fields[[#This Row],[ID]],Rosetta_Stone[Source PROD ID],0))=TRUE,"Found","0-Not Found")</f>
        <v>0-Not Found</v>
      </c>
      <c r="C1091" s="15"/>
      <c r="D1091" s="15" t="s">
        <v>8314</v>
      </c>
      <c r="E1091" s="15" t="s">
        <v>6701</v>
      </c>
      <c r="F1091" s="15" t="s">
        <v>216</v>
      </c>
      <c r="G1091" s="15" t="s">
        <v>338</v>
      </c>
      <c r="J1091" s="15" t="s">
        <v>20</v>
      </c>
    </row>
    <row r="1092" spans="1:12">
      <c r="A1092" s="15" t="s">
        <v>340</v>
      </c>
      <c r="B1092" s="218" t="str">
        <f>IF(ISNUMBER(_xlfn.XMATCH(Prod_fields[[#This Row],[ID]],Rosetta_Stone[Source PROD ID],0))=TRUE,"Found","0-Not Found")</f>
        <v>0-Not Found</v>
      </c>
      <c r="C1092" s="15"/>
      <c r="D1092" s="15" t="s">
        <v>8315</v>
      </c>
      <c r="E1092" s="15" t="s">
        <v>6731</v>
      </c>
      <c r="F1092" s="15" t="s">
        <v>216</v>
      </c>
      <c r="G1092" s="15" t="s">
        <v>1075</v>
      </c>
      <c r="J1092" s="15" t="s">
        <v>20</v>
      </c>
    </row>
    <row r="1093" spans="1:12">
      <c r="A1093" s="15" t="s">
        <v>340</v>
      </c>
      <c r="B1093" s="218" t="str">
        <f>IF(ISNUMBER(_xlfn.XMATCH(Prod_fields[[#This Row],[ID]],Rosetta_Stone[Source PROD ID],0))=TRUE,"Found","0-Not Found")</f>
        <v>Found</v>
      </c>
      <c r="C1093" s="15" t="s">
        <v>6696</v>
      </c>
      <c r="D1093" s="15" t="s">
        <v>341</v>
      </c>
      <c r="E1093" s="15" t="s">
        <v>6701</v>
      </c>
      <c r="F1093" s="15" t="s">
        <v>216</v>
      </c>
      <c r="G1093" s="15" t="s">
        <v>1075</v>
      </c>
      <c r="J1093" s="15" t="s">
        <v>20</v>
      </c>
    </row>
    <row r="1094" spans="1:12">
      <c r="A1094" s="15" t="s">
        <v>336</v>
      </c>
      <c r="B1094" s="218" t="str">
        <f>IF(ISNUMBER(_xlfn.XMATCH(Prod_fields[[#This Row],[ID]],Rosetta_Stone[Source PROD ID],0))=TRUE,"Found","0-Not Found")</f>
        <v>0-Not Found</v>
      </c>
      <c r="C1094" s="15"/>
      <c r="D1094" s="15" t="s">
        <v>8316</v>
      </c>
      <c r="E1094" s="15" t="s">
        <v>6731</v>
      </c>
      <c r="F1094" s="15" t="s">
        <v>216</v>
      </c>
      <c r="G1094" s="15" t="s">
        <v>1075</v>
      </c>
      <c r="J1094" s="15" t="s">
        <v>20</v>
      </c>
    </row>
    <row r="1095" spans="1:12">
      <c r="A1095" s="15" t="s">
        <v>336</v>
      </c>
      <c r="B1095" s="218" t="str">
        <f>IF(ISNUMBER(_xlfn.XMATCH(Prod_fields[[#This Row],[ID]],Rosetta_Stone[Source PROD ID],0))=TRUE,"Found","0-Not Found")</f>
        <v>Found</v>
      </c>
      <c r="C1095" s="15" t="s">
        <v>6696</v>
      </c>
      <c r="D1095" s="15" t="s">
        <v>337</v>
      </c>
      <c r="E1095" s="15" t="s">
        <v>6701</v>
      </c>
      <c r="F1095" s="15" t="s">
        <v>216</v>
      </c>
      <c r="G1095" s="15" t="s">
        <v>1075</v>
      </c>
      <c r="J1095" s="15" t="s">
        <v>20</v>
      </c>
    </row>
    <row r="1096" spans="1:12">
      <c r="A1096" s="15" t="s">
        <v>8317</v>
      </c>
      <c r="B1096" s="218" t="str">
        <f>IF(ISNUMBER(_xlfn.XMATCH(Prod_fields[[#This Row],[ID]],Rosetta_Stone[Source PROD ID],0))=TRUE,"Found","0-Not Found")</f>
        <v>0-Not Found</v>
      </c>
      <c r="C1096" s="15"/>
      <c r="D1096" s="15" t="s">
        <v>8318</v>
      </c>
      <c r="E1096" s="15" t="s">
        <v>6701</v>
      </c>
      <c r="F1096" s="15" t="s">
        <v>216</v>
      </c>
      <c r="G1096" s="15" t="s">
        <v>338</v>
      </c>
      <c r="J1096" s="15" t="s">
        <v>20</v>
      </c>
    </row>
    <row r="1097" spans="1:12">
      <c r="A1097" s="15" t="s">
        <v>8319</v>
      </c>
      <c r="B1097" s="218" t="str">
        <f>IF(ISNUMBER(_xlfn.XMATCH(Prod_fields[[#This Row],[ID]],Rosetta_Stone[Source PROD ID],0))=TRUE,"Found","0-Not Found")</f>
        <v>0-Not Found</v>
      </c>
      <c r="C1097" s="15"/>
      <c r="D1097" s="15" t="s">
        <v>8320</v>
      </c>
      <c r="E1097" s="15" t="s">
        <v>6701</v>
      </c>
      <c r="F1097" s="15" t="s">
        <v>216</v>
      </c>
      <c r="G1097" s="15" t="s">
        <v>338</v>
      </c>
      <c r="J1097" s="15" t="s">
        <v>20</v>
      </c>
    </row>
    <row r="1098" spans="1:12">
      <c r="A1098" s="15" t="s">
        <v>8319</v>
      </c>
      <c r="B1098" s="218" t="str">
        <f>IF(ISNUMBER(_xlfn.XMATCH(Prod_fields[[#This Row],[ID]],Rosetta_Stone[Source PROD ID],0))=TRUE,"Found","0-Not Found")</f>
        <v>0-Not Found</v>
      </c>
      <c r="C1098" s="15"/>
      <c r="D1098" s="15" t="s">
        <v>8321</v>
      </c>
      <c r="E1098" s="15" t="s">
        <v>6700</v>
      </c>
      <c r="F1098" s="15" t="s">
        <v>216</v>
      </c>
      <c r="G1098" s="15" t="s">
        <v>338</v>
      </c>
      <c r="J1098" s="15" t="s">
        <v>20</v>
      </c>
    </row>
    <row r="1099" spans="1:12">
      <c r="A1099" s="15" t="s">
        <v>8322</v>
      </c>
      <c r="B1099" s="218" t="str">
        <f>IF(ISNUMBER(_xlfn.XMATCH(Prod_fields[[#This Row],[ID]],Rosetta_Stone[Source PROD ID],0))=TRUE,"Found","0-Not Found")</f>
        <v>0-Not Found</v>
      </c>
      <c r="C1099" s="15"/>
      <c r="D1099" s="15" t="s">
        <v>8323</v>
      </c>
      <c r="E1099" s="15" t="s">
        <v>6701</v>
      </c>
      <c r="F1099" s="15" t="s">
        <v>1636</v>
      </c>
      <c r="G1099" s="15" t="s">
        <v>947</v>
      </c>
      <c r="J1099" s="15" t="s">
        <v>20</v>
      </c>
      <c r="L1099" s="15" t="s">
        <v>117</v>
      </c>
    </row>
    <row r="1100" spans="1:12">
      <c r="A1100" s="15" t="s">
        <v>8324</v>
      </c>
      <c r="B1100" s="218" t="str">
        <f>IF(ISNUMBER(_xlfn.XMATCH(Prod_fields[[#This Row],[ID]],Rosetta_Stone[Source PROD ID],0))=TRUE,"Found","0-Not Found")</f>
        <v>0-Not Found</v>
      </c>
      <c r="C1100" s="15"/>
      <c r="D1100" s="15" t="s">
        <v>8325</v>
      </c>
      <c r="E1100" s="15" t="s">
        <v>6701</v>
      </c>
      <c r="F1100" s="15" t="s">
        <v>1636</v>
      </c>
      <c r="G1100" s="15" t="s">
        <v>947</v>
      </c>
      <c r="J1100" s="15" t="s">
        <v>20</v>
      </c>
      <c r="L1100" s="15" t="s">
        <v>117</v>
      </c>
    </row>
    <row r="1101" spans="1:12">
      <c r="A1101" s="15" t="s">
        <v>8326</v>
      </c>
      <c r="B1101" s="218" t="str">
        <f>IF(ISNUMBER(_xlfn.XMATCH(Prod_fields[[#This Row],[ID]],Rosetta_Stone[Source PROD ID],0))=TRUE,"Found","0-Not Found")</f>
        <v>0-Not Found</v>
      </c>
      <c r="C1101" s="15"/>
      <c r="D1101" s="15" t="s">
        <v>8327</v>
      </c>
      <c r="E1101" s="15" t="s">
        <v>6701</v>
      </c>
      <c r="F1101" s="15" t="s">
        <v>1636</v>
      </c>
      <c r="G1101" s="15" t="s">
        <v>947</v>
      </c>
      <c r="J1101" s="15" t="s">
        <v>20</v>
      </c>
      <c r="L1101" s="15" t="s">
        <v>117</v>
      </c>
    </row>
    <row r="1102" spans="1:12">
      <c r="A1102" s="15" t="s">
        <v>8328</v>
      </c>
      <c r="B1102" s="218" t="str">
        <f>IF(ISNUMBER(_xlfn.XMATCH(Prod_fields[[#This Row],[ID]],Rosetta_Stone[Source PROD ID],0))=TRUE,"Found","0-Not Found")</f>
        <v>0-Not Found</v>
      </c>
      <c r="C1102" s="15"/>
      <c r="D1102" s="15" t="s">
        <v>8329</v>
      </c>
      <c r="E1102" s="15" t="s">
        <v>6701</v>
      </c>
      <c r="F1102" s="15" t="s">
        <v>1636</v>
      </c>
      <c r="G1102" s="15" t="s">
        <v>947</v>
      </c>
      <c r="J1102" s="15" t="s">
        <v>20</v>
      </c>
      <c r="L1102" s="15" t="s">
        <v>117</v>
      </c>
    </row>
    <row r="1103" spans="1:12">
      <c r="A1103" s="15" t="s">
        <v>8330</v>
      </c>
      <c r="B1103" s="218" t="str">
        <f>IF(ISNUMBER(_xlfn.XMATCH(Prod_fields[[#This Row],[ID]],Rosetta_Stone[Source PROD ID],0))=TRUE,"Found","0-Not Found")</f>
        <v>0-Not Found</v>
      </c>
      <c r="C1103" s="15"/>
      <c r="D1103" s="15" t="s">
        <v>8331</v>
      </c>
      <c r="E1103" s="15" t="s">
        <v>6701</v>
      </c>
      <c r="F1103" s="15" t="s">
        <v>1636</v>
      </c>
      <c r="G1103" s="15" t="s">
        <v>947</v>
      </c>
      <c r="J1103" s="15" t="s">
        <v>20</v>
      </c>
      <c r="L1103" s="15" t="s">
        <v>117</v>
      </c>
    </row>
    <row r="1104" spans="1:12">
      <c r="A1104" s="15" t="s">
        <v>8332</v>
      </c>
      <c r="B1104" s="218" t="str">
        <f>IF(ISNUMBER(_xlfn.XMATCH(Prod_fields[[#This Row],[ID]],Rosetta_Stone[Source PROD ID],0))=TRUE,"Found","0-Not Found")</f>
        <v>0-Not Found</v>
      </c>
      <c r="C1104" s="15"/>
      <c r="D1104" s="15" t="s">
        <v>8333</v>
      </c>
      <c r="E1104" s="15" t="s">
        <v>6701</v>
      </c>
      <c r="F1104" s="15" t="s">
        <v>1636</v>
      </c>
      <c r="G1104" s="15" t="s">
        <v>947</v>
      </c>
      <c r="J1104" s="15" t="s">
        <v>20</v>
      </c>
      <c r="L1104" s="15" t="s">
        <v>117</v>
      </c>
    </row>
    <row r="1105" spans="1:14">
      <c r="A1105" s="15" t="s">
        <v>8334</v>
      </c>
      <c r="B1105" s="218" t="str">
        <f>IF(ISNUMBER(_xlfn.XMATCH(Prod_fields[[#This Row],[ID]],Rosetta_Stone[Source PROD ID],0))=TRUE,"Found","0-Not Found")</f>
        <v>0-Not Found</v>
      </c>
      <c r="C1105" s="15"/>
      <c r="D1105" s="15" t="s">
        <v>8335</v>
      </c>
      <c r="E1105" s="15" t="s">
        <v>6701</v>
      </c>
      <c r="F1105" s="15" t="s">
        <v>1636</v>
      </c>
      <c r="G1105" s="15" t="s">
        <v>947</v>
      </c>
      <c r="J1105" s="15" t="s">
        <v>20</v>
      </c>
      <c r="L1105" s="15" t="s">
        <v>117</v>
      </c>
    </row>
    <row r="1106" spans="1:14">
      <c r="A1106" s="15" t="s">
        <v>8336</v>
      </c>
      <c r="B1106" s="218" t="str">
        <f>IF(ISNUMBER(_xlfn.XMATCH(Prod_fields[[#This Row],[ID]],Rosetta_Stone[Source PROD ID],0))=TRUE,"Found","0-Not Found")</f>
        <v>0-Not Found</v>
      </c>
      <c r="C1106" s="15"/>
      <c r="D1106" s="15" t="s">
        <v>8337</v>
      </c>
      <c r="E1106" s="15" t="s">
        <v>6701</v>
      </c>
      <c r="F1106" s="15" t="s">
        <v>103</v>
      </c>
      <c r="G1106" s="15" t="s">
        <v>6712</v>
      </c>
      <c r="I1106" s="15" t="s">
        <v>6689</v>
      </c>
      <c r="J1106" s="15" t="s">
        <v>20</v>
      </c>
    </row>
    <row r="1107" spans="1:14">
      <c r="A1107" s="15" t="s">
        <v>8338</v>
      </c>
      <c r="B1107" s="218" t="str">
        <f>IF(ISNUMBER(_xlfn.XMATCH(Prod_fields[[#This Row],[ID]],Rosetta_Stone[Source PROD ID],0))=TRUE,"Found","0-Not Found")</f>
        <v>0-Not Found</v>
      </c>
      <c r="C1107" s="15" t="s">
        <v>6696</v>
      </c>
      <c r="D1107" s="15" t="s">
        <v>8339</v>
      </c>
      <c r="E1107" s="15" t="s">
        <v>6701</v>
      </c>
      <c r="F1107" s="15" t="s">
        <v>103</v>
      </c>
      <c r="G1107" s="15" t="s">
        <v>947</v>
      </c>
      <c r="I1107" s="15" t="s">
        <v>6689</v>
      </c>
      <c r="J1107" s="15" t="s">
        <v>20</v>
      </c>
    </row>
    <row r="1108" spans="1:14">
      <c r="A1108" s="15" t="s">
        <v>325</v>
      </c>
      <c r="B1108" s="218" t="str">
        <f>IF(ISNUMBER(_xlfn.XMATCH(Prod_fields[[#This Row],[ID]],Rosetta_Stone[Source PROD ID],0))=TRUE,"Found","0-Not Found")</f>
        <v>Found</v>
      </c>
      <c r="C1108" s="15" t="s">
        <v>6696</v>
      </c>
      <c r="D1108" s="15" t="s">
        <v>326</v>
      </c>
      <c r="E1108" s="15" t="s">
        <v>6701</v>
      </c>
      <c r="F1108" s="15" t="s">
        <v>216</v>
      </c>
      <c r="G1108" s="15" t="s">
        <v>947</v>
      </c>
      <c r="J1108" s="15" t="s">
        <v>20</v>
      </c>
    </row>
    <row r="1109" spans="1:14">
      <c r="A1109" s="15" t="s">
        <v>8340</v>
      </c>
      <c r="B1109" s="218" t="str">
        <f>IF(ISNUMBER(_xlfn.XMATCH(Prod_fields[[#This Row],[ID]],Rosetta_Stone[Source PROD ID],0))=TRUE,"Found","0-Not Found")</f>
        <v>0-Not Found</v>
      </c>
      <c r="C1109" s="15"/>
      <c r="D1109" s="15" t="s">
        <v>8341</v>
      </c>
      <c r="E1109" s="15" t="s">
        <v>6980</v>
      </c>
      <c r="F1109" s="15" t="s">
        <v>1636</v>
      </c>
      <c r="G1109" s="15" t="s">
        <v>947</v>
      </c>
      <c r="J1109" s="15" t="s">
        <v>20</v>
      </c>
      <c r="L1109" s="15" t="s">
        <v>117</v>
      </c>
    </row>
    <row r="1110" spans="1:14">
      <c r="A1110" s="15" t="s">
        <v>8342</v>
      </c>
      <c r="B1110" s="218" t="str">
        <f>IF(ISNUMBER(_xlfn.XMATCH(Prod_fields[[#This Row],[ID]],Rosetta_Stone[Source PROD ID],0))=TRUE,"Found","0-Not Found")</f>
        <v>0-Not Found</v>
      </c>
      <c r="C1110" s="15"/>
      <c r="D1110" s="15" t="s">
        <v>8343</v>
      </c>
      <c r="E1110" s="15" t="s">
        <v>6980</v>
      </c>
      <c r="F1110" s="15" t="s">
        <v>1636</v>
      </c>
      <c r="G1110" s="15" t="s">
        <v>947</v>
      </c>
      <c r="J1110" s="15" t="s">
        <v>20</v>
      </c>
      <c r="L1110" s="15" t="s">
        <v>117</v>
      </c>
      <c r="M1110" s="15" t="s">
        <v>7006</v>
      </c>
      <c r="N1110" s="15" t="s">
        <v>20</v>
      </c>
    </row>
    <row r="1111" spans="1:14">
      <c r="A1111" s="15" t="s">
        <v>8344</v>
      </c>
      <c r="B1111" s="218" t="str">
        <f>IF(ISNUMBER(_xlfn.XMATCH(Prod_fields[[#This Row],[ID]],Rosetta_Stone[Source PROD ID],0))=TRUE,"Found","0-Not Found")</f>
        <v>0-Not Found</v>
      </c>
      <c r="C1111" s="15"/>
      <c r="D1111" s="15" t="s">
        <v>8345</v>
      </c>
      <c r="E1111" s="15" t="s">
        <v>6727</v>
      </c>
      <c r="F1111" s="15" t="s">
        <v>103</v>
      </c>
      <c r="G1111" s="15" t="s">
        <v>947</v>
      </c>
      <c r="I1111" s="15" t="s">
        <v>6720</v>
      </c>
      <c r="J1111" s="15" t="s">
        <v>20</v>
      </c>
    </row>
    <row r="1112" spans="1:14">
      <c r="A1112" s="15" t="s">
        <v>8346</v>
      </c>
      <c r="B1112" s="218" t="str">
        <f>IF(ISNUMBER(_xlfn.XMATCH(Prod_fields[[#This Row],[ID]],Rosetta_Stone[Source PROD ID],0))=TRUE,"Found","0-Not Found")</f>
        <v>0-Not Found</v>
      </c>
      <c r="C1112" s="15"/>
      <c r="D1112" s="15" t="s">
        <v>8347</v>
      </c>
      <c r="E1112" s="15" t="s">
        <v>6700</v>
      </c>
      <c r="F1112" s="15" t="s">
        <v>103</v>
      </c>
      <c r="G1112" s="15" t="s">
        <v>947</v>
      </c>
      <c r="I1112" s="15" t="s">
        <v>6698</v>
      </c>
      <c r="J1112" s="15" t="s">
        <v>20</v>
      </c>
    </row>
    <row r="1113" spans="1:14">
      <c r="A1113" s="15" t="s">
        <v>8348</v>
      </c>
      <c r="B1113" s="218" t="str">
        <f>IF(ISNUMBER(_xlfn.XMATCH(Prod_fields[[#This Row],[ID]],Rosetta_Stone[Source PROD ID],0))=TRUE,"Found","0-Not Found")</f>
        <v>0-Not Found</v>
      </c>
      <c r="C1113" s="15"/>
      <c r="D1113" s="15" t="s">
        <v>8349</v>
      </c>
      <c r="E1113" s="15" t="s">
        <v>6701</v>
      </c>
      <c r="F1113" s="15" t="s">
        <v>1636</v>
      </c>
      <c r="G1113" s="15" t="s">
        <v>947</v>
      </c>
      <c r="J1113" s="15" t="s">
        <v>20</v>
      </c>
      <c r="L1113" s="15" t="s">
        <v>117</v>
      </c>
    </row>
    <row r="1114" spans="1:14">
      <c r="A1114" s="15" t="s">
        <v>8350</v>
      </c>
      <c r="B1114" s="218" t="str">
        <f>IF(ISNUMBER(_xlfn.XMATCH(Prod_fields[[#This Row],[ID]],Rosetta_Stone[Source PROD ID],0))=TRUE,"Found","0-Not Found")</f>
        <v>0-Not Found</v>
      </c>
      <c r="C1114" s="15"/>
      <c r="D1114" s="15" t="s">
        <v>8351</v>
      </c>
      <c r="E1114" s="15" t="s">
        <v>6701</v>
      </c>
      <c r="F1114" s="15" t="s">
        <v>216</v>
      </c>
      <c r="G1114" s="15" t="s">
        <v>6712</v>
      </c>
      <c r="J1114" s="15" t="s">
        <v>20</v>
      </c>
    </row>
    <row r="1115" spans="1:14">
      <c r="A1115" s="15" t="s">
        <v>8350</v>
      </c>
      <c r="B1115" s="218" t="str">
        <f>IF(ISNUMBER(_xlfn.XMATCH(Prod_fields[[#This Row],[ID]],Rosetta_Stone[Source PROD ID],0))=TRUE,"Found","0-Not Found")</f>
        <v>0-Not Found</v>
      </c>
      <c r="C1115" s="15"/>
      <c r="D1115" s="15" t="s">
        <v>8352</v>
      </c>
      <c r="E1115" s="15" t="s">
        <v>6935</v>
      </c>
      <c r="F1115" s="15" t="s">
        <v>216</v>
      </c>
      <c r="G1115" s="15" t="s">
        <v>947</v>
      </c>
      <c r="J1115" s="15" t="s">
        <v>20</v>
      </c>
    </row>
    <row r="1116" spans="1:14">
      <c r="A1116" s="15" t="s">
        <v>84</v>
      </c>
      <c r="B1116" s="218" t="str">
        <f>IF(ISNUMBER(_xlfn.XMATCH(Prod_fields[[#This Row],[ID]],Rosetta_Stone[Source PROD ID],0))=TRUE,"Found","0-Not Found")</f>
        <v>Found</v>
      </c>
      <c r="C1116" s="15" t="s">
        <v>6696</v>
      </c>
      <c r="D1116" s="15" t="s">
        <v>342</v>
      </c>
      <c r="E1116" s="15" t="s">
        <v>6701</v>
      </c>
      <c r="F1116" s="15" t="s">
        <v>1636</v>
      </c>
      <c r="G1116" s="15" t="s">
        <v>947</v>
      </c>
      <c r="J1116" s="15" t="s">
        <v>20</v>
      </c>
      <c r="L1116" s="15" t="s">
        <v>117</v>
      </c>
    </row>
    <row r="1117" spans="1:14">
      <c r="A1117" s="15" t="s">
        <v>8353</v>
      </c>
      <c r="B1117" s="218" t="str">
        <f>IF(ISNUMBER(_xlfn.XMATCH(Prod_fields[[#This Row],[ID]],Rosetta_Stone[Source PROD ID],0))=TRUE,"Found","0-Not Found")</f>
        <v>0-Not Found</v>
      </c>
      <c r="C1117" s="15"/>
      <c r="D1117" s="15" t="s">
        <v>8353</v>
      </c>
      <c r="E1117" s="15" t="s">
        <v>6688</v>
      </c>
      <c r="F1117" s="15" t="s">
        <v>1636</v>
      </c>
      <c r="G1117" s="15" t="s">
        <v>947</v>
      </c>
      <c r="L1117" s="15" t="s">
        <v>7020</v>
      </c>
    </row>
    <row r="1118" spans="1:14">
      <c r="A1118" s="15" t="s">
        <v>8354</v>
      </c>
      <c r="B1118" s="218" t="str">
        <f>IF(ISNUMBER(_xlfn.XMATCH(Prod_fields[[#This Row],[ID]],Rosetta_Stone[Source PROD ID],0))=TRUE,"Found","0-Not Found")</f>
        <v>Found</v>
      </c>
      <c r="C1118" s="15" t="s">
        <v>6696</v>
      </c>
      <c r="D1118" s="15" t="s">
        <v>1805</v>
      </c>
      <c r="E1118" s="15" t="s">
        <v>6701</v>
      </c>
      <c r="F1118" s="15" t="s">
        <v>1636</v>
      </c>
      <c r="G1118" s="15" t="s">
        <v>947</v>
      </c>
      <c r="J1118" s="15" t="s">
        <v>20</v>
      </c>
      <c r="L1118" s="15" t="s">
        <v>117</v>
      </c>
    </row>
    <row r="1119" spans="1:14">
      <c r="A1119" s="15" t="s">
        <v>8354</v>
      </c>
      <c r="B1119" s="218" t="str">
        <f>IF(ISNUMBER(_xlfn.XMATCH(Prod_fields[[#This Row],[ID]],Rosetta_Stone[Source PROD ID],0))=TRUE,"Found","0-Not Found")</f>
        <v>Found</v>
      </c>
      <c r="C1119" s="15" t="s">
        <v>6696</v>
      </c>
      <c r="D1119" s="15" t="s">
        <v>1805</v>
      </c>
      <c r="E1119" s="15" t="s">
        <v>6697</v>
      </c>
      <c r="F1119" s="15" t="s">
        <v>1636</v>
      </c>
      <c r="G1119" s="15" t="s">
        <v>947</v>
      </c>
      <c r="J1119" s="15" t="s">
        <v>20</v>
      </c>
      <c r="L1119" s="15" t="s">
        <v>117</v>
      </c>
    </row>
    <row r="1120" spans="1:14">
      <c r="A1120" s="15" t="s">
        <v>8355</v>
      </c>
      <c r="B1120" s="218" t="str">
        <f>IF(ISNUMBER(_xlfn.XMATCH(Prod_fields[[#This Row],[ID]],Rosetta_Stone[Source PROD ID],0))=TRUE,"Found","0-Not Found")</f>
        <v>0-Not Found</v>
      </c>
      <c r="C1120" s="15" t="s">
        <v>1641</v>
      </c>
      <c r="D1120" s="15" t="s">
        <v>8356</v>
      </c>
      <c r="E1120" s="15" t="s">
        <v>6700</v>
      </c>
      <c r="F1120" s="15" t="s">
        <v>103</v>
      </c>
      <c r="G1120" s="15" t="s">
        <v>947</v>
      </c>
      <c r="I1120" s="15" t="s">
        <v>6698</v>
      </c>
      <c r="J1120" s="15" t="s">
        <v>20</v>
      </c>
    </row>
    <row r="1121" spans="1:10">
      <c r="A1121" s="15" t="s">
        <v>8357</v>
      </c>
      <c r="B1121" s="218" t="str">
        <f>IF(ISNUMBER(_xlfn.XMATCH(Prod_fields[[#This Row],[ID]],Rosetta_Stone[Source PROD ID],0))=TRUE,"Found","0-Not Found")</f>
        <v>0-Not Found</v>
      </c>
      <c r="C1121" s="15" t="s">
        <v>1641</v>
      </c>
      <c r="D1121" s="15" t="s">
        <v>8358</v>
      </c>
      <c r="E1121" s="15" t="s">
        <v>6700</v>
      </c>
      <c r="F1121" s="15" t="s">
        <v>103</v>
      </c>
      <c r="G1121" s="15" t="s">
        <v>947</v>
      </c>
      <c r="I1121" s="15" t="s">
        <v>6698</v>
      </c>
      <c r="J1121" s="15" t="s">
        <v>20</v>
      </c>
    </row>
    <row r="1122" spans="1:10">
      <c r="A1122" s="15" t="s">
        <v>8359</v>
      </c>
      <c r="B1122" s="218" t="str">
        <f>IF(ISNUMBER(_xlfn.XMATCH(Prod_fields[[#This Row],[ID]],Rosetta_Stone[Source PROD ID],0))=TRUE,"Found","0-Not Found")</f>
        <v>0-Not Found</v>
      </c>
      <c r="C1122" s="15" t="s">
        <v>1641</v>
      </c>
      <c r="D1122" s="15" t="s">
        <v>8360</v>
      </c>
      <c r="E1122" s="15" t="s">
        <v>6700</v>
      </c>
      <c r="F1122" s="15" t="s">
        <v>103</v>
      </c>
      <c r="G1122" s="15" t="s">
        <v>947</v>
      </c>
      <c r="I1122" s="15" t="s">
        <v>6698</v>
      </c>
      <c r="J1122" s="15" t="s">
        <v>20</v>
      </c>
    </row>
    <row r="1123" spans="1:10">
      <c r="A1123" s="15" t="s">
        <v>8361</v>
      </c>
      <c r="B1123" s="218" t="str">
        <f>IF(ISNUMBER(_xlfn.XMATCH(Prod_fields[[#This Row],[ID]],Rosetta_Stone[Source PROD ID],0))=TRUE,"Found","0-Not Found")</f>
        <v>0-Not Found</v>
      </c>
      <c r="C1123" s="15" t="s">
        <v>1641</v>
      </c>
      <c r="D1123" s="15" t="s">
        <v>8362</v>
      </c>
      <c r="E1123" s="15" t="s">
        <v>6700</v>
      </c>
      <c r="F1123" s="15" t="s">
        <v>103</v>
      </c>
      <c r="G1123" s="15" t="s">
        <v>947</v>
      </c>
      <c r="I1123" s="15" t="s">
        <v>6698</v>
      </c>
      <c r="J1123" s="15" t="s">
        <v>20</v>
      </c>
    </row>
    <row r="1124" spans="1:10">
      <c r="A1124" s="15" t="s">
        <v>8363</v>
      </c>
      <c r="B1124" s="218" t="str">
        <f>IF(ISNUMBER(_xlfn.XMATCH(Prod_fields[[#This Row],[ID]],Rosetta_Stone[Source PROD ID],0))=TRUE,"Found","0-Not Found")</f>
        <v>0-Not Found</v>
      </c>
      <c r="C1124" s="15" t="s">
        <v>1641</v>
      </c>
      <c r="D1124" s="15" t="s">
        <v>8364</v>
      </c>
      <c r="E1124" s="15" t="s">
        <v>6700</v>
      </c>
      <c r="F1124" s="15" t="s">
        <v>103</v>
      </c>
      <c r="G1124" s="15" t="s">
        <v>947</v>
      </c>
      <c r="I1124" s="15" t="s">
        <v>6698</v>
      </c>
      <c r="J1124" s="15" t="s">
        <v>20</v>
      </c>
    </row>
    <row r="1125" spans="1:10">
      <c r="A1125" s="15" t="s">
        <v>8365</v>
      </c>
      <c r="B1125" s="218" t="str">
        <f>IF(ISNUMBER(_xlfn.XMATCH(Prod_fields[[#This Row],[ID]],Rosetta_Stone[Source PROD ID],0))=TRUE,"Found","0-Not Found")</f>
        <v>Found</v>
      </c>
      <c r="C1125" s="15" t="s">
        <v>6696</v>
      </c>
      <c r="D1125" s="15" t="s">
        <v>1823</v>
      </c>
      <c r="E1125" s="15" t="s">
        <v>6700</v>
      </c>
      <c r="F1125" s="15" t="s">
        <v>103</v>
      </c>
      <c r="G1125" s="15" t="s">
        <v>947</v>
      </c>
      <c r="I1125" s="15" t="s">
        <v>6698</v>
      </c>
      <c r="J1125" s="15" t="s">
        <v>20</v>
      </c>
    </row>
    <row r="1126" spans="1:10">
      <c r="A1126" s="15" t="s">
        <v>8366</v>
      </c>
      <c r="B1126" s="218" t="str">
        <f>IF(ISNUMBER(_xlfn.XMATCH(Prod_fields[[#This Row],[ID]],Rosetta_Stone[Source PROD ID],0))=TRUE,"Found","0-Not Found")</f>
        <v>Found</v>
      </c>
      <c r="C1126" s="15" t="s">
        <v>6696</v>
      </c>
      <c r="D1126" s="15" t="s">
        <v>1865</v>
      </c>
      <c r="E1126" s="15" t="s">
        <v>6700</v>
      </c>
      <c r="F1126" s="15" t="s">
        <v>103</v>
      </c>
      <c r="G1126" s="15" t="s">
        <v>947</v>
      </c>
      <c r="I1126" s="15" t="s">
        <v>6698</v>
      </c>
      <c r="J1126" s="15" t="s">
        <v>20</v>
      </c>
    </row>
    <row r="1127" spans="1:10">
      <c r="A1127" s="15" t="s">
        <v>8367</v>
      </c>
      <c r="B1127" s="218" t="str">
        <f>IF(ISNUMBER(_xlfn.XMATCH(Prod_fields[[#This Row],[ID]],Rosetta_Stone[Source PROD ID],0))=TRUE,"Found","0-Not Found")</f>
        <v>0-Not Found</v>
      </c>
      <c r="C1127" s="15" t="s">
        <v>1641</v>
      </c>
      <c r="D1127" s="15" t="s">
        <v>8368</v>
      </c>
      <c r="E1127" s="15" t="s">
        <v>6700</v>
      </c>
      <c r="F1127" s="15" t="s">
        <v>103</v>
      </c>
      <c r="G1127" s="15" t="s">
        <v>947</v>
      </c>
      <c r="I1127" s="15" t="s">
        <v>6698</v>
      </c>
      <c r="J1127" s="15" t="s">
        <v>20</v>
      </c>
    </row>
    <row r="1128" spans="1:10">
      <c r="A1128" s="15" t="s">
        <v>8369</v>
      </c>
      <c r="B1128" s="218" t="str">
        <f>IF(ISNUMBER(_xlfn.XMATCH(Prod_fields[[#This Row],[ID]],Rosetta_Stone[Source PROD ID],0))=TRUE,"Found","0-Not Found")</f>
        <v>Found</v>
      </c>
      <c r="C1128" s="15" t="s">
        <v>6696</v>
      </c>
      <c r="D1128" s="15" t="s">
        <v>1953</v>
      </c>
      <c r="E1128" s="15" t="s">
        <v>6700</v>
      </c>
      <c r="F1128" s="15" t="s">
        <v>103</v>
      </c>
      <c r="G1128" s="15" t="s">
        <v>947</v>
      </c>
      <c r="I1128" s="15" t="s">
        <v>6698</v>
      </c>
      <c r="J1128" s="15" t="s">
        <v>20</v>
      </c>
    </row>
    <row r="1129" spans="1:10">
      <c r="A1129" s="15" t="s">
        <v>8370</v>
      </c>
      <c r="B1129" s="218" t="str">
        <f>IF(ISNUMBER(_xlfn.XMATCH(Prod_fields[[#This Row],[ID]],Rosetta_Stone[Source PROD ID],0))=TRUE,"Found","0-Not Found")</f>
        <v>Found</v>
      </c>
      <c r="C1129" s="15" t="s">
        <v>6696</v>
      </c>
      <c r="D1129" s="15" t="s">
        <v>1867</v>
      </c>
      <c r="E1129" s="15" t="s">
        <v>6700</v>
      </c>
      <c r="F1129" s="15" t="s">
        <v>103</v>
      </c>
      <c r="G1129" s="15" t="s">
        <v>947</v>
      </c>
      <c r="I1129" s="15" t="s">
        <v>6698</v>
      </c>
      <c r="J1129" s="15" t="s">
        <v>20</v>
      </c>
    </row>
    <row r="1130" spans="1:10">
      <c r="A1130" s="15" t="s">
        <v>6302</v>
      </c>
      <c r="B1130" s="218" t="str">
        <f>IF(ISNUMBER(_xlfn.XMATCH(Prod_fields[[#This Row],[ID]],Rosetta_Stone[Source PROD ID],0))=TRUE,"Found","0-Not Found")</f>
        <v>0-Not Found</v>
      </c>
      <c r="C1130" s="15" t="s">
        <v>1641</v>
      </c>
      <c r="D1130" s="15" t="s">
        <v>8371</v>
      </c>
      <c r="E1130" s="15" t="s">
        <v>6701</v>
      </c>
      <c r="F1130" s="15" t="s">
        <v>103</v>
      </c>
      <c r="G1130" s="15" t="s">
        <v>947</v>
      </c>
      <c r="I1130" s="15" t="s">
        <v>6698</v>
      </c>
      <c r="J1130" s="15" t="s">
        <v>20</v>
      </c>
    </row>
    <row r="1131" spans="1:10">
      <c r="A1131" s="15" t="s">
        <v>6303</v>
      </c>
      <c r="B1131" s="218" t="str">
        <f>IF(ISNUMBER(_xlfn.XMATCH(Prod_fields[[#This Row],[ID]],Rosetta_Stone[Source PROD ID],0))=TRUE,"Found","0-Not Found")</f>
        <v>0-Not Found</v>
      </c>
      <c r="C1131" s="15" t="s">
        <v>1641</v>
      </c>
      <c r="D1131" s="15" t="s">
        <v>8372</v>
      </c>
      <c r="E1131" s="15" t="s">
        <v>6701</v>
      </c>
      <c r="F1131" s="15" t="s">
        <v>103</v>
      </c>
      <c r="G1131" s="15" t="s">
        <v>947</v>
      </c>
      <c r="I1131" s="15" t="s">
        <v>6698</v>
      </c>
      <c r="J1131" s="15" t="s">
        <v>20</v>
      </c>
    </row>
    <row r="1132" spans="1:10">
      <c r="A1132" s="15" t="s">
        <v>8373</v>
      </c>
      <c r="B1132" s="218" t="str">
        <f>IF(ISNUMBER(_xlfn.XMATCH(Prod_fields[[#This Row],[ID]],Rosetta_Stone[Source PROD ID],0))=TRUE,"Found","0-Not Found")</f>
        <v>0-Not Found</v>
      </c>
      <c r="C1132" s="15" t="s">
        <v>1641</v>
      </c>
      <c r="D1132" s="15" t="s">
        <v>8374</v>
      </c>
      <c r="E1132" s="15" t="s">
        <v>6700</v>
      </c>
      <c r="F1132" s="15" t="s">
        <v>103</v>
      </c>
      <c r="G1132" s="15" t="s">
        <v>947</v>
      </c>
      <c r="I1132" s="15" t="s">
        <v>6698</v>
      </c>
      <c r="J1132" s="15" t="s">
        <v>20</v>
      </c>
    </row>
    <row r="1133" spans="1:10">
      <c r="A1133" s="15" t="s">
        <v>8375</v>
      </c>
      <c r="B1133" s="218" t="str">
        <f>IF(ISNUMBER(_xlfn.XMATCH(Prod_fields[[#This Row],[ID]],Rosetta_Stone[Source PROD ID],0))=TRUE,"Found","0-Not Found")</f>
        <v>0-Not Found</v>
      </c>
      <c r="C1133" s="15" t="s">
        <v>1641</v>
      </c>
      <c r="D1133" s="15" t="s">
        <v>8376</v>
      </c>
      <c r="E1133" s="15" t="s">
        <v>6700</v>
      </c>
      <c r="F1133" s="15" t="s">
        <v>103</v>
      </c>
      <c r="G1133" s="15" t="s">
        <v>947</v>
      </c>
      <c r="I1133" s="15" t="s">
        <v>6698</v>
      </c>
      <c r="J1133" s="15" t="s">
        <v>20</v>
      </c>
    </row>
    <row r="1134" spans="1:10">
      <c r="A1134" s="15" t="s">
        <v>8377</v>
      </c>
      <c r="B1134" s="218" t="str">
        <f>IF(ISNUMBER(_xlfn.XMATCH(Prod_fields[[#This Row],[ID]],Rosetta_Stone[Source PROD ID],0))=TRUE,"Found","0-Not Found")</f>
        <v>0-Not Found</v>
      </c>
      <c r="C1134" s="15" t="s">
        <v>1641</v>
      </c>
      <c r="D1134" s="15" t="s">
        <v>8378</v>
      </c>
      <c r="E1134" s="15" t="s">
        <v>6700</v>
      </c>
      <c r="F1134" s="15" t="s">
        <v>103</v>
      </c>
      <c r="G1134" s="15" t="s">
        <v>947</v>
      </c>
      <c r="I1134" s="15" t="s">
        <v>6698</v>
      </c>
      <c r="J1134" s="15" t="s">
        <v>20</v>
      </c>
    </row>
    <row r="1135" spans="1:10">
      <c r="A1135" s="15" t="s">
        <v>8379</v>
      </c>
      <c r="B1135" s="218" t="str">
        <f>IF(ISNUMBER(_xlfn.XMATCH(Prod_fields[[#This Row],[ID]],Rosetta_Stone[Source PROD ID],0))=TRUE,"Found","0-Not Found")</f>
        <v>0-Not Found</v>
      </c>
      <c r="C1135" s="15" t="s">
        <v>1641</v>
      </c>
      <c r="D1135" s="15" t="s">
        <v>8380</v>
      </c>
      <c r="E1135" s="15" t="s">
        <v>6700</v>
      </c>
      <c r="F1135" s="15" t="s">
        <v>103</v>
      </c>
      <c r="G1135" s="15" t="s">
        <v>947</v>
      </c>
      <c r="I1135" s="15" t="s">
        <v>6698</v>
      </c>
      <c r="J1135" s="15" t="s">
        <v>20</v>
      </c>
    </row>
    <row r="1136" spans="1:10">
      <c r="A1136" s="15" t="s">
        <v>8381</v>
      </c>
      <c r="B1136" s="218" t="str">
        <f>IF(ISNUMBER(_xlfn.XMATCH(Prod_fields[[#This Row],[ID]],Rosetta_Stone[Source PROD ID],0))=TRUE,"Found","0-Not Found")</f>
        <v>0-Not Found</v>
      </c>
      <c r="C1136" s="15" t="s">
        <v>1641</v>
      </c>
      <c r="D1136" s="15" t="s">
        <v>8382</v>
      </c>
      <c r="E1136" s="15" t="s">
        <v>6700</v>
      </c>
      <c r="F1136" s="15" t="s">
        <v>103</v>
      </c>
      <c r="G1136" s="15" t="s">
        <v>947</v>
      </c>
      <c r="I1136" s="15" t="s">
        <v>6698</v>
      </c>
      <c r="J1136" s="15" t="s">
        <v>20</v>
      </c>
    </row>
    <row r="1137" spans="1:12">
      <c r="A1137" s="15" t="s">
        <v>8383</v>
      </c>
      <c r="B1137" s="218" t="str">
        <f>IF(ISNUMBER(_xlfn.XMATCH(Prod_fields[[#This Row],[ID]],Rosetta_Stone[Source PROD ID],0))=TRUE,"Found","0-Not Found")</f>
        <v>0-Not Found</v>
      </c>
      <c r="C1137" s="15" t="s">
        <v>1641</v>
      </c>
      <c r="D1137" s="15" t="s">
        <v>8384</v>
      </c>
      <c r="E1137" s="15" t="s">
        <v>6700</v>
      </c>
      <c r="F1137" s="15" t="s">
        <v>103</v>
      </c>
      <c r="G1137" s="15" t="s">
        <v>947</v>
      </c>
      <c r="I1137" s="15" t="s">
        <v>6698</v>
      </c>
      <c r="J1137" s="15" t="s">
        <v>20</v>
      </c>
    </row>
    <row r="1138" spans="1:12">
      <c r="A1138" s="15" t="s">
        <v>8385</v>
      </c>
      <c r="B1138" s="218" t="str">
        <f>IF(ISNUMBER(_xlfn.XMATCH(Prod_fields[[#This Row],[ID]],Rosetta_Stone[Source PROD ID],0))=TRUE,"Found","0-Not Found")</f>
        <v>0-Not Found</v>
      </c>
      <c r="C1138" s="15" t="s">
        <v>1641</v>
      </c>
      <c r="D1138" s="15" t="s">
        <v>8386</v>
      </c>
      <c r="E1138" s="15" t="s">
        <v>6700</v>
      </c>
      <c r="F1138" s="15" t="s">
        <v>103</v>
      </c>
      <c r="G1138" s="15" t="s">
        <v>947</v>
      </c>
      <c r="I1138" s="15" t="s">
        <v>6698</v>
      </c>
      <c r="J1138" s="15" t="s">
        <v>20</v>
      </c>
    </row>
    <row r="1139" spans="1:12">
      <c r="A1139" s="15" t="s">
        <v>8387</v>
      </c>
      <c r="B1139" s="218" t="str">
        <f>IF(ISNUMBER(_xlfn.XMATCH(Prod_fields[[#This Row],[ID]],Rosetta_Stone[Source PROD ID],0))=TRUE,"Found","0-Not Found")</f>
        <v>0-Not Found</v>
      </c>
      <c r="C1139" s="15" t="s">
        <v>1641</v>
      </c>
      <c r="D1139" s="15" t="s">
        <v>8388</v>
      </c>
      <c r="E1139" s="15" t="s">
        <v>6700</v>
      </c>
      <c r="F1139" s="15" t="s">
        <v>103</v>
      </c>
      <c r="G1139" s="15" t="s">
        <v>947</v>
      </c>
      <c r="I1139" s="15" t="s">
        <v>6698</v>
      </c>
      <c r="J1139" s="15" t="s">
        <v>20</v>
      </c>
    </row>
    <row r="1140" spans="1:12">
      <c r="A1140" s="15" t="s">
        <v>8389</v>
      </c>
      <c r="B1140" s="218" t="str">
        <f>IF(ISNUMBER(_xlfn.XMATCH(Prod_fields[[#This Row],[ID]],Rosetta_Stone[Source PROD ID],0))=TRUE,"Found","0-Not Found")</f>
        <v>0-Not Found</v>
      </c>
      <c r="C1140" s="15" t="s">
        <v>1641</v>
      </c>
      <c r="D1140" s="15" t="s">
        <v>8390</v>
      </c>
      <c r="E1140" s="15" t="s">
        <v>6700</v>
      </c>
      <c r="F1140" s="15" t="s">
        <v>103</v>
      </c>
      <c r="G1140" s="15" t="s">
        <v>947</v>
      </c>
      <c r="I1140" s="15" t="s">
        <v>6698</v>
      </c>
      <c r="J1140" s="15" t="s">
        <v>20</v>
      </c>
    </row>
    <row r="1141" spans="1:12">
      <c r="A1141" s="15" t="s">
        <v>8391</v>
      </c>
      <c r="B1141" s="218" t="str">
        <f>IF(ISNUMBER(_xlfn.XMATCH(Prod_fields[[#This Row],[ID]],Rosetta_Stone[Source PROD ID],0))=TRUE,"Found","0-Not Found")</f>
        <v>0-Not Found</v>
      </c>
      <c r="C1141" s="15" t="s">
        <v>1641</v>
      </c>
      <c r="D1141" s="15" t="s">
        <v>8392</v>
      </c>
      <c r="E1141" s="15" t="s">
        <v>6700</v>
      </c>
      <c r="F1141" s="15" t="s">
        <v>103</v>
      </c>
      <c r="G1141" s="15" t="s">
        <v>947</v>
      </c>
      <c r="I1141" s="15" t="s">
        <v>6698</v>
      </c>
      <c r="J1141" s="15" t="s">
        <v>20</v>
      </c>
    </row>
    <row r="1142" spans="1:12">
      <c r="A1142" s="15" t="s">
        <v>8393</v>
      </c>
      <c r="B1142" s="218" t="str">
        <f>IF(ISNUMBER(_xlfn.XMATCH(Prod_fields[[#This Row],[ID]],Rosetta_Stone[Source PROD ID],0))=TRUE,"Found","0-Not Found")</f>
        <v>0-Not Found</v>
      </c>
      <c r="C1142" s="15"/>
      <c r="D1142" s="15" t="s">
        <v>8394</v>
      </c>
      <c r="E1142" s="15" t="s">
        <v>6701</v>
      </c>
      <c r="F1142" s="15" t="s">
        <v>216</v>
      </c>
      <c r="G1142" s="15" t="s">
        <v>338</v>
      </c>
      <c r="J1142" s="15" t="s">
        <v>20</v>
      </c>
    </row>
    <row r="1143" spans="1:12">
      <c r="A1143" s="15" t="s">
        <v>8395</v>
      </c>
      <c r="B1143" s="218" t="str">
        <f>IF(ISNUMBER(_xlfn.XMATCH(Prod_fields[[#This Row],[ID]],Rosetta_Stone[Source PROD ID],0))=TRUE,"Found","0-Not Found")</f>
        <v>0-Not Found</v>
      </c>
      <c r="C1143" s="15"/>
      <c r="D1143" s="15" t="s">
        <v>8396</v>
      </c>
      <c r="E1143" s="15" t="s">
        <v>6701</v>
      </c>
      <c r="F1143" s="15" t="s">
        <v>216</v>
      </c>
      <c r="G1143" s="15" t="s">
        <v>6712</v>
      </c>
      <c r="J1143" s="15" t="s">
        <v>20</v>
      </c>
    </row>
    <row r="1144" spans="1:12">
      <c r="A1144" s="15" t="s">
        <v>8397</v>
      </c>
      <c r="B1144" s="218" t="str">
        <f>IF(ISNUMBER(_xlfn.XMATCH(Prod_fields[[#This Row],[ID]],Rosetta_Stone[Source PROD ID],0))=TRUE,"Found","0-Not Found")</f>
        <v>0-Not Found</v>
      </c>
      <c r="C1144" s="15"/>
      <c r="D1144" s="15" t="s">
        <v>8398</v>
      </c>
      <c r="E1144" s="15" t="s">
        <v>6935</v>
      </c>
      <c r="F1144" s="15" t="s">
        <v>103</v>
      </c>
      <c r="G1144" s="15" t="s">
        <v>1075</v>
      </c>
      <c r="I1144" s="15" t="s">
        <v>6698</v>
      </c>
      <c r="J1144" s="15" t="s">
        <v>20</v>
      </c>
    </row>
    <row r="1145" spans="1:12">
      <c r="A1145" s="15" t="s">
        <v>816</v>
      </c>
      <c r="B1145" s="218" t="str">
        <f>IF(ISNUMBER(_xlfn.XMATCH(Prod_fields[[#This Row],[ID]],Rosetta_Stone[Source PROD ID],0))=TRUE,"Found","0-Not Found")</f>
        <v>Found</v>
      </c>
      <c r="C1145" s="15" t="s">
        <v>6696</v>
      </c>
      <c r="D1145" s="15" t="s">
        <v>1463</v>
      </c>
      <c r="E1145" s="15" t="s">
        <v>6701</v>
      </c>
      <c r="F1145" s="15" t="s">
        <v>216</v>
      </c>
      <c r="G1145" s="15" t="s">
        <v>947</v>
      </c>
      <c r="J1145" s="15" t="s">
        <v>20</v>
      </c>
    </row>
    <row r="1146" spans="1:12">
      <c r="A1146" s="15" t="s">
        <v>8399</v>
      </c>
      <c r="B1146" s="218" t="str">
        <f>IF(ISNUMBER(_xlfn.XMATCH(Prod_fields[[#This Row],[ID]],Rosetta_Stone[Source PROD ID],0))=TRUE,"Found","0-Not Found")</f>
        <v>0-Not Found</v>
      </c>
      <c r="C1146" s="15"/>
      <c r="D1146" s="15" t="s">
        <v>8400</v>
      </c>
      <c r="E1146" s="15" t="s">
        <v>6701</v>
      </c>
      <c r="F1146" s="15" t="s">
        <v>1636</v>
      </c>
      <c r="G1146" s="15" t="s">
        <v>947</v>
      </c>
      <c r="L1146" s="15" t="s">
        <v>117</v>
      </c>
    </row>
    <row r="1147" spans="1:12">
      <c r="A1147" s="15" t="s">
        <v>8399</v>
      </c>
      <c r="B1147" s="218" t="str">
        <f>IF(ISNUMBER(_xlfn.XMATCH(Prod_fields[[#This Row],[ID]],Rosetta_Stone[Source PROD ID],0))=TRUE,"Found","0-Not Found")</f>
        <v>0-Not Found</v>
      </c>
      <c r="C1147" s="15"/>
      <c r="D1147" s="15" t="s">
        <v>8400</v>
      </c>
      <c r="E1147" s="15" t="s">
        <v>6688</v>
      </c>
      <c r="F1147" s="15" t="s">
        <v>1636</v>
      </c>
      <c r="G1147" s="15" t="s">
        <v>947</v>
      </c>
      <c r="L1147" s="15" t="s">
        <v>117</v>
      </c>
    </row>
    <row r="1148" spans="1:12">
      <c r="A1148" s="15" t="s">
        <v>8399</v>
      </c>
      <c r="B1148" s="218" t="str">
        <f>IF(ISNUMBER(_xlfn.XMATCH(Prod_fields[[#This Row],[ID]],Rosetta_Stone[Source PROD ID],0))=TRUE,"Found","0-Not Found")</f>
        <v>0-Not Found</v>
      </c>
      <c r="C1148" s="15"/>
      <c r="D1148" s="15" t="s">
        <v>8401</v>
      </c>
      <c r="E1148" s="15" t="s">
        <v>6688</v>
      </c>
      <c r="F1148" s="15" t="s">
        <v>1636</v>
      </c>
      <c r="G1148" s="15" t="s">
        <v>947</v>
      </c>
      <c r="L1148" s="15" t="s">
        <v>117</v>
      </c>
    </row>
    <row r="1149" spans="1:12">
      <c r="A1149" s="15" t="s">
        <v>8399</v>
      </c>
      <c r="B1149" s="218" t="str">
        <f>IF(ISNUMBER(_xlfn.XMATCH(Prod_fields[[#This Row],[ID]],Rosetta_Stone[Source PROD ID],0))=TRUE,"Found","0-Not Found")</f>
        <v>0-Not Found</v>
      </c>
      <c r="C1149" s="15"/>
      <c r="D1149" s="15" t="s">
        <v>8402</v>
      </c>
      <c r="E1149" s="15" t="s">
        <v>6688</v>
      </c>
      <c r="F1149" s="15" t="s">
        <v>1636</v>
      </c>
      <c r="G1149" s="15" t="s">
        <v>947</v>
      </c>
      <c r="L1149" s="15" t="s">
        <v>117</v>
      </c>
    </row>
    <row r="1150" spans="1:12">
      <c r="A1150" s="15" t="s">
        <v>8399</v>
      </c>
      <c r="B1150" s="218" t="str">
        <f>IF(ISNUMBER(_xlfn.XMATCH(Prod_fields[[#This Row],[ID]],Rosetta_Stone[Source PROD ID],0))=TRUE,"Found","0-Not Found")</f>
        <v>0-Not Found</v>
      </c>
      <c r="C1150" s="15"/>
      <c r="D1150" s="15" t="s">
        <v>8403</v>
      </c>
      <c r="E1150" s="15" t="s">
        <v>6701</v>
      </c>
      <c r="F1150" s="15" t="s">
        <v>1636</v>
      </c>
      <c r="G1150" s="15" t="s">
        <v>947</v>
      </c>
      <c r="L1150" s="15" t="s">
        <v>117</v>
      </c>
    </row>
    <row r="1151" spans="1:12">
      <c r="A1151" s="15" t="s">
        <v>8399</v>
      </c>
      <c r="B1151" s="218" t="str">
        <f>IF(ISNUMBER(_xlfn.XMATCH(Prod_fields[[#This Row],[ID]],Rosetta_Stone[Source PROD ID],0))=TRUE,"Found","0-Not Found")</f>
        <v>0-Not Found</v>
      </c>
      <c r="C1151" s="15"/>
      <c r="D1151" s="15" t="s">
        <v>8403</v>
      </c>
      <c r="E1151" s="15" t="s">
        <v>6688</v>
      </c>
      <c r="F1151" s="15" t="s">
        <v>1636</v>
      </c>
      <c r="G1151" s="15" t="s">
        <v>947</v>
      </c>
      <c r="L1151" s="15" t="s">
        <v>7020</v>
      </c>
    </row>
    <row r="1152" spans="1:12">
      <c r="A1152" s="15" t="s">
        <v>8404</v>
      </c>
      <c r="B1152" s="218" t="str">
        <f>IF(ISNUMBER(_xlfn.XMATCH(Prod_fields[[#This Row],[ID]],Rosetta_Stone[Source PROD ID],0))=TRUE,"Found","0-Not Found")</f>
        <v>0-Not Found</v>
      </c>
      <c r="C1152" s="15"/>
      <c r="D1152" s="15" t="s">
        <v>8405</v>
      </c>
      <c r="E1152" s="15" t="s">
        <v>6701</v>
      </c>
      <c r="F1152" s="15" t="s">
        <v>1636</v>
      </c>
      <c r="G1152" s="15" t="s">
        <v>947</v>
      </c>
      <c r="L1152" s="15" t="s">
        <v>117</v>
      </c>
    </row>
    <row r="1153" spans="1:14">
      <c r="A1153" s="15" t="s">
        <v>8404</v>
      </c>
      <c r="B1153" s="218" t="str">
        <f>IF(ISNUMBER(_xlfn.XMATCH(Prod_fields[[#This Row],[ID]],Rosetta_Stone[Source PROD ID],0))=TRUE,"Found","0-Not Found")</f>
        <v>0-Not Found</v>
      </c>
      <c r="C1153" s="15"/>
      <c r="D1153" s="15" t="s">
        <v>8406</v>
      </c>
      <c r="E1153" s="15" t="s">
        <v>6701</v>
      </c>
      <c r="F1153" s="15" t="s">
        <v>1636</v>
      </c>
      <c r="G1153" s="15" t="s">
        <v>947</v>
      </c>
      <c r="L1153" s="15" t="s">
        <v>117</v>
      </c>
    </row>
    <row r="1154" spans="1:14">
      <c r="A1154" s="15" t="s">
        <v>8399</v>
      </c>
      <c r="B1154" s="218" t="str">
        <f>IF(ISNUMBER(_xlfn.XMATCH(Prod_fields[[#This Row],[ID]],Rosetta_Stone[Source PROD ID],0))=TRUE,"Found","0-Not Found")</f>
        <v>0-Not Found</v>
      </c>
      <c r="C1154" s="15"/>
      <c r="D1154" s="15" t="s">
        <v>8407</v>
      </c>
      <c r="E1154" s="15" t="s">
        <v>6701</v>
      </c>
      <c r="F1154" s="15" t="s">
        <v>1636</v>
      </c>
      <c r="G1154" s="15" t="s">
        <v>947</v>
      </c>
      <c r="J1154" s="15" t="s">
        <v>20</v>
      </c>
      <c r="L1154" s="15" t="s">
        <v>117</v>
      </c>
      <c r="N1154" s="15" t="s">
        <v>20</v>
      </c>
    </row>
    <row r="1155" spans="1:14">
      <c r="A1155" s="15" t="s">
        <v>8399</v>
      </c>
      <c r="B1155" s="218" t="str">
        <f>IF(ISNUMBER(_xlfn.XMATCH(Prod_fields[[#This Row],[ID]],Rosetta_Stone[Source PROD ID],0))=TRUE,"Found","0-Not Found")</f>
        <v>0-Not Found</v>
      </c>
      <c r="C1155" s="15"/>
      <c r="D1155" s="15" t="s">
        <v>8408</v>
      </c>
      <c r="E1155" s="15" t="s">
        <v>6701</v>
      </c>
      <c r="F1155" s="15" t="s">
        <v>1636</v>
      </c>
      <c r="G1155" s="15" t="s">
        <v>947</v>
      </c>
      <c r="L1155" s="15" t="s">
        <v>117</v>
      </c>
    </row>
    <row r="1156" spans="1:14">
      <c r="A1156" s="15" t="s">
        <v>8399</v>
      </c>
      <c r="B1156" s="218" t="str">
        <f>IF(ISNUMBER(_xlfn.XMATCH(Prod_fields[[#This Row],[ID]],Rosetta_Stone[Source PROD ID],0))=TRUE,"Found","0-Not Found")</f>
        <v>0-Not Found</v>
      </c>
      <c r="C1156" s="15"/>
      <c r="D1156" s="15" t="s">
        <v>8409</v>
      </c>
      <c r="E1156" s="15" t="s">
        <v>6727</v>
      </c>
      <c r="F1156" s="15" t="s">
        <v>1636</v>
      </c>
      <c r="G1156" s="15" t="s">
        <v>947</v>
      </c>
      <c r="L1156" s="15" t="s">
        <v>117</v>
      </c>
    </row>
    <row r="1157" spans="1:14">
      <c r="A1157" s="15" t="s">
        <v>8399</v>
      </c>
      <c r="B1157" s="218" t="str">
        <f>IF(ISNUMBER(_xlfn.XMATCH(Prod_fields[[#This Row],[ID]],Rosetta_Stone[Source PROD ID],0))=TRUE,"Found","0-Not Found")</f>
        <v>0-Not Found</v>
      </c>
      <c r="C1157" s="15"/>
      <c r="D1157" s="15" t="s">
        <v>8410</v>
      </c>
      <c r="E1157" s="15" t="s">
        <v>6701</v>
      </c>
      <c r="F1157" s="15" t="s">
        <v>1636</v>
      </c>
      <c r="G1157" s="15" t="s">
        <v>947</v>
      </c>
      <c r="L1157" s="15" t="s">
        <v>117</v>
      </c>
    </row>
    <row r="1158" spans="1:14">
      <c r="A1158" s="15" t="s">
        <v>8404</v>
      </c>
      <c r="B1158" s="218" t="str">
        <f>IF(ISNUMBER(_xlfn.XMATCH(Prod_fields[[#This Row],[ID]],Rosetta_Stone[Source PROD ID],0))=TRUE,"Found","0-Not Found")</f>
        <v>0-Not Found</v>
      </c>
      <c r="C1158" s="15"/>
      <c r="D1158" s="15" t="s">
        <v>8411</v>
      </c>
      <c r="E1158" s="15" t="s">
        <v>6701</v>
      </c>
      <c r="F1158" s="15" t="s">
        <v>1636</v>
      </c>
      <c r="G1158" s="15" t="s">
        <v>947</v>
      </c>
      <c r="L1158" s="15" t="s">
        <v>117</v>
      </c>
    </row>
    <row r="1159" spans="1:14">
      <c r="A1159" s="15" t="s">
        <v>8399</v>
      </c>
      <c r="B1159" s="218" t="str">
        <f>IF(ISNUMBER(_xlfn.XMATCH(Prod_fields[[#This Row],[ID]],Rosetta_Stone[Source PROD ID],0))=TRUE,"Found","0-Not Found")</f>
        <v>0-Not Found</v>
      </c>
      <c r="C1159" s="15"/>
      <c r="D1159" s="15" t="s">
        <v>8412</v>
      </c>
      <c r="E1159" s="15" t="s">
        <v>6701</v>
      </c>
      <c r="F1159" s="15" t="s">
        <v>1636</v>
      </c>
      <c r="G1159" s="15" t="s">
        <v>947</v>
      </c>
      <c r="J1159" s="15" t="s">
        <v>20</v>
      </c>
      <c r="L1159" s="15" t="s">
        <v>117</v>
      </c>
      <c r="N1159" s="15" t="s">
        <v>20</v>
      </c>
    </row>
    <row r="1160" spans="1:14">
      <c r="A1160" s="15" t="s">
        <v>8404</v>
      </c>
      <c r="B1160" s="218" t="str">
        <f>IF(ISNUMBER(_xlfn.XMATCH(Prod_fields[[#This Row],[ID]],Rosetta_Stone[Source PROD ID],0))=TRUE,"Found","0-Not Found")</f>
        <v>0-Not Found</v>
      </c>
      <c r="C1160" s="15"/>
      <c r="D1160" s="15" t="s">
        <v>8413</v>
      </c>
      <c r="E1160" s="15" t="s">
        <v>6701</v>
      </c>
      <c r="F1160" s="15" t="s">
        <v>1636</v>
      </c>
      <c r="G1160" s="15" t="s">
        <v>947</v>
      </c>
      <c r="L1160" s="15" t="s">
        <v>117</v>
      </c>
    </row>
    <row r="1161" spans="1:14">
      <c r="A1161" s="15" t="s">
        <v>8414</v>
      </c>
      <c r="B1161" s="218" t="str">
        <f>IF(ISNUMBER(_xlfn.XMATCH(Prod_fields[[#This Row],[ID]],Rosetta_Stone[Source PROD ID],0))=TRUE,"Found","0-Not Found")</f>
        <v>0-Not Found</v>
      </c>
      <c r="C1161" s="15"/>
      <c r="D1161" s="15" t="s">
        <v>8415</v>
      </c>
      <c r="E1161" s="15" t="s">
        <v>6688</v>
      </c>
      <c r="F1161" s="15" t="s">
        <v>1636</v>
      </c>
      <c r="G1161" s="15" t="s">
        <v>947</v>
      </c>
      <c r="L1161" s="15" t="s">
        <v>7020</v>
      </c>
    </row>
    <row r="1162" spans="1:14">
      <c r="A1162" s="15" t="s">
        <v>8414</v>
      </c>
      <c r="B1162" s="218" t="str">
        <f>IF(ISNUMBER(_xlfn.XMATCH(Prod_fields[[#This Row],[ID]],Rosetta_Stone[Source PROD ID],0))=TRUE,"Found","0-Not Found")</f>
        <v>0-Not Found</v>
      </c>
      <c r="C1162" s="15"/>
      <c r="D1162" s="15" t="s">
        <v>8416</v>
      </c>
      <c r="E1162" s="15" t="s">
        <v>6688</v>
      </c>
      <c r="F1162" s="15" t="s">
        <v>1636</v>
      </c>
      <c r="G1162" s="15" t="s">
        <v>947</v>
      </c>
      <c r="L1162" s="15" t="s">
        <v>7020</v>
      </c>
    </row>
    <row r="1163" spans="1:14">
      <c r="A1163" s="15" t="s">
        <v>8417</v>
      </c>
      <c r="B1163" s="218" t="str">
        <f>IF(ISNUMBER(_xlfn.XMATCH(Prod_fields[[#This Row],[ID]],Rosetta_Stone[Source PROD ID],0))=TRUE,"Found","0-Not Found")</f>
        <v>0-Not Found</v>
      </c>
      <c r="C1163" s="15"/>
      <c r="D1163" s="15" t="s">
        <v>8418</v>
      </c>
      <c r="E1163" s="15" t="s">
        <v>6701</v>
      </c>
      <c r="F1163" s="15" t="s">
        <v>103</v>
      </c>
      <c r="G1163" s="15" t="s">
        <v>1347</v>
      </c>
      <c r="I1163" s="15" t="s">
        <v>6689</v>
      </c>
      <c r="J1163" s="15" t="s">
        <v>20</v>
      </c>
    </row>
    <row r="1164" spans="1:14">
      <c r="A1164" s="15" t="s">
        <v>6304</v>
      </c>
      <c r="B1164" s="218" t="str">
        <f>IF(ISNUMBER(_xlfn.XMATCH(Prod_fields[[#This Row],[ID]],Rosetta_Stone[Source PROD ID],0))=TRUE,"Found","0-Not Found")</f>
        <v>Found</v>
      </c>
      <c r="C1164" s="15" t="s">
        <v>6696</v>
      </c>
      <c r="D1164" s="15" t="s">
        <v>1668</v>
      </c>
      <c r="E1164" s="15" t="s">
        <v>6701</v>
      </c>
      <c r="F1164" s="15" t="s">
        <v>1636</v>
      </c>
      <c r="G1164" s="15" t="s">
        <v>947</v>
      </c>
      <c r="J1164" s="15" t="s">
        <v>20</v>
      </c>
      <c r="L1164" s="15" t="s">
        <v>117</v>
      </c>
    </row>
    <row r="1165" spans="1:14">
      <c r="A1165" s="15" t="s">
        <v>6304</v>
      </c>
      <c r="B1165" s="218" t="str">
        <f>IF(ISNUMBER(_xlfn.XMATCH(Prod_fields[[#This Row],[ID]],Rosetta_Stone[Source PROD ID],0))=TRUE,"Found","0-Not Found")</f>
        <v>Found</v>
      </c>
      <c r="C1165" s="15" t="s">
        <v>6696</v>
      </c>
      <c r="D1165" s="15" t="s">
        <v>1668</v>
      </c>
      <c r="E1165" s="15" t="s">
        <v>6697</v>
      </c>
      <c r="F1165" s="15" t="s">
        <v>1636</v>
      </c>
      <c r="G1165" s="15" t="s">
        <v>947</v>
      </c>
      <c r="J1165" s="15" t="s">
        <v>20</v>
      </c>
      <c r="L1165" s="15" t="s">
        <v>117</v>
      </c>
    </row>
    <row r="1166" spans="1:14">
      <c r="A1166" s="15" t="s">
        <v>8419</v>
      </c>
      <c r="B1166" s="218" t="str">
        <f>IF(ISNUMBER(_xlfn.XMATCH(Prod_fields[[#This Row],[ID]],Rosetta_Stone[Source PROD ID],0))=TRUE,"Found","0-Not Found")</f>
        <v>0-Not Found</v>
      </c>
      <c r="C1166" s="15"/>
      <c r="D1166" s="15" t="s">
        <v>8420</v>
      </c>
      <c r="E1166" s="15" t="s">
        <v>6701</v>
      </c>
      <c r="F1166" s="15" t="s">
        <v>216</v>
      </c>
      <c r="G1166" s="15" t="s">
        <v>1075</v>
      </c>
      <c r="J1166" s="15" t="s">
        <v>20</v>
      </c>
    </row>
    <row r="1167" spans="1:14">
      <c r="A1167" s="15" t="s">
        <v>8421</v>
      </c>
      <c r="B1167" s="218" t="str">
        <f>IF(ISNUMBER(_xlfn.XMATCH(Prod_fields[[#This Row],[ID]],Rosetta_Stone[Source PROD ID],0))=TRUE,"Found","0-Not Found")</f>
        <v>0-Not Found</v>
      </c>
      <c r="C1167" s="15"/>
      <c r="D1167" s="15" t="s">
        <v>8422</v>
      </c>
      <c r="E1167" s="15" t="s">
        <v>6701</v>
      </c>
      <c r="F1167" s="15" t="s">
        <v>216</v>
      </c>
      <c r="G1167" s="15" t="s">
        <v>1075</v>
      </c>
      <c r="J1167" s="15" t="s">
        <v>20</v>
      </c>
    </row>
    <row r="1168" spans="1:14">
      <c r="A1168" s="15" t="s">
        <v>241</v>
      </c>
      <c r="B1168" s="218" t="str">
        <f>IF(ISNUMBER(_xlfn.XMATCH(Prod_fields[[#This Row],[ID]],Rosetta_Stone[Source PROD ID],0))=TRUE,"Found","0-Not Found")</f>
        <v>Found</v>
      </c>
      <c r="C1168" s="15" t="s">
        <v>6696</v>
      </c>
      <c r="D1168" s="15" t="s">
        <v>242</v>
      </c>
      <c r="E1168" s="15" t="s">
        <v>6701</v>
      </c>
      <c r="F1168" s="15" t="s">
        <v>1636</v>
      </c>
      <c r="G1168" s="15" t="s">
        <v>947</v>
      </c>
      <c r="J1168" s="15" t="s">
        <v>20</v>
      </c>
      <c r="L1168" s="15" t="s">
        <v>117</v>
      </c>
    </row>
    <row r="1169" spans="1:14">
      <c r="A1169" s="15" t="s">
        <v>241</v>
      </c>
      <c r="B1169" s="218" t="str">
        <f>IF(ISNUMBER(_xlfn.XMATCH(Prod_fields[[#This Row],[ID]],Rosetta_Stone[Source PROD ID],0))=TRUE,"Found","0-Not Found")</f>
        <v>Found</v>
      </c>
      <c r="C1169" s="15" t="s">
        <v>6696</v>
      </c>
      <c r="D1169" s="15" t="s">
        <v>242</v>
      </c>
      <c r="E1169" s="15" t="s">
        <v>6697</v>
      </c>
      <c r="F1169" s="15" t="s">
        <v>1636</v>
      </c>
      <c r="G1169" s="15" t="s">
        <v>947</v>
      </c>
      <c r="J1169" s="15" t="s">
        <v>20</v>
      </c>
      <c r="L1169" s="15" t="s">
        <v>117</v>
      </c>
      <c r="M1169" s="15" t="s">
        <v>2204</v>
      </c>
    </row>
    <row r="1170" spans="1:14">
      <c r="A1170" s="15" t="s">
        <v>8423</v>
      </c>
      <c r="B1170" s="218" t="str">
        <f>IF(ISNUMBER(_xlfn.XMATCH(Prod_fields[[#This Row],[ID]],Rosetta_Stone[Source PROD ID],0))=TRUE,"Found","0-Not Found")</f>
        <v>0-Not Found</v>
      </c>
      <c r="C1170" s="15"/>
      <c r="D1170" s="15" t="s">
        <v>8424</v>
      </c>
      <c r="E1170" s="15" t="s">
        <v>6731</v>
      </c>
      <c r="F1170" s="15" t="s">
        <v>216</v>
      </c>
      <c r="G1170" s="15" t="s">
        <v>947</v>
      </c>
      <c r="J1170" s="15" t="s">
        <v>20</v>
      </c>
    </row>
    <row r="1171" spans="1:14">
      <c r="A1171" s="15" t="s">
        <v>8425</v>
      </c>
      <c r="B1171" s="218" t="str">
        <f>IF(ISNUMBER(_xlfn.XMATCH(Prod_fields[[#This Row],[ID]],Rosetta_Stone[Source PROD ID],0))=TRUE,"Found","0-Not Found")</f>
        <v>0-Not Found</v>
      </c>
      <c r="C1171" s="15"/>
      <c r="D1171" s="15" t="s">
        <v>8426</v>
      </c>
      <c r="E1171" s="15" t="s">
        <v>6980</v>
      </c>
      <c r="F1171" s="15" t="s">
        <v>103</v>
      </c>
      <c r="G1171" s="15" t="s">
        <v>810</v>
      </c>
      <c r="I1171" s="15" t="s">
        <v>6698</v>
      </c>
      <c r="J1171" s="15" t="s">
        <v>20</v>
      </c>
    </row>
    <row r="1172" spans="1:14">
      <c r="A1172" s="15" t="s">
        <v>8427</v>
      </c>
      <c r="B1172" s="218" t="str">
        <f>IF(ISNUMBER(_xlfn.XMATCH(Prod_fields[[#This Row],[ID]],Rosetta_Stone[Source PROD ID],0))=TRUE,"Found","0-Not Found")</f>
        <v>0-Not Found</v>
      </c>
      <c r="C1172" s="15"/>
      <c r="D1172" s="15" t="s">
        <v>8428</v>
      </c>
      <c r="E1172" s="15" t="s">
        <v>6731</v>
      </c>
      <c r="F1172" s="15" t="s">
        <v>216</v>
      </c>
      <c r="G1172" s="15" t="s">
        <v>947</v>
      </c>
      <c r="J1172" s="15" t="s">
        <v>20</v>
      </c>
    </row>
    <row r="1173" spans="1:14">
      <c r="A1173" s="15" t="s">
        <v>8</v>
      </c>
      <c r="B1173" s="218" t="str">
        <f>IF(ISNUMBER(_xlfn.XMATCH(Prod_fields[[#This Row],[ID]],Rosetta_Stone[Source PROD ID],0))=TRUE,"Found","0-Not Found")</f>
        <v>0-Not Found</v>
      </c>
      <c r="C1173" s="15"/>
      <c r="D1173" s="15" t="s">
        <v>8429</v>
      </c>
      <c r="E1173" s="15" t="s">
        <v>7132</v>
      </c>
      <c r="F1173" s="15" t="s">
        <v>1636</v>
      </c>
      <c r="G1173" s="15" t="s">
        <v>947</v>
      </c>
      <c r="J1173" s="15" t="s">
        <v>20</v>
      </c>
      <c r="L1173" s="15" t="s">
        <v>117</v>
      </c>
      <c r="M1173" s="15" t="s">
        <v>13</v>
      </c>
      <c r="N1173" s="15" t="s">
        <v>20</v>
      </c>
    </row>
    <row r="1174" spans="1:14">
      <c r="A1174" s="15" t="s">
        <v>330</v>
      </c>
      <c r="B1174" s="218" t="str">
        <f>IF(ISNUMBER(_xlfn.XMATCH(Prod_fields[[#This Row],[ID]],Rosetta_Stone[Source PROD ID],0))=TRUE,"Found","0-Not Found")</f>
        <v>0-Not Found</v>
      </c>
      <c r="C1174" s="15"/>
      <c r="D1174" s="15" t="s">
        <v>8430</v>
      </c>
      <c r="E1174" s="15" t="s">
        <v>6697</v>
      </c>
      <c r="F1174" s="15" t="s">
        <v>103</v>
      </c>
      <c r="G1174" s="15" t="s">
        <v>947</v>
      </c>
      <c r="I1174" s="15" t="s">
        <v>6698</v>
      </c>
      <c r="J1174" s="15" t="s">
        <v>20</v>
      </c>
    </row>
    <row r="1175" spans="1:14">
      <c r="A1175" s="15" t="s">
        <v>330</v>
      </c>
      <c r="B1175" s="218" t="str">
        <f>IF(ISNUMBER(_xlfn.XMATCH(Prod_fields[[#This Row],[ID]],Rosetta_Stone[Source PROD ID],0))=TRUE,"Found","0-Not Found")</f>
        <v>Found</v>
      </c>
      <c r="C1175" s="15" t="s">
        <v>6696</v>
      </c>
      <c r="D1175" s="15" t="s">
        <v>331</v>
      </c>
      <c r="E1175" s="15" t="s">
        <v>6701</v>
      </c>
      <c r="F1175" s="15" t="s">
        <v>103</v>
      </c>
      <c r="G1175" s="15" t="s">
        <v>947</v>
      </c>
      <c r="I1175" s="15" t="s">
        <v>6698</v>
      </c>
      <c r="J1175" s="15" t="s">
        <v>20</v>
      </c>
    </row>
    <row r="1176" spans="1:14">
      <c r="A1176" s="15" t="s">
        <v>330</v>
      </c>
      <c r="B1176" s="218" t="str">
        <f>IF(ISNUMBER(_xlfn.XMATCH(Prod_fields[[#This Row],[ID]],Rosetta_Stone[Source PROD ID],0))=TRUE,"Found","0-Not Found")</f>
        <v>0-Not Found</v>
      </c>
      <c r="C1176" s="15"/>
      <c r="D1176" s="15" t="s">
        <v>8431</v>
      </c>
      <c r="E1176" s="15" t="s">
        <v>6700</v>
      </c>
      <c r="F1176" s="15" t="s">
        <v>103</v>
      </c>
      <c r="G1176" s="15" t="s">
        <v>947</v>
      </c>
      <c r="I1176" s="15" t="s">
        <v>6698</v>
      </c>
      <c r="J1176" s="15" t="s">
        <v>20</v>
      </c>
    </row>
    <row r="1177" spans="1:14">
      <c r="A1177" s="15" t="s">
        <v>8432</v>
      </c>
      <c r="B1177" s="218" t="str">
        <f>IF(ISNUMBER(_xlfn.XMATCH(Prod_fields[[#This Row],[ID]],Rosetta_Stone[Source PROD ID],0))=TRUE,"Found","0-Not Found")</f>
        <v>0-Not Found</v>
      </c>
      <c r="C1177" s="15"/>
      <c r="D1177" s="15" t="s">
        <v>8433</v>
      </c>
      <c r="E1177" s="15" t="s">
        <v>6701</v>
      </c>
      <c r="F1177" s="15" t="s">
        <v>103</v>
      </c>
      <c r="G1177" s="15" t="s">
        <v>6712</v>
      </c>
      <c r="I1177" s="15" t="s">
        <v>6720</v>
      </c>
      <c r="J1177" s="15" t="s">
        <v>20</v>
      </c>
    </row>
    <row r="1178" spans="1:14">
      <c r="A1178" s="15" t="s">
        <v>8434</v>
      </c>
      <c r="B1178" s="218" t="str">
        <f>IF(ISNUMBER(_xlfn.XMATCH(Prod_fields[[#This Row],[ID]],Rosetta_Stone[Source PROD ID],0))=TRUE,"Found","0-Not Found")</f>
        <v>0-Not Found</v>
      </c>
      <c r="C1178" s="15"/>
      <c r="D1178" s="15" t="s">
        <v>8435</v>
      </c>
      <c r="E1178" s="15" t="s">
        <v>6701</v>
      </c>
      <c r="F1178" s="15" t="s">
        <v>216</v>
      </c>
      <c r="G1178" s="15" t="s">
        <v>6712</v>
      </c>
      <c r="I1178" s="15" t="s">
        <v>1348</v>
      </c>
      <c r="J1178" s="15" t="s">
        <v>20</v>
      </c>
    </row>
    <row r="1179" spans="1:14">
      <c r="A1179" s="15" t="s">
        <v>8436</v>
      </c>
      <c r="B1179" s="218" t="str">
        <f>IF(ISNUMBER(_xlfn.XMATCH(Prod_fields[[#This Row],[ID]],Rosetta_Stone[Source PROD ID],0))=TRUE,"Found","0-Not Found")</f>
        <v>0-Not Found</v>
      </c>
      <c r="C1179" s="15"/>
      <c r="D1179" s="15" t="s">
        <v>8437</v>
      </c>
      <c r="E1179" s="15" t="s">
        <v>6701</v>
      </c>
      <c r="F1179" s="15" t="s">
        <v>103</v>
      </c>
      <c r="G1179" s="15" t="s">
        <v>6712</v>
      </c>
      <c r="I1179" s="15" t="s">
        <v>6720</v>
      </c>
      <c r="J1179" s="15" t="s">
        <v>20</v>
      </c>
    </row>
    <row r="1180" spans="1:14">
      <c r="A1180" s="15" t="s">
        <v>8438</v>
      </c>
      <c r="B1180" s="218" t="str">
        <f>IF(ISNUMBER(_xlfn.XMATCH(Prod_fields[[#This Row],[ID]],Rosetta_Stone[Source PROD ID],0))=TRUE,"Found","0-Not Found")</f>
        <v>0-Not Found</v>
      </c>
      <c r="C1180" s="15"/>
      <c r="D1180" s="15" t="s">
        <v>8439</v>
      </c>
      <c r="E1180" s="15" t="s">
        <v>6701</v>
      </c>
      <c r="F1180" s="15" t="s">
        <v>216</v>
      </c>
      <c r="G1180" s="15" t="s">
        <v>6712</v>
      </c>
      <c r="I1180" s="15" t="s">
        <v>1348</v>
      </c>
      <c r="J1180" s="15" t="s">
        <v>20</v>
      </c>
    </row>
    <row r="1181" spans="1:14">
      <c r="A1181" s="15" t="s">
        <v>8440</v>
      </c>
      <c r="B1181" s="218" t="str">
        <f>IF(ISNUMBER(_xlfn.XMATCH(Prod_fields[[#This Row],[ID]],Rosetta_Stone[Source PROD ID],0))=TRUE,"Found","0-Not Found")</f>
        <v>0-Not Found</v>
      </c>
      <c r="C1181" s="15"/>
      <c r="D1181" s="15" t="s">
        <v>8441</v>
      </c>
      <c r="E1181" s="15" t="s">
        <v>6701</v>
      </c>
      <c r="F1181" s="15" t="s">
        <v>103</v>
      </c>
      <c r="G1181" s="15" t="s">
        <v>947</v>
      </c>
      <c r="I1181" s="15" t="s">
        <v>6720</v>
      </c>
      <c r="J1181" s="15" t="s">
        <v>20</v>
      </c>
    </row>
    <row r="1182" spans="1:14">
      <c r="A1182" s="15" t="s">
        <v>8442</v>
      </c>
      <c r="B1182" s="218" t="str">
        <f>IF(ISNUMBER(_xlfn.XMATCH(Prod_fields[[#This Row],[ID]],Rosetta_Stone[Source PROD ID],0))=TRUE,"Found","0-Not Found")</f>
        <v>0-Not Found</v>
      </c>
      <c r="C1182" s="15"/>
      <c r="D1182" s="15" t="s">
        <v>8443</v>
      </c>
      <c r="E1182" s="15" t="s">
        <v>6700</v>
      </c>
      <c r="F1182" s="15" t="s">
        <v>216</v>
      </c>
      <c r="G1182" s="15" t="s">
        <v>7455</v>
      </c>
      <c r="J1182" s="15" t="s">
        <v>20</v>
      </c>
    </row>
    <row r="1183" spans="1:14">
      <c r="A1183" s="15" t="s">
        <v>8444</v>
      </c>
      <c r="B1183" s="218" t="str">
        <f>IF(ISNUMBER(_xlfn.XMATCH(Prod_fields[[#This Row],[ID]],Rosetta_Stone[Source PROD ID],0))=TRUE,"Found","0-Not Found")</f>
        <v>0-Not Found</v>
      </c>
      <c r="C1183" s="15"/>
      <c r="D1183" s="15" t="s">
        <v>8445</v>
      </c>
      <c r="E1183" s="15" t="s">
        <v>6701</v>
      </c>
      <c r="F1183" s="15" t="s">
        <v>1636</v>
      </c>
      <c r="G1183" s="15" t="s">
        <v>947</v>
      </c>
      <c r="J1183" s="15" t="s">
        <v>20</v>
      </c>
      <c r="L1183" s="15" t="s">
        <v>117</v>
      </c>
    </row>
    <row r="1184" spans="1:14">
      <c r="A1184" s="15" t="s">
        <v>8444</v>
      </c>
      <c r="B1184" s="218" t="str">
        <f>IF(ISNUMBER(_xlfn.XMATCH(Prod_fields[[#This Row],[ID]],Rosetta_Stone[Source PROD ID],0))=TRUE,"Found","0-Not Found")</f>
        <v>0-Not Found</v>
      </c>
      <c r="C1184" s="15"/>
      <c r="D1184" s="15" t="s">
        <v>8445</v>
      </c>
      <c r="E1184" s="15" t="s">
        <v>6697</v>
      </c>
      <c r="F1184" s="15" t="s">
        <v>1636</v>
      </c>
      <c r="G1184" s="15" t="s">
        <v>947</v>
      </c>
      <c r="J1184" s="15" t="s">
        <v>20</v>
      </c>
      <c r="L1184" s="15" t="s">
        <v>117</v>
      </c>
    </row>
    <row r="1185" spans="1:14">
      <c r="A1185" s="15" t="s">
        <v>8446</v>
      </c>
      <c r="B1185" s="218" t="str">
        <f>IF(ISNUMBER(_xlfn.XMATCH(Prod_fields[[#This Row],[ID]],Rosetta_Stone[Source PROD ID],0))=TRUE,"Found","0-Not Found")</f>
        <v>0-Not Found</v>
      </c>
      <c r="C1185" s="15"/>
      <c r="D1185" s="15" t="s">
        <v>8447</v>
      </c>
      <c r="E1185" s="15" t="s">
        <v>6701</v>
      </c>
      <c r="F1185" s="15" t="s">
        <v>216</v>
      </c>
      <c r="G1185" s="15" t="s">
        <v>6831</v>
      </c>
      <c r="J1185" s="15" t="s">
        <v>20</v>
      </c>
    </row>
    <row r="1186" spans="1:14">
      <c r="A1186" s="15" t="s">
        <v>2031</v>
      </c>
      <c r="B1186" s="218" t="str">
        <f>IF(ISNUMBER(_xlfn.XMATCH(Prod_fields[[#This Row],[ID]],Rosetta_Stone[Source PROD ID],0))=TRUE,"Found","0-Not Found")</f>
        <v>0-Not Found</v>
      </c>
      <c r="C1186" s="15" t="s">
        <v>6696</v>
      </c>
      <c r="D1186" s="15" t="s">
        <v>8448</v>
      </c>
      <c r="E1186" s="15" t="s">
        <v>6700</v>
      </c>
      <c r="F1186" s="15" t="s">
        <v>103</v>
      </c>
      <c r="G1186" s="15" t="s">
        <v>947</v>
      </c>
      <c r="I1186" s="15" t="s">
        <v>6689</v>
      </c>
      <c r="J1186" s="15" t="s">
        <v>20</v>
      </c>
    </row>
    <row r="1187" spans="1:14">
      <c r="A1187" s="15" t="s">
        <v>8449</v>
      </c>
      <c r="B1187" s="218" t="str">
        <f>IF(ISNUMBER(_xlfn.XMATCH(Prod_fields[[#This Row],[ID]],Rosetta_Stone[Source PROD ID],0))=TRUE,"Found","0-Not Found")</f>
        <v>0-Not Found</v>
      </c>
      <c r="C1187" s="15"/>
      <c r="D1187" s="15" t="s">
        <v>8450</v>
      </c>
      <c r="E1187" s="15" t="s">
        <v>6935</v>
      </c>
      <c r="F1187" s="15" t="s">
        <v>103</v>
      </c>
      <c r="G1187" s="15" t="s">
        <v>947</v>
      </c>
      <c r="I1187" s="15" t="s">
        <v>6720</v>
      </c>
      <c r="J1187" s="15" t="s">
        <v>20</v>
      </c>
    </row>
    <row r="1188" spans="1:14">
      <c r="A1188" s="15" t="s">
        <v>776</v>
      </c>
      <c r="B1188" s="218" t="str">
        <f>IF(ISNUMBER(_xlfn.XMATCH(Prod_fields[[#This Row],[ID]],Rosetta_Stone[Source PROD ID],0))=TRUE,"Found","0-Not Found")</f>
        <v>Found</v>
      </c>
      <c r="C1188" s="15" t="s">
        <v>6696</v>
      </c>
      <c r="D1188" s="15" t="s">
        <v>2014</v>
      </c>
      <c r="E1188" s="15" t="s">
        <v>6697</v>
      </c>
      <c r="F1188" s="15" t="s">
        <v>1636</v>
      </c>
      <c r="G1188" s="15" t="s">
        <v>947</v>
      </c>
      <c r="J1188" s="15" t="s">
        <v>20</v>
      </c>
      <c r="L1188" s="15" t="s">
        <v>117</v>
      </c>
    </row>
    <row r="1189" spans="1:14">
      <c r="A1189" s="15" t="s">
        <v>8451</v>
      </c>
      <c r="B1189" s="218" t="str">
        <f>IF(ISNUMBER(_xlfn.XMATCH(Prod_fields[[#This Row],[ID]],Rosetta_Stone[Source PROD ID],0))=TRUE,"Found","0-Not Found")</f>
        <v>Found</v>
      </c>
      <c r="C1189" s="15" t="s">
        <v>6696</v>
      </c>
      <c r="D1189" s="15" t="s">
        <v>1763</v>
      </c>
      <c r="E1189" s="15" t="s">
        <v>6701</v>
      </c>
      <c r="F1189" s="15" t="s">
        <v>1636</v>
      </c>
      <c r="G1189" s="15" t="s">
        <v>947</v>
      </c>
      <c r="J1189" s="15" t="s">
        <v>20</v>
      </c>
      <c r="L1189" s="15" t="s">
        <v>117</v>
      </c>
    </row>
    <row r="1190" spans="1:14">
      <c r="A1190" s="15" t="s">
        <v>8451</v>
      </c>
      <c r="B1190" s="218" t="str">
        <f>IF(ISNUMBER(_xlfn.XMATCH(Prod_fields[[#This Row],[ID]],Rosetta_Stone[Source PROD ID],0))=TRUE,"Found","0-Not Found")</f>
        <v>Found</v>
      </c>
      <c r="C1190" s="15" t="s">
        <v>6696</v>
      </c>
      <c r="D1190" s="15" t="s">
        <v>1763</v>
      </c>
      <c r="E1190" s="15" t="s">
        <v>6697</v>
      </c>
      <c r="F1190" s="15" t="s">
        <v>1636</v>
      </c>
      <c r="G1190" s="15" t="s">
        <v>947</v>
      </c>
      <c r="J1190" s="15" t="s">
        <v>20</v>
      </c>
      <c r="L1190" s="15" t="s">
        <v>117</v>
      </c>
    </row>
    <row r="1191" spans="1:14">
      <c r="A1191" s="15" t="s">
        <v>8452</v>
      </c>
      <c r="B1191" s="218" t="str">
        <f>IF(ISNUMBER(_xlfn.XMATCH(Prod_fields[[#This Row],[ID]],Rosetta_Stone[Source PROD ID],0))=TRUE,"Found","0-Not Found")</f>
        <v>0-Not Found</v>
      </c>
      <c r="C1191" s="15"/>
      <c r="D1191" s="15" t="s">
        <v>8453</v>
      </c>
      <c r="E1191" s="15" t="s">
        <v>6697</v>
      </c>
      <c r="F1191" s="15" t="s">
        <v>103</v>
      </c>
      <c r="G1191" s="15" t="s">
        <v>1075</v>
      </c>
      <c r="I1191" s="15" t="s">
        <v>6689</v>
      </c>
      <c r="J1191" s="15" t="s">
        <v>20</v>
      </c>
    </row>
    <row r="1192" spans="1:14">
      <c r="A1192" s="15" t="s">
        <v>8452</v>
      </c>
      <c r="B1192" s="218" t="str">
        <f>IF(ISNUMBER(_xlfn.XMATCH(Prod_fields[[#This Row],[ID]],Rosetta_Stone[Source PROD ID],0))=TRUE,"Found","0-Not Found")</f>
        <v>0-Not Found</v>
      </c>
      <c r="C1192" s="15"/>
      <c r="D1192" s="15" t="s">
        <v>8454</v>
      </c>
      <c r="E1192" s="15" t="s">
        <v>6700</v>
      </c>
      <c r="F1192" s="15" t="s">
        <v>103</v>
      </c>
      <c r="G1192" s="15" t="s">
        <v>1075</v>
      </c>
      <c r="I1192" s="15" t="s">
        <v>6689</v>
      </c>
      <c r="J1192" s="15" t="s">
        <v>20</v>
      </c>
    </row>
    <row r="1193" spans="1:14">
      <c r="A1193" s="15" t="s">
        <v>8455</v>
      </c>
      <c r="B1193" s="218" t="str">
        <f>IF(ISNUMBER(_xlfn.XMATCH(Prod_fields[[#This Row],[ID]],Rosetta_Stone[Source PROD ID],0))=TRUE,"Found","0-Not Found")</f>
        <v>0-Not Found</v>
      </c>
      <c r="C1193" s="15"/>
      <c r="D1193" s="15" t="s">
        <v>8456</v>
      </c>
      <c r="E1193" s="15" t="s">
        <v>6701</v>
      </c>
      <c r="F1193" s="15" t="s">
        <v>216</v>
      </c>
      <c r="G1193" s="15" t="s">
        <v>947</v>
      </c>
      <c r="J1193" s="15" t="s">
        <v>20</v>
      </c>
    </row>
    <row r="1194" spans="1:14">
      <c r="A1194" s="15" t="s">
        <v>8457</v>
      </c>
      <c r="B1194" s="218" t="str">
        <f>IF(ISNUMBER(_xlfn.XMATCH(Prod_fields[[#This Row],[ID]],Rosetta_Stone[Source PROD ID],0))=TRUE,"Found","0-Not Found")</f>
        <v>0-Not Found</v>
      </c>
      <c r="C1194" s="15" t="s">
        <v>6696</v>
      </c>
      <c r="D1194" s="15" t="s">
        <v>8458</v>
      </c>
      <c r="E1194" s="15" t="s">
        <v>6700</v>
      </c>
      <c r="F1194" s="15" t="s">
        <v>103</v>
      </c>
      <c r="G1194" s="15" t="s">
        <v>947</v>
      </c>
      <c r="I1194" s="15" t="s">
        <v>6689</v>
      </c>
      <c r="J1194" s="15" t="s">
        <v>20</v>
      </c>
    </row>
    <row r="1195" spans="1:14">
      <c r="A1195" s="15" t="s">
        <v>8459</v>
      </c>
      <c r="B1195" s="218" t="str">
        <f>IF(ISNUMBER(_xlfn.XMATCH(Prod_fields[[#This Row],[ID]],Rosetta_Stone[Source PROD ID],0))=TRUE,"Found","0-Not Found")</f>
        <v>0-Not Found</v>
      </c>
      <c r="C1195" s="15"/>
      <c r="D1195" s="15" t="s">
        <v>8460</v>
      </c>
      <c r="E1195" s="15" t="s">
        <v>6700</v>
      </c>
      <c r="F1195" s="15" t="s">
        <v>103</v>
      </c>
      <c r="G1195" s="15" t="s">
        <v>810</v>
      </c>
      <c r="I1195" s="15" t="s">
        <v>6698</v>
      </c>
      <c r="J1195" s="15" t="s">
        <v>20</v>
      </c>
    </row>
    <row r="1196" spans="1:14">
      <c r="A1196" s="15" t="s">
        <v>8461</v>
      </c>
      <c r="B1196" s="218" t="str">
        <f>IF(ISNUMBER(_xlfn.XMATCH(Prod_fields[[#This Row],[ID]],Rosetta_Stone[Source PROD ID],0))=TRUE,"Found","0-Not Found")</f>
        <v>0-Not Found</v>
      </c>
      <c r="C1196" s="15"/>
      <c r="D1196" s="15" t="s">
        <v>8462</v>
      </c>
      <c r="E1196" s="15" t="s">
        <v>6701</v>
      </c>
      <c r="F1196" s="15" t="s">
        <v>1636</v>
      </c>
      <c r="G1196" s="15" t="s">
        <v>947</v>
      </c>
      <c r="J1196" s="15" t="s">
        <v>20</v>
      </c>
      <c r="L1196" s="15" t="s">
        <v>117</v>
      </c>
    </row>
    <row r="1197" spans="1:14">
      <c r="A1197" s="15" t="s">
        <v>8463</v>
      </c>
      <c r="B1197" s="218" t="str">
        <f>IF(ISNUMBER(_xlfn.XMATCH(Prod_fields[[#This Row],[ID]],Rosetta_Stone[Source PROD ID],0))=TRUE,"Found","0-Not Found")</f>
        <v>0-Not Found</v>
      </c>
      <c r="C1197" s="15"/>
      <c r="D1197" s="15" t="s">
        <v>8464</v>
      </c>
      <c r="E1197" s="15" t="s">
        <v>6700</v>
      </c>
      <c r="F1197" s="15" t="s">
        <v>103</v>
      </c>
      <c r="G1197" s="15" t="s">
        <v>947</v>
      </c>
      <c r="I1197" s="15" t="s">
        <v>6698</v>
      </c>
      <c r="J1197" s="15" t="s">
        <v>20</v>
      </c>
    </row>
    <row r="1198" spans="1:14">
      <c r="A1198" s="15" t="s">
        <v>8465</v>
      </c>
      <c r="B1198" s="218" t="str">
        <f>IF(ISNUMBER(_xlfn.XMATCH(Prod_fields[[#This Row],[ID]],Rosetta_Stone[Source PROD ID],0))=TRUE,"Found","0-Not Found")</f>
        <v>0-Not Found</v>
      </c>
      <c r="C1198" s="15"/>
      <c r="D1198" s="15" t="s">
        <v>8466</v>
      </c>
      <c r="E1198" s="15" t="s">
        <v>6701</v>
      </c>
      <c r="F1198" s="15" t="s">
        <v>1636</v>
      </c>
      <c r="G1198" s="15" t="s">
        <v>947</v>
      </c>
      <c r="J1198" s="15" t="s">
        <v>20</v>
      </c>
      <c r="L1198" s="15" t="s">
        <v>117</v>
      </c>
    </row>
    <row r="1199" spans="1:14">
      <c r="A1199" s="15" t="s">
        <v>8467</v>
      </c>
      <c r="B1199" s="218" t="str">
        <f>IF(ISNUMBER(_xlfn.XMATCH(Prod_fields[[#This Row],[ID]],Rosetta_Stone[Source PROD ID],0))=TRUE,"Found","0-Not Found")</f>
        <v>0-Not Found</v>
      </c>
      <c r="C1199" s="15"/>
      <c r="D1199" s="15" t="s">
        <v>8468</v>
      </c>
      <c r="E1199" s="15" t="s">
        <v>6697</v>
      </c>
      <c r="F1199" s="15" t="s">
        <v>1636</v>
      </c>
      <c r="G1199" s="15" t="s">
        <v>947</v>
      </c>
      <c r="J1199" s="15" t="s">
        <v>20</v>
      </c>
      <c r="L1199" s="15" t="s">
        <v>7020</v>
      </c>
      <c r="N1199" s="15" t="s">
        <v>20</v>
      </c>
    </row>
    <row r="1200" spans="1:14">
      <c r="A1200" s="15" t="s">
        <v>8469</v>
      </c>
      <c r="B1200" s="218" t="str">
        <f>IF(ISNUMBER(_xlfn.XMATCH(Prod_fields[[#This Row],[ID]],Rosetta_Stone[Source PROD ID],0))=TRUE,"Found","0-Not Found")</f>
        <v>0-Not Found</v>
      </c>
      <c r="C1200" s="15" t="s">
        <v>6696</v>
      </c>
      <c r="D1200" s="15" t="s">
        <v>8470</v>
      </c>
      <c r="E1200" s="15" t="s">
        <v>6700</v>
      </c>
      <c r="F1200" s="15" t="s">
        <v>103</v>
      </c>
      <c r="G1200" s="15" t="s">
        <v>947</v>
      </c>
      <c r="I1200" s="15" t="s">
        <v>6689</v>
      </c>
      <c r="J1200" s="15" t="s">
        <v>20</v>
      </c>
    </row>
    <row r="1201" spans="1:13">
      <c r="A1201" s="15" t="s">
        <v>8471</v>
      </c>
      <c r="B1201" s="218" t="str">
        <f>IF(ISNUMBER(_xlfn.XMATCH(Prod_fields[[#This Row],[ID]],Rosetta_Stone[Source PROD ID],0))=TRUE,"Found","0-Not Found")</f>
        <v>0-Not Found</v>
      </c>
      <c r="C1201" s="15"/>
      <c r="D1201" s="15" t="s">
        <v>8472</v>
      </c>
      <c r="E1201" s="15" t="s">
        <v>6700</v>
      </c>
      <c r="F1201" s="15" t="s">
        <v>103</v>
      </c>
      <c r="G1201" s="15" t="s">
        <v>7481</v>
      </c>
      <c r="I1201" s="15" t="s">
        <v>6698</v>
      </c>
      <c r="J1201" s="15" t="s">
        <v>20</v>
      </c>
    </row>
    <row r="1202" spans="1:13">
      <c r="A1202" s="15" t="s">
        <v>8471</v>
      </c>
      <c r="B1202" s="218" t="str">
        <f>IF(ISNUMBER(_xlfn.XMATCH(Prod_fields[[#This Row],[ID]],Rosetta_Stone[Source PROD ID],0))=TRUE,"Found","0-Not Found")</f>
        <v>0-Not Found</v>
      </c>
      <c r="C1202" s="15"/>
      <c r="D1202" s="15" t="s">
        <v>8473</v>
      </c>
      <c r="E1202" s="15" t="s">
        <v>6701</v>
      </c>
      <c r="F1202" s="15" t="s">
        <v>103</v>
      </c>
      <c r="G1202" s="15" t="s">
        <v>7481</v>
      </c>
      <c r="I1202" s="15" t="s">
        <v>6698</v>
      </c>
      <c r="J1202" s="15" t="s">
        <v>20</v>
      </c>
    </row>
    <row r="1203" spans="1:13">
      <c r="A1203" s="15" t="s">
        <v>8474</v>
      </c>
      <c r="B1203" s="218" t="str">
        <f>IF(ISNUMBER(_xlfn.XMATCH(Prod_fields[[#This Row],[ID]],Rosetta_Stone[Source PROD ID],0))=TRUE,"Found","0-Not Found")</f>
        <v>0-Not Found</v>
      </c>
      <c r="C1203" s="15"/>
      <c r="D1203" s="15" t="s">
        <v>8475</v>
      </c>
      <c r="E1203" s="15" t="s">
        <v>6701</v>
      </c>
      <c r="F1203" s="15" t="s">
        <v>1636</v>
      </c>
      <c r="G1203" s="15" t="s">
        <v>947</v>
      </c>
      <c r="J1203" s="15" t="s">
        <v>20</v>
      </c>
      <c r="L1203" s="15" t="s">
        <v>117</v>
      </c>
    </row>
    <row r="1204" spans="1:13">
      <c r="A1204" s="15" t="s">
        <v>8476</v>
      </c>
      <c r="B1204" s="218" t="str">
        <f>IF(ISNUMBER(_xlfn.XMATCH(Prod_fields[[#This Row],[ID]],Rosetta_Stone[Source PROD ID],0))=TRUE,"Found","0-Not Found")</f>
        <v>0-Not Found</v>
      </c>
      <c r="C1204" s="15"/>
      <c r="D1204" s="15" t="s">
        <v>8477</v>
      </c>
      <c r="E1204" s="15" t="s">
        <v>6701</v>
      </c>
      <c r="F1204" s="15" t="s">
        <v>1636</v>
      </c>
      <c r="G1204" s="15" t="s">
        <v>947</v>
      </c>
      <c r="J1204" s="15" t="s">
        <v>20</v>
      </c>
      <c r="L1204" s="15" t="s">
        <v>117</v>
      </c>
      <c r="M1204" s="15" t="s">
        <v>104</v>
      </c>
    </row>
    <row r="1205" spans="1:13">
      <c r="A1205" s="15" t="s">
        <v>254</v>
      </c>
      <c r="B1205" s="218" t="str">
        <f>IF(ISNUMBER(_xlfn.XMATCH(Prod_fields[[#This Row],[ID]],Rosetta_Stone[Source PROD ID],0))=TRUE,"Found","0-Not Found")</f>
        <v>Found</v>
      </c>
      <c r="C1205" s="15" t="s">
        <v>6696</v>
      </c>
      <c r="D1205" s="15" t="s">
        <v>255</v>
      </c>
      <c r="E1205" s="15" t="s">
        <v>6701</v>
      </c>
      <c r="F1205" s="15" t="s">
        <v>1636</v>
      </c>
      <c r="G1205" s="15" t="s">
        <v>947</v>
      </c>
      <c r="J1205" s="15" t="s">
        <v>20</v>
      </c>
      <c r="L1205" s="15" t="s">
        <v>117</v>
      </c>
    </row>
    <row r="1206" spans="1:13">
      <c r="A1206" s="15" t="s">
        <v>254</v>
      </c>
      <c r="B1206" s="218" t="str">
        <f>IF(ISNUMBER(_xlfn.XMATCH(Prod_fields[[#This Row],[ID]],Rosetta_Stone[Source PROD ID],0))=TRUE,"Found","0-Not Found")</f>
        <v>Found</v>
      </c>
      <c r="C1206" s="15" t="s">
        <v>6696</v>
      </c>
      <c r="D1206" s="15" t="s">
        <v>255</v>
      </c>
      <c r="E1206" s="15" t="s">
        <v>6697</v>
      </c>
      <c r="F1206" s="15" t="s">
        <v>1636</v>
      </c>
      <c r="G1206" s="15" t="s">
        <v>947</v>
      </c>
      <c r="J1206" s="15" t="s">
        <v>20</v>
      </c>
      <c r="L1206" s="15" t="s">
        <v>117</v>
      </c>
    </row>
    <row r="1207" spans="1:13">
      <c r="A1207" s="15" t="s">
        <v>311</v>
      </c>
      <c r="B1207" s="218" t="str">
        <f>IF(ISNUMBER(_xlfn.XMATCH(Prod_fields[[#This Row],[ID]],Rosetta_Stone[Source PROD ID],0))=TRUE,"Found","0-Not Found")</f>
        <v>Found</v>
      </c>
      <c r="C1207" s="15" t="s">
        <v>6696</v>
      </c>
      <c r="D1207" s="15" t="s">
        <v>911</v>
      </c>
      <c r="E1207" s="15" t="s">
        <v>7132</v>
      </c>
      <c r="F1207" s="15" t="s">
        <v>103</v>
      </c>
      <c r="G1207" s="15" t="s">
        <v>1075</v>
      </c>
      <c r="I1207" s="15" t="s">
        <v>6720</v>
      </c>
      <c r="J1207" s="15" t="s">
        <v>20</v>
      </c>
    </row>
    <row r="1208" spans="1:13">
      <c r="A1208" s="15" t="s">
        <v>311</v>
      </c>
      <c r="B1208" s="218" t="str">
        <f>IF(ISNUMBER(_xlfn.XMATCH(Prod_fields[[#This Row],[ID]],Rosetta_Stone[Source PROD ID],0))=TRUE,"Found","0-Not Found")</f>
        <v>0-Not Found</v>
      </c>
      <c r="C1208" s="15"/>
      <c r="D1208" s="15" t="s">
        <v>8478</v>
      </c>
      <c r="E1208" s="15" t="s">
        <v>6727</v>
      </c>
      <c r="F1208" s="15" t="s">
        <v>103</v>
      </c>
      <c r="G1208" s="15" t="s">
        <v>1075</v>
      </c>
      <c r="I1208" s="15" t="s">
        <v>6720</v>
      </c>
      <c r="J1208" s="15" t="s">
        <v>20</v>
      </c>
    </row>
    <row r="1209" spans="1:13">
      <c r="A1209" s="15" t="s">
        <v>311</v>
      </c>
      <c r="B1209" s="218" t="str">
        <f>IF(ISNUMBER(_xlfn.XMATCH(Prod_fields[[#This Row],[ID]],Rosetta_Stone[Source PROD ID],0))=TRUE,"Found","0-Not Found")</f>
        <v>0-Not Found</v>
      </c>
      <c r="C1209" s="15"/>
      <c r="D1209" s="15" t="s">
        <v>8479</v>
      </c>
      <c r="E1209" s="15" t="s">
        <v>6704</v>
      </c>
      <c r="F1209" s="15" t="s">
        <v>216</v>
      </c>
      <c r="G1209" s="15" t="s">
        <v>1075</v>
      </c>
      <c r="J1209" s="15" t="s">
        <v>20</v>
      </c>
    </row>
    <row r="1210" spans="1:13">
      <c r="A1210" s="15" t="s">
        <v>726</v>
      </c>
      <c r="B1210" s="218" t="str">
        <f>IF(ISNUMBER(_xlfn.XMATCH(Prod_fields[[#This Row],[ID]],Rosetta_Stone[Source PROD ID],0))=TRUE,"Found","0-Not Found")</f>
        <v>Found</v>
      </c>
      <c r="C1210" s="15" t="s">
        <v>6696</v>
      </c>
      <c r="D1210" s="15" t="s">
        <v>1191</v>
      </c>
      <c r="E1210" s="15" t="s">
        <v>6700</v>
      </c>
      <c r="F1210" s="15" t="s">
        <v>216</v>
      </c>
      <c r="G1210" s="15" t="s">
        <v>338</v>
      </c>
      <c r="J1210" s="15" t="s">
        <v>20</v>
      </c>
    </row>
    <row r="1211" spans="1:13">
      <c r="A1211" s="15" t="s">
        <v>8480</v>
      </c>
      <c r="B1211" s="218" t="str">
        <f>IF(ISNUMBER(_xlfn.XMATCH(Prod_fields[[#This Row],[ID]],Rosetta_Stone[Source PROD ID],0))=TRUE,"Found","0-Not Found")</f>
        <v>0-Not Found</v>
      </c>
      <c r="C1211" s="15"/>
      <c r="D1211" s="15" t="s">
        <v>8481</v>
      </c>
      <c r="E1211" s="15" t="s">
        <v>6727</v>
      </c>
      <c r="F1211" s="15" t="s">
        <v>103</v>
      </c>
      <c r="G1211" s="15" t="s">
        <v>1347</v>
      </c>
      <c r="I1211" s="15" t="s">
        <v>6720</v>
      </c>
      <c r="J1211" s="15" t="s">
        <v>20</v>
      </c>
    </row>
    <row r="1212" spans="1:13">
      <c r="A1212" s="15" t="s">
        <v>114</v>
      </c>
      <c r="B1212" s="218" t="str">
        <f>IF(ISNUMBER(_xlfn.XMATCH(Prod_fields[[#This Row],[ID]],Rosetta_Stone[Source PROD ID],0))=TRUE,"Found","0-Not Found")</f>
        <v>Found</v>
      </c>
      <c r="C1212" s="15" t="s">
        <v>6696</v>
      </c>
      <c r="D1212" s="15" t="s">
        <v>8482</v>
      </c>
      <c r="E1212" s="15" t="s">
        <v>6700</v>
      </c>
      <c r="F1212" s="15" t="s">
        <v>216</v>
      </c>
      <c r="G1212" s="15" t="s">
        <v>1075</v>
      </c>
      <c r="J1212" s="15" t="s">
        <v>20</v>
      </c>
    </row>
    <row r="1213" spans="1:13">
      <c r="A1213" s="15" t="s">
        <v>8483</v>
      </c>
      <c r="B1213" s="218" t="str">
        <f>IF(ISNUMBER(_xlfn.XMATCH(Prod_fields[[#This Row],[ID]],Rosetta_Stone[Source PROD ID],0))=TRUE,"Found","0-Not Found")</f>
        <v>0-Not Found</v>
      </c>
      <c r="C1213" s="15"/>
      <c r="D1213" s="15" t="s">
        <v>8484</v>
      </c>
      <c r="E1213" s="15" t="s">
        <v>6935</v>
      </c>
      <c r="F1213" s="15" t="s">
        <v>103</v>
      </c>
      <c r="G1213" s="15" t="s">
        <v>1075</v>
      </c>
      <c r="I1213" s="15" t="s">
        <v>6720</v>
      </c>
      <c r="J1213" s="15" t="s">
        <v>20</v>
      </c>
    </row>
    <row r="1214" spans="1:13">
      <c r="A1214" s="15" t="s">
        <v>8485</v>
      </c>
      <c r="B1214" s="218" t="str">
        <f>IF(ISNUMBER(_xlfn.XMATCH(Prod_fields[[#This Row],[ID]],Rosetta_Stone[Source PROD ID],0))=TRUE,"Found","0-Not Found")</f>
        <v>0-Not Found</v>
      </c>
      <c r="C1214" s="15"/>
      <c r="D1214" s="15" t="s">
        <v>8486</v>
      </c>
      <c r="E1214" s="15" t="s">
        <v>6700</v>
      </c>
      <c r="F1214" s="15" t="s">
        <v>216</v>
      </c>
      <c r="G1214" s="15" t="s">
        <v>338</v>
      </c>
      <c r="J1214" s="15" t="s">
        <v>20</v>
      </c>
    </row>
    <row r="1215" spans="1:13">
      <c r="A1215" s="15" t="s">
        <v>111</v>
      </c>
      <c r="B1215" s="218" t="str">
        <f>IF(ISNUMBER(_xlfn.XMATCH(Prod_fields[[#This Row],[ID]],Rosetta_Stone[Source PROD ID],0))=TRUE,"Found","0-Not Found")</f>
        <v>Found</v>
      </c>
      <c r="C1215" s="15" t="s">
        <v>6696</v>
      </c>
      <c r="D1215" s="15" t="s">
        <v>8487</v>
      </c>
      <c r="E1215" s="15" t="s">
        <v>6700</v>
      </c>
      <c r="F1215" s="15" t="s">
        <v>216</v>
      </c>
      <c r="G1215" s="15" t="s">
        <v>1075</v>
      </c>
      <c r="J1215" s="15" t="s">
        <v>20</v>
      </c>
    </row>
    <row r="1216" spans="1:13">
      <c r="A1216" s="15" t="s">
        <v>8488</v>
      </c>
      <c r="B1216" s="218" t="str">
        <f>IF(ISNUMBER(_xlfn.XMATCH(Prod_fields[[#This Row],[ID]],Rosetta_Stone[Source PROD ID],0))=TRUE,"Found","0-Not Found")</f>
        <v>0-Not Found</v>
      </c>
      <c r="C1216" s="15"/>
      <c r="D1216" s="15" t="s">
        <v>8489</v>
      </c>
      <c r="E1216" s="15" t="s">
        <v>6935</v>
      </c>
      <c r="F1216" s="15" t="s">
        <v>103</v>
      </c>
      <c r="G1216" s="15" t="s">
        <v>1075</v>
      </c>
      <c r="I1216" s="15" t="s">
        <v>6720</v>
      </c>
      <c r="J1216" s="15" t="s">
        <v>20</v>
      </c>
    </row>
    <row r="1217" spans="1:14">
      <c r="A1217" s="15" t="s">
        <v>8490</v>
      </c>
      <c r="B1217" s="218" t="str">
        <f>IF(ISNUMBER(_xlfn.XMATCH(Prod_fields[[#This Row],[ID]],Rosetta_Stone[Source PROD ID],0))=TRUE,"Found","0-Not Found")</f>
        <v>0-Not Found</v>
      </c>
      <c r="C1217" s="15"/>
      <c r="D1217" s="15" t="s">
        <v>8491</v>
      </c>
      <c r="E1217" s="15" t="s">
        <v>6700</v>
      </c>
      <c r="F1217" s="15" t="s">
        <v>103</v>
      </c>
      <c r="G1217" s="15" t="s">
        <v>947</v>
      </c>
      <c r="I1217" s="15" t="s">
        <v>6698</v>
      </c>
      <c r="J1217" s="15" t="s">
        <v>20</v>
      </c>
    </row>
    <row r="1218" spans="1:14">
      <c r="A1218" s="15" t="s">
        <v>8492</v>
      </c>
      <c r="B1218" s="218" t="str">
        <f>IF(ISNUMBER(_xlfn.XMATCH(Prod_fields[[#This Row],[ID]],Rosetta_Stone[Source PROD ID],0))=TRUE,"Found","0-Not Found")</f>
        <v>0-Not Found</v>
      </c>
      <c r="C1218" s="15"/>
      <c r="D1218" s="15" t="s">
        <v>8493</v>
      </c>
      <c r="E1218" s="15" t="s">
        <v>6704</v>
      </c>
      <c r="F1218" s="15" t="s">
        <v>216</v>
      </c>
      <c r="G1218" s="15" t="s">
        <v>947</v>
      </c>
      <c r="J1218" s="15" t="s">
        <v>20</v>
      </c>
    </row>
    <row r="1219" spans="1:14">
      <c r="A1219" s="15" t="s">
        <v>8494</v>
      </c>
      <c r="B1219" s="218" t="str">
        <f>IF(ISNUMBER(_xlfn.XMATCH(Prod_fields[[#This Row],[ID]],Rosetta_Stone[Source PROD ID],0))=TRUE,"Found","0-Not Found")</f>
        <v>0-Not Found</v>
      </c>
      <c r="C1219" s="15"/>
      <c r="D1219" s="15" t="s">
        <v>8495</v>
      </c>
      <c r="E1219" s="15" t="s">
        <v>6701</v>
      </c>
      <c r="F1219" s="15" t="s">
        <v>216</v>
      </c>
      <c r="G1219" s="15" t="s">
        <v>6712</v>
      </c>
      <c r="J1219" s="15" t="s">
        <v>20</v>
      </c>
    </row>
    <row r="1220" spans="1:14">
      <c r="A1220" s="15" t="s">
        <v>794</v>
      </c>
      <c r="B1220" s="218" t="str">
        <f>IF(ISNUMBER(_xlfn.XMATCH(Prod_fields[[#This Row],[ID]],Rosetta_Stone[Source PROD ID],0))=TRUE,"Found","0-Not Found")</f>
        <v>Found</v>
      </c>
      <c r="C1220" s="15" t="s">
        <v>7466</v>
      </c>
      <c r="D1220" s="15" t="s">
        <v>794</v>
      </c>
      <c r="E1220" s="15" t="s">
        <v>6688</v>
      </c>
      <c r="F1220" s="15" t="s">
        <v>1636</v>
      </c>
      <c r="G1220" s="15" t="s">
        <v>947</v>
      </c>
      <c r="J1220" s="15" t="s">
        <v>20</v>
      </c>
      <c r="L1220" s="15" t="s">
        <v>7020</v>
      </c>
    </row>
    <row r="1221" spans="1:14">
      <c r="A1221" s="15" t="s">
        <v>8496</v>
      </c>
      <c r="B1221" s="218" t="str">
        <f>IF(ISNUMBER(_xlfn.XMATCH(Prod_fields[[#This Row],[ID]],Rosetta_Stone[Source PROD ID],0))=TRUE,"Found","0-Not Found")</f>
        <v>0-Not Found</v>
      </c>
      <c r="C1221" s="15"/>
      <c r="D1221" s="15" t="s">
        <v>8497</v>
      </c>
      <c r="E1221" s="15" t="s">
        <v>6701</v>
      </c>
      <c r="F1221" s="15" t="s">
        <v>1636</v>
      </c>
      <c r="G1221" s="15" t="s">
        <v>947</v>
      </c>
      <c r="J1221" s="15" t="s">
        <v>20</v>
      </c>
      <c r="L1221" s="15" t="s">
        <v>117</v>
      </c>
    </row>
    <row r="1222" spans="1:14">
      <c r="A1222" s="15" t="s">
        <v>8496</v>
      </c>
      <c r="B1222" s="218" t="str">
        <f>IF(ISNUMBER(_xlfn.XMATCH(Prod_fields[[#This Row],[ID]],Rosetta_Stone[Source PROD ID],0))=TRUE,"Found","0-Not Found")</f>
        <v>0-Not Found</v>
      </c>
      <c r="C1222" s="15"/>
      <c r="D1222" s="15" t="s">
        <v>8497</v>
      </c>
      <c r="E1222" s="15" t="s">
        <v>6697</v>
      </c>
      <c r="F1222" s="15" t="s">
        <v>1636</v>
      </c>
      <c r="G1222" s="15" t="s">
        <v>947</v>
      </c>
      <c r="J1222" s="15" t="s">
        <v>20</v>
      </c>
      <c r="L1222" s="15" t="s">
        <v>117</v>
      </c>
    </row>
    <row r="1223" spans="1:14">
      <c r="A1223" s="15" t="s">
        <v>8498</v>
      </c>
      <c r="B1223" s="218" t="str">
        <f>IF(ISNUMBER(_xlfn.XMATCH(Prod_fields[[#This Row],[ID]],Rosetta_Stone[Source PROD ID],0))=TRUE,"Found","0-Not Found")</f>
        <v>0-Not Found</v>
      </c>
      <c r="C1223" s="15"/>
      <c r="D1223" s="15" t="s">
        <v>8499</v>
      </c>
      <c r="E1223" s="15" t="s">
        <v>6697</v>
      </c>
      <c r="F1223" s="15" t="s">
        <v>103</v>
      </c>
      <c r="G1223" s="15" t="s">
        <v>1075</v>
      </c>
      <c r="I1223" s="15" t="s">
        <v>6698</v>
      </c>
      <c r="J1223" s="15" t="s">
        <v>20</v>
      </c>
      <c r="K1223" s="15" t="s">
        <v>20</v>
      </c>
    </row>
    <row r="1224" spans="1:14">
      <c r="A1224" s="15" t="s">
        <v>8498</v>
      </c>
      <c r="B1224" s="218" t="str">
        <f>IF(ISNUMBER(_xlfn.XMATCH(Prod_fields[[#This Row],[ID]],Rosetta_Stone[Source PROD ID],0))=TRUE,"Found","0-Not Found")</f>
        <v>0-Not Found</v>
      </c>
      <c r="C1224" s="15"/>
      <c r="D1224" s="15" t="s">
        <v>8500</v>
      </c>
      <c r="E1224" s="15" t="s">
        <v>6701</v>
      </c>
      <c r="F1224" s="15" t="s">
        <v>103</v>
      </c>
      <c r="G1224" s="15" t="s">
        <v>1075</v>
      </c>
      <c r="I1224" s="15" t="s">
        <v>6698</v>
      </c>
      <c r="J1224" s="15" t="s">
        <v>20</v>
      </c>
    </row>
    <row r="1225" spans="1:14">
      <c r="A1225" s="15" t="s">
        <v>8501</v>
      </c>
      <c r="B1225" s="218" t="str">
        <f>IF(ISNUMBER(_xlfn.XMATCH(Prod_fields[[#This Row],[ID]],Rosetta_Stone[Source PROD ID],0))=TRUE,"Found","0-Not Found")</f>
        <v>0-Not Found</v>
      </c>
      <c r="C1225" s="15"/>
      <c r="D1225" s="15" t="s">
        <v>8502</v>
      </c>
      <c r="E1225" s="15" t="s">
        <v>6935</v>
      </c>
      <c r="F1225" s="15" t="s">
        <v>103</v>
      </c>
      <c r="G1225" s="15" t="s">
        <v>947</v>
      </c>
      <c r="I1225" s="15" t="s">
        <v>6720</v>
      </c>
      <c r="J1225" s="15" t="s">
        <v>20</v>
      </c>
    </row>
    <row r="1226" spans="1:14">
      <c r="A1226" s="15" t="s">
        <v>8503</v>
      </c>
      <c r="B1226" s="218" t="str">
        <f>IF(ISNUMBER(_xlfn.XMATCH(Prod_fields[[#This Row],[ID]],Rosetta_Stone[Source PROD ID],0))=TRUE,"Found","0-Not Found")</f>
        <v>0-Not Found</v>
      </c>
      <c r="C1226" s="15"/>
      <c r="D1226" s="15" t="s">
        <v>8504</v>
      </c>
      <c r="E1226" s="15" t="s">
        <v>6727</v>
      </c>
      <c r="F1226" s="15" t="s">
        <v>1636</v>
      </c>
      <c r="G1226" s="15" t="s">
        <v>947</v>
      </c>
      <c r="J1226" s="15" t="s">
        <v>20</v>
      </c>
      <c r="L1226" s="15" t="s">
        <v>117</v>
      </c>
      <c r="M1226" s="15" t="s">
        <v>8505</v>
      </c>
      <c r="N1226" s="15" t="s">
        <v>20</v>
      </c>
    </row>
    <row r="1227" spans="1:14">
      <c r="A1227" s="15" t="s">
        <v>8506</v>
      </c>
      <c r="B1227" s="218" t="str">
        <f>IF(ISNUMBER(_xlfn.XMATCH(Prod_fields[[#This Row],[ID]],Rosetta_Stone[Source PROD ID],0))=TRUE,"Found","0-Not Found")</f>
        <v>0-Not Found</v>
      </c>
      <c r="C1227" s="15"/>
      <c r="D1227" s="15" t="s">
        <v>8507</v>
      </c>
      <c r="E1227" s="15" t="s">
        <v>6701</v>
      </c>
      <c r="F1227" s="15" t="s">
        <v>216</v>
      </c>
      <c r="G1227" s="15" t="s">
        <v>947</v>
      </c>
      <c r="J1227" s="15" t="s">
        <v>20</v>
      </c>
    </row>
    <row r="1228" spans="1:14">
      <c r="A1228" s="15" t="s">
        <v>8508</v>
      </c>
      <c r="B1228" s="218" t="str">
        <f>IF(ISNUMBER(_xlfn.XMATCH(Prod_fields[[#This Row],[ID]],Rosetta_Stone[Source PROD ID],0))=TRUE,"Found","0-Not Found")</f>
        <v>0-Not Found</v>
      </c>
      <c r="C1228" s="15"/>
      <c r="D1228" s="15" t="s">
        <v>8509</v>
      </c>
      <c r="E1228" s="15" t="s">
        <v>6701</v>
      </c>
      <c r="F1228" s="15" t="s">
        <v>216</v>
      </c>
      <c r="G1228" s="15" t="s">
        <v>6712</v>
      </c>
      <c r="J1228" s="15" t="s">
        <v>20</v>
      </c>
    </row>
    <row r="1229" spans="1:14">
      <c r="A1229" s="15" t="s">
        <v>8510</v>
      </c>
      <c r="B1229" s="218" t="str">
        <f>IF(ISNUMBER(_xlfn.XMATCH(Prod_fields[[#This Row],[ID]],Rosetta_Stone[Source PROD ID],0))=TRUE,"Found","0-Not Found")</f>
        <v>0-Not Found</v>
      </c>
      <c r="C1229" s="15"/>
      <c r="D1229" s="15" t="s">
        <v>8511</v>
      </c>
      <c r="E1229" s="15" t="s">
        <v>6701</v>
      </c>
      <c r="F1229" s="15" t="s">
        <v>216</v>
      </c>
      <c r="G1229" s="15" t="s">
        <v>6712</v>
      </c>
      <c r="J1229" s="15" t="s">
        <v>20</v>
      </c>
    </row>
    <row r="1230" spans="1:14">
      <c r="A1230" s="15" t="s">
        <v>8512</v>
      </c>
      <c r="B1230" s="218" t="str">
        <f>IF(ISNUMBER(_xlfn.XMATCH(Prod_fields[[#This Row],[ID]],Rosetta_Stone[Source PROD ID],0))=TRUE,"Found","0-Not Found")</f>
        <v>0-Not Found</v>
      </c>
      <c r="C1230" s="15"/>
      <c r="D1230" s="15" t="s">
        <v>8513</v>
      </c>
      <c r="E1230" s="15" t="s">
        <v>6701</v>
      </c>
      <c r="F1230" s="15" t="s">
        <v>216</v>
      </c>
      <c r="G1230" s="15" t="s">
        <v>6712</v>
      </c>
      <c r="J1230" s="15" t="s">
        <v>20</v>
      </c>
    </row>
    <row r="1231" spans="1:14">
      <c r="A1231" s="15" t="s">
        <v>8514</v>
      </c>
      <c r="B1231" s="218" t="str">
        <f>IF(ISNUMBER(_xlfn.XMATCH(Prod_fields[[#This Row],[ID]],Rosetta_Stone[Source PROD ID],0))=TRUE,"Found","0-Not Found")</f>
        <v>0-Not Found</v>
      </c>
      <c r="C1231" s="15"/>
      <c r="D1231" s="15" t="s">
        <v>8515</v>
      </c>
      <c r="E1231" s="15" t="s">
        <v>6688</v>
      </c>
      <c r="F1231" s="15" t="s">
        <v>1636</v>
      </c>
      <c r="G1231" s="15" t="s">
        <v>947</v>
      </c>
      <c r="L1231" s="15" t="s">
        <v>117</v>
      </c>
    </row>
    <row r="1232" spans="1:14">
      <c r="A1232" s="15" t="s">
        <v>8516</v>
      </c>
      <c r="B1232" s="218" t="str">
        <f>IF(ISNUMBER(_xlfn.XMATCH(Prod_fields[[#This Row],[ID]],Rosetta_Stone[Source PROD ID],0))=TRUE,"Found","0-Not Found")</f>
        <v>0-Not Found</v>
      </c>
      <c r="C1232" s="15"/>
      <c r="D1232" s="15" t="s">
        <v>8517</v>
      </c>
      <c r="E1232" s="15" t="s">
        <v>6701</v>
      </c>
      <c r="F1232" s="15" t="s">
        <v>216</v>
      </c>
      <c r="G1232" s="15" t="s">
        <v>947</v>
      </c>
      <c r="J1232" s="15" t="s">
        <v>20</v>
      </c>
    </row>
    <row r="1233" spans="1:12">
      <c r="A1233" s="15" t="s">
        <v>2927</v>
      </c>
      <c r="B1233" s="218" t="str">
        <f>IF(ISNUMBER(_xlfn.XMATCH(Prod_fields[[#This Row],[ID]],Rosetta_Stone[Source PROD ID],0))=TRUE,"Found","0-Not Found")</f>
        <v>0-Not Found</v>
      </c>
      <c r="C1233" s="15"/>
      <c r="D1233" s="15" t="s">
        <v>8518</v>
      </c>
      <c r="E1233" s="15" t="s">
        <v>6701</v>
      </c>
      <c r="F1233" s="15" t="s">
        <v>1636</v>
      </c>
      <c r="G1233" s="15" t="s">
        <v>947</v>
      </c>
      <c r="J1233" s="15" t="s">
        <v>20</v>
      </c>
      <c r="L1233" s="15" t="s">
        <v>117</v>
      </c>
    </row>
    <row r="1234" spans="1:12">
      <c r="A1234" s="15" t="s">
        <v>8519</v>
      </c>
      <c r="B1234" s="218" t="str">
        <f>IF(ISNUMBER(_xlfn.XMATCH(Prod_fields[[#This Row],[ID]],Rosetta_Stone[Source PROD ID],0))=TRUE,"Found","0-Not Found")</f>
        <v>0-Not Found</v>
      </c>
      <c r="C1234" s="15"/>
      <c r="D1234" s="15" t="s">
        <v>8520</v>
      </c>
      <c r="E1234" s="15" t="s">
        <v>6688</v>
      </c>
      <c r="F1234" s="15" t="s">
        <v>216</v>
      </c>
      <c r="G1234" s="15" t="s">
        <v>1186</v>
      </c>
      <c r="J1234" s="15" t="s">
        <v>20</v>
      </c>
    </row>
    <row r="1235" spans="1:12">
      <c r="A1235" s="15" t="s">
        <v>8521</v>
      </c>
      <c r="B1235" s="218" t="str">
        <f>IF(ISNUMBER(_xlfn.XMATCH(Prod_fields[[#This Row],[ID]],Rosetta_Stone[Source PROD ID],0))=TRUE,"Found","0-Not Found")</f>
        <v>0-Not Found</v>
      </c>
      <c r="C1235" s="15"/>
      <c r="D1235" s="15" t="s">
        <v>8522</v>
      </c>
      <c r="E1235" s="15" t="s">
        <v>6688</v>
      </c>
      <c r="F1235" s="15" t="s">
        <v>103</v>
      </c>
      <c r="G1235" s="15" t="s">
        <v>6712</v>
      </c>
      <c r="I1235" s="15" t="s">
        <v>6689</v>
      </c>
      <c r="J1235" s="15" t="s">
        <v>20</v>
      </c>
      <c r="K1235" s="15" t="s">
        <v>20</v>
      </c>
    </row>
    <row r="1236" spans="1:12">
      <c r="A1236" s="15" t="s">
        <v>8523</v>
      </c>
      <c r="B1236" s="218" t="str">
        <f>IF(ISNUMBER(_xlfn.XMATCH(Prod_fields[[#This Row],[ID]],Rosetta_Stone[Source PROD ID],0))=TRUE,"Found","0-Not Found")</f>
        <v>0-Not Found</v>
      </c>
      <c r="C1236" s="15"/>
      <c r="D1236" s="15" t="s">
        <v>8524</v>
      </c>
      <c r="E1236" s="15" t="s">
        <v>6688</v>
      </c>
      <c r="F1236" s="15" t="s">
        <v>103</v>
      </c>
      <c r="G1236" s="15" t="s">
        <v>6712</v>
      </c>
      <c r="I1236" s="15" t="s">
        <v>6689</v>
      </c>
      <c r="J1236" s="15" t="s">
        <v>20</v>
      </c>
      <c r="K1236" s="15" t="s">
        <v>20</v>
      </c>
    </row>
    <row r="1237" spans="1:12">
      <c r="A1237" s="15" t="s">
        <v>8525</v>
      </c>
      <c r="B1237" s="218" t="str">
        <f>IF(ISNUMBER(_xlfn.XMATCH(Prod_fields[[#This Row],[ID]],Rosetta_Stone[Source PROD ID],0))=TRUE,"Found","0-Not Found")</f>
        <v>0-Not Found</v>
      </c>
      <c r="C1237" s="15"/>
      <c r="D1237" s="15" t="s">
        <v>8526</v>
      </c>
      <c r="E1237" s="15" t="s">
        <v>6701</v>
      </c>
      <c r="F1237" s="15" t="s">
        <v>103</v>
      </c>
      <c r="G1237" s="15" t="s">
        <v>947</v>
      </c>
      <c r="I1237" s="15" t="s">
        <v>6689</v>
      </c>
      <c r="J1237" s="15" t="s">
        <v>20</v>
      </c>
    </row>
    <row r="1238" spans="1:12">
      <c r="A1238" s="15" t="s">
        <v>8525</v>
      </c>
      <c r="B1238" s="218" t="str">
        <f>IF(ISNUMBER(_xlfn.XMATCH(Prod_fields[[#This Row],[ID]],Rosetta_Stone[Source PROD ID],0))=TRUE,"Found","0-Not Found")</f>
        <v>0-Not Found</v>
      </c>
      <c r="C1238" s="15"/>
      <c r="D1238" s="15" t="s">
        <v>8527</v>
      </c>
      <c r="E1238" s="15" t="s">
        <v>6727</v>
      </c>
      <c r="F1238" s="15" t="s">
        <v>103</v>
      </c>
      <c r="G1238" s="15" t="s">
        <v>947</v>
      </c>
      <c r="I1238" s="15" t="s">
        <v>6720</v>
      </c>
      <c r="J1238" s="15" t="s">
        <v>20</v>
      </c>
    </row>
    <row r="1239" spans="1:12">
      <c r="A1239" s="15" t="s">
        <v>124</v>
      </c>
      <c r="B1239" s="218" t="str">
        <f>IF(ISNUMBER(_xlfn.XMATCH(Prod_fields[[#This Row],[ID]],Rosetta_Stone[Source PROD ID],0))=TRUE,"Found","0-Not Found")</f>
        <v>0-Not Found</v>
      </c>
      <c r="C1239" s="15" t="s">
        <v>6696</v>
      </c>
      <c r="D1239" s="15" t="s">
        <v>8528</v>
      </c>
      <c r="E1239" s="15" t="s">
        <v>6700</v>
      </c>
      <c r="F1239" s="15" t="s">
        <v>103</v>
      </c>
      <c r="G1239" s="15" t="s">
        <v>947</v>
      </c>
      <c r="I1239" s="15" t="s">
        <v>6689</v>
      </c>
      <c r="J1239" s="15" t="s">
        <v>20</v>
      </c>
    </row>
    <row r="1240" spans="1:12">
      <c r="A1240" s="15" t="s">
        <v>8529</v>
      </c>
      <c r="B1240" s="218" t="str">
        <f>IF(ISNUMBER(_xlfn.XMATCH(Prod_fields[[#This Row],[ID]],Rosetta_Stone[Source PROD ID],0))=TRUE,"Found","0-Not Found")</f>
        <v>0-Not Found</v>
      </c>
      <c r="C1240" s="15"/>
      <c r="D1240" s="15" t="s">
        <v>8530</v>
      </c>
      <c r="E1240" s="15" t="s">
        <v>6731</v>
      </c>
      <c r="F1240" s="15" t="s">
        <v>216</v>
      </c>
      <c r="G1240" s="15" t="s">
        <v>6712</v>
      </c>
      <c r="J1240" s="15" t="s">
        <v>20</v>
      </c>
    </row>
    <row r="1241" spans="1:12">
      <c r="A1241" s="15" t="s">
        <v>8531</v>
      </c>
      <c r="B1241" s="218" t="str">
        <f>IF(ISNUMBER(_xlfn.XMATCH(Prod_fields[[#This Row],[ID]],Rosetta_Stone[Source PROD ID],0))=TRUE,"Found","0-Not Found")</f>
        <v>0-Not Found</v>
      </c>
      <c r="C1241" s="15"/>
      <c r="D1241" s="15" t="s">
        <v>8532</v>
      </c>
      <c r="E1241" s="15" t="s">
        <v>6731</v>
      </c>
      <c r="F1241" s="15" t="s">
        <v>216</v>
      </c>
      <c r="G1241" s="15" t="s">
        <v>338</v>
      </c>
      <c r="J1241" s="15" t="s">
        <v>20</v>
      </c>
    </row>
    <row r="1242" spans="1:12">
      <c r="A1242" s="15" t="s">
        <v>8533</v>
      </c>
      <c r="B1242" s="218" t="str">
        <f>IF(ISNUMBER(_xlfn.XMATCH(Prod_fields[[#This Row],[ID]],Rosetta_Stone[Source PROD ID],0))=TRUE,"Found","0-Not Found")</f>
        <v>0-Not Found</v>
      </c>
      <c r="C1242" s="15"/>
      <c r="D1242" s="15" t="s">
        <v>8534</v>
      </c>
      <c r="E1242" s="15" t="s">
        <v>6701</v>
      </c>
      <c r="F1242" s="15" t="s">
        <v>216</v>
      </c>
      <c r="G1242" s="15" t="s">
        <v>1347</v>
      </c>
      <c r="I1242" s="15" t="s">
        <v>1348</v>
      </c>
      <c r="J1242" s="15" t="s">
        <v>20</v>
      </c>
    </row>
    <row r="1243" spans="1:12">
      <c r="A1243" s="15" t="s">
        <v>8535</v>
      </c>
      <c r="B1243" s="218" t="str">
        <f>IF(ISNUMBER(_xlfn.XMATCH(Prod_fields[[#This Row],[ID]],Rosetta_Stone[Source PROD ID],0))=TRUE,"Found","0-Not Found")</f>
        <v>0-Not Found</v>
      </c>
      <c r="C1243" s="15"/>
      <c r="D1243" s="15" t="s">
        <v>8536</v>
      </c>
      <c r="E1243" s="15" t="s">
        <v>6701</v>
      </c>
      <c r="F1243" s="15" t="s">
        <v>7081</v>
      </c>
      <c r="G1243" s="15" t="s">
        <v>810</v>
      </c>
      <c r="J1243" s="15" t="s">
        <v>20</v>
      </c>
    </row>
    <row r="1244" spans="1:12">
      <c r="A1244" s="15" t="s">
        <v>8535</v>
      </c>
      <c r="B1244" s="218" t="str">
        <f>IF(ISNUMBER(_xlfn.XMATCH(Prod_fields[[#This Row],[ID]],Rosetta_Stone[Source PROD ID],0))=TRUE,"Found","0-Not Found")</f>
        <v>0-Not Found</v>
      </c>
      <c r="C1244" s="15"/>
      <c r="D1244" s="15" t="s">
        <v>8536</v>
      </c>
      <c r="E1244" s="15" t="s">
        <v>6935</v>
      </c>
      <c r="F1244" s="15" t="s">
        <v>7081</v>
      </c>
      <c r="G1244" s="15" t="s">
        <v>810</v>
      </c>
      <c r="J1244" s="15" t="s">
        <v>20</v>
      </c>
    </row>
    <row r="1245" spans="1:12">
      <c r="A1245" s="15" t="s">
        <v>8535</v>
      </c>
      <c r="B1245" s="218" t="str">
        <f>IF(ISNUMBER(_xlfn.XMATCH(Prod_fields[[#This Row],[ID]],Rosetta_Stone[Source PROD ID],0))=TRUE,"Found","0-Not Found")</f>
        <v>0-Not Found</v>
      </c>
      <c r="C1245" s="15"/>
      <c r="D1245" s="15" t="s">
        <v>8536</v>
      </c>
      <c r="E1245" s="15" t="s">
        <v>6700</v>
      </c>
      <c r="F1245" s="15" t="s">
        <v>7081</v>
      </c>
      <c r="G1245" s="15" t="s">
        <v>810</v>
      </c>
      <c r="J1245" s="15" t="s">
        <v>20</v>
      </c>
    </row>
    <row r="1246" spans="1:12">
      <c r="A1246" s="15" t="s">
        <v>8535</v>
      </c>
      <c r="B1246" s="218" t="str">
        <f>IF(ISNUMBER(_xlfn.XMATCH(Prod_fields[[#This Row],[ID]],Rosetta_Stone[Source PROD ID],0))=TRUE,"Found","0-Not Found")</f>
        <v>0-Not Found</v>
      </c>
      <c r="C1246" s="15"/>
      <c r="D1246" s="15" t="s">
        <v>8537</v>
      </c>
      <c r="E1246" s="15" t="s">
        <v>6701</v>
      </c>
      <c r="F1246" s="15" t="s">
        <v>103</v>
      </c>
      <c r="G1246" s="15" t="s">
        <v>810</v>
      </c>
      <c r="I1246" s="15" t="s">
        <v>6689</v>
      </c>
      <c r="J1246" s="15" t="s">
        <v>20</v>
      </c>
    </row>
    <row r="1247" spans="1:12">
      <c r="A1247" s="15" t="s">
        <v>8535</v>
      </c>
      <c r="B1247" s="218" t="str">
        <f>IF(ISNUMBER(_xlfn.XMATCH(Prod_fields[[#This Row],[ID]],Rosetta_Stone[Source PROD ID],0))=TRUE,"Found","0-Not Found")</f>
        <v>0-Not Found</v>
      </c>
      <c r="C1247" s="15"/>
      <c r="D1247" s="15" t="s">
        <v>8538</v>
      </c>
      <c r="E1247" s="15" t="s">
        <v>6935</v>
      </c>
      <c r="F1247" s="15" t="s">
        <v>103</v>
      </c>
      <c r="G1247" s="15" t="s">
        <v>810</v>
      </c>
      <c r="I1247" s="15" t="s">
        <v>6689</v>
      </c>
      <c r="J1247" s="15" t="s">
        <v>20</v>
      </c>
    </row>
    <row r="1248" spans="1:12">
      <c r="A1248" s="15" t="s">
        <v>8535</v>
      </c>
      <c r="B1248" s="218" t="str">
        <f>IF(ISNUMBER(_xlfn.XMATCH(Prod_fields[[#This Row],[ID]],Rosetta_Stone[Source PROD ID],0))=TRUE,"Found","0-Not Found")</f>
        <v>0-Not Found</v>
      </c>
      <c r="C1248" s="15"/>
      <c r="D1248" s="15" t="s">
        <v>8539</v>
      </c>
      <c r="E1248" s="15" t="s">
        <v>6700</v>
      </c>
      <c r="F1248" s="15" t="s">
        <v>103</v>
      </c>
      <c r="G1248" s="15" t="s">
        <v>810</v>
      </c>
      <c r="I1248" s="15" t="s">
        <v>6689</v>
      </c>
      <c r="J1248" s="15" t="s">
        <v>20</v>
      </c>
    </row>
    <row r="1249" spans="1:10">
      <c r="A1249" s="15" t="s">
        <v>8540</v>
      </c>
      <c r="B1249" s="218" t="str">
        <f>IF(ISNUMBER(_xlfn.XMATCH(Prod_fields[[#This Row],[ID]],Rosetta_Stone[Source PROD ID],0))=TRUE,"Found","0-Not Found")</f>
        <v>0-Not Found</v>
      </c>
      <c r="C1249" s="15"/>
      <c r="D1249" s="15" t="s">
        <v>8541</v>
      </c>
      <c r="E1249" s="15" t="s">
        <v>6701</v>
      </c>
      <c r="F1249" s="15" t="s">
        <v>7081</v>
      </c>
      <c r="G1249" s="15" t="s">
        <v>810</v>
      </c>
      <c r="J1249" s="15" t="s">
        <v>20</v>
      </c>
    </row>
    <row r="1250" spans="1:10">
      <c r="A1250" s="15" t="s">
        <v>8540</v>
      </c>
      <c r="B1250" s="218" t="str">
        <f>IF(ISNUMBER(_xlfn.XMATCH(Prod_fields[[#This Row],[ID]],Rosetta_Stone[Source PROD ID],0))=TRUE,"Found","0-Not Found")</f>
        <v>0-Not Found</v>
      </c>
      <c r="C1250" s="15"/>
      <c r="D1250" s="15" t="s">
        <v>8541</v>
      </c>
      <c r="E1250" s="15" t="s">
        <v>6935</v>
      </c>
      <c r="F1250" s="15" t="s">
        <v>7081</v>
      </c>
      <c r="G1250" s="15" t="s">
        <v>810</v>
      </c>
      <c r="J1250" s="15" t="s">
        <v>20</v>
      </c>
    </row>
    <row r="1251" spans="1:10">
      <c r="A1251" s="15" t="s">
        <v>8540</v>
      </c>
      <c r="B1251" s="218" t="str">
        <f>IF(ISNUMBER(_xlfn.XMATCH(Prod_fields[[#This Row],[ID]],Rosetta_Stone[Source PROD ID],0))=TRUE,"Found","0-Not Found")</f>
        <v>0-Not Found</v>
      </c>
      <c r="C1251" s="15"/>
      <c r="D1251" s="15" t="s">
        <v>8542</v>
      </c>
      <c r="E1251" s="15" t="s">
        <v>6701</v>
      </c>
      <c r="F1251" s="15" t="s">
        <v>103</v>
      </c>
      <c r="G1251" s="15" t="s">
        <v>810</v>
      </c>
      <c r="I1251" s="15" t="s">
        <v>6689</v>
      </c>
      <c r="J1251" s="15" t="s">
        <v>20</v>
      </c>
    </row>
    <row r="1252" spans="1:10">
      <c r="A1252" s="15" t="s">
        <v>8540</v>
      </c>
      <c r="B1252" s="218" t="str">
        <f>IF(ISNUMBER(_xlfn.XMATCH(Prod_fields[[#This Row],[ID]],Rosetta_Stone[Source PROD ID],0))=TRUE,"Found","0-Not Found")</f>
        <v>0-Not Found</v>
      </c>
      <c r="C1252" s="15"/>
      <c r="D1252" s="15" t="s">
        <v>8543</v>
      </c>
      <c r="E1252" s="15" t="s">
        <v>6935</v>
      </c>
      <c r="F1252" s="15" t="s">
        <v>103</v>
      </c>
      <c r="G1252" s="15" t="s">
        <v>810</v>
      </c>
      <c r="I1252" s="15" t="s">
        <v>6689</v>
      </c>
      <c r="J1252" s="15" t="s">
        <v>20</v>
      </c>
    </row>
    <row r="1253" spans="1:10">
      <c r="A1253" s="15" t="s">
        <v>8544</v>
      </c>
      <c r="B1253" s="218" t="str">
        <f>IF(ISNUMBER(_xlfn.XMATCH(Prod_fields[[#This Row],[ID]],Rosetta_Stone[Source PROD ID],0))=TRUE,"Found","0-Not Found")</f>
        <v>0-Not Found</v>
      </c>
      <c r="C1253" s="15"/>
      <c r="D1253" s="15" t="s">
        <v>8545</v>
      </c>
      <c r="E1253" s="15" t="s">
        <v>6701</v>
      </c>
      <c r="F1253" s="15" t="s">
        <v>7081</v>
      </c>
      <c r="G1253" s="15" t="s">
        <v>810</v>
      </c>
      <c r="J1253" s="15" t="s">
        <v>20</v>
      </c>
    </row>
    <row r="1254" spans="1:10">
      <c r="A1254" s="15" t="s">
        <v>8544</v>
      </c>
      <c r="B1254" s="218" t="str">
        <f>IF(ISNUMBER(_xlfn.XMATCH(Prod_fields[[#This Row],[ID]],Rosetta_Stone[Source PROD ID],0))=TRUE,"Found","0-Not Found")</f>
        <v>0-Not Found</v>
      </c>
      <c r="C1254" s="15"/>
      <c r="D1254" s="15" t="s">
        <v>8545</v>
      </c>
      <c r="E1254" s="15" t="s">
        <v>6935</v>
      </c>
      <c r="F1254" s="15" t="s">
        <v>7081</v>
      </c>
      <c r="G1254" s="15" t="s">
        <v>810</v>
      </c>
      <c r="J1254" s="15" t="s">
        <v>20</v>
      </c>
    </row>
    <row r="1255" spans="1:10">
      <c r="A1255" s="15" t="s">
        <v>8544</v>
      </c>
      <c r="B1255" s="218" t="str">
        <f>IF(ISNUMBER(_xlfn.XMATCH(Prod_fields[[#This Row],[ID]],Rosetta_Stone[Source PROD ID],0))=TRUE,"Found","0-Not Found")</f>
        <v>0-Not Found</v>
      </c>
      <c r="C1255" s="15"/>
      <c r="D1255" s="15" t="s">
        <v>8546</v>
      </c>
      <c r="E1255" s="15" t="s">
        <v>6701</v>
      </c>
      <c r="F1255" s="15" t="s">
        <v>103</v>
      </c>
      <c r="G1255" s="15" t="s">
        <v>810</v>
      </c>
      <c r="I1255" s="15" t="s">
        <v>6689</v>
      </c>
      <c r="J1255" s="15" t="s">
        <v>20</v>
      </c>
    </row>
    <row r="1256" spans="1:10">
      <c r="A1256" s="15" t="s">
        <v>8544</v>
      </c>
      <c r="B1256" s="218" t="str">
        <f>IF(ISNUMBER(_xlfn.XMATCH(Prod_fields[[#This Row],[ID]],Rosetta_Stone[Source PROD ID],0))=TRUE,"Found","0-Not Found")</f>
        <v>0-Not Found</v>
      </c>
      <c r="C1256" s="15"/>
      <c r="D1256" s="15" t="s">
        <v>8547</v>
      </c>
      <c r="E1256" s="15" t="s">
        <v>6935</v>
      </c>
      <c r="F1256" s="15" t="s">
        <v>103</v>
      </c>
      <c r="G1256" s="15" t="s">
        <v>810</v>
      </c>
      <c r="I1256" s="15" t="s">
        <v>6689</v>
      </c>
      <c r="J1256" s="15" t="s">
        <v>20</v>
      </c>
    </row>
    <row r="1257" spans="1:10">
      <c r="A1257" s="15" t="s">
        <v>8548</v>
      </c>
      <c r="B1257" s="218" t="str">
        <f>IF(ISNUMBER(_xlfn.XMATCH(Prod_fields[[#This Row],[ID]],Rosetta_Stone[Source PROD ID],0))=TRUE,"Found","0-Not Found")</f>
        <v>0-Not Found</v>
      </c>
      <c r="C1257" s="15"/>
      <c r="D1257" s="15" t="s">
        <v>8549</v>
      </c>
      <c r="E1257" s="15" t="s">
        <v>6701</v>
      </c>
      <c r="F1257" s="15" t="s">
        <v>7081</v>
      </c>
      <c r="G1257" s="15" t="s">
        <v>810</v>
      </c>
      <c r="J1257" s="15" t="s">
        <v>20</v>
      </c>
    </row>
    <row r="1258" spans="1:10">
      <c r="A1258" s="15" t="s">
        <v>8548</v>
      </c>
      <c r="B1258" s="218" t="str">
        <f>IF(ISNUMBER(_xlfn.XMATCH(Prod_fields[[#This Row],[ID]],Rosetta_Stone[Source PROD ID],0))=TRUE,"Found","0-Not Found")</f>
        <v>0-Not Found</v>
      </c>
      <c r="C1258" s="15"/>
      <c r="D1258" s="15" t="s">
        <v>8549</v>
      </c>
      <c r="E1258" s="15" t="s">
        <v>6935</v>
      </c>
      <c r="F1258" s="15" t="s">
        <v>7081</v>
      </c>
      <c r="G1258" s="15" t="s">
        <v>810</v>
      </c>
      <c r="J1258" s="15" t="s">
        <v>20</v>
      </c>
    </row>
    <row r="1259" spans="1:10">
      <c r="A1259" s="15" t="s">
        <v>8548</v>
      </c>
      <c r="B1259" s="218" t="str">
        <f>IF(ISNUMBER(_xlfn.XMATCH(Prod_fields[[#This Row],[ID]],Rosetta_Stone[Source PROD ID],0))=TRUE,"Found","0-Not Found")</f>
        <v>0-Not Found</v>
      </c>
      <c r="C1259" s="15"/>
      <c r="D1259" s="15" t="s">
        <v>8550</v>
      </c>
      <c r="E1259" s="15" t="s">
        <v>6701</v>
      </c>
      <c r="F1259" s="15" t="s">
        <v>103</v>
      </c>
      <c r="G1259" s="15" t="s">
        <v>810</v>
      </c>
      <c r="I1259" s="15" t="s">
        <v>6689</v>
      </c>
      <c r="J1259" s="15" t="s">
        <v>20</v>
      </c>
    </row>
    <row r="1260" spans="1:10">
      <c r="A1260" s="15" t="s">
        <v>8548</v>
      </c>
      <c r="B1260" s="218" t="str">
        <f>IF(ISNUMBER(_xlfn.XMATCH(Prod_fields[[#This Row],[ID]],Rosetta_Stone[Source PROD ID],0))=TRUE,"Found","0-Not Found")</f>
        <v>0-Not Found</v>
      </c>
      <c r="C1260" s="15"/>
      <c r="D1260" s="15" t="s">
        <v>8551</v>
      </c>
      <c r="E1260" s="15" t="s">
        <v>6935</v>
      </c>
      <c r="F1260" s="15" t="s">
        <v>103</v>
      </c>
      <c r="G1260" s="15" t="s">
        <v>810</v>
      </c>
      <c r="I1260" s="15" t="s">
        <v>6689</v>
      </c>
      <c r="J1260" s="15" t="s">
        <v>20</v>
      </c>
    </row>
    <row r="1261" spans="1:10">
      <c r="A1261" s="15" t="s">
        <v>8552</v>
      </c>
      <c r="B1261" s="218" t="str">
        <f>IF(ISNUMBER(_xlfn.XMATCH(Prod_fields[[#This Row],[ID]],Rosetta_Stone[Source PROD ID],0))=TRUE,"Found","0-Not Found")</f>
        <v>0-Not Found</v>
      </c>
      <c r="C1261" s="15"/>
      <c r="D1261" s="15" t="s">
        <v>8553</v>
      </c>
      <c r="E1261" s="15" t="s">
        <v>6700</v>
      </c>
      <c r="F1261" s="15" t="s">
        <v>7081</v>
      </c>
      <c r="G1261" s="15" t="s">
        <v>810</v>
      </c>
      <c r="J1261" s="15" t="s">
        <v>20</v>
      </c>
    </row>
    <row r="1262" spans="1:10">
      <c r="A1262" s="15" t="s">
        <v>8552</v>
      </c>
      <c r="B1262" s="218" t="str">
        <f>IF(ISNUMBER(_xlfn.XMATCH(Prod_fields[[#This Row],[ID]],Rosetta_Stone[Source PROD ID],0))=TRUE,"Found","0-Not Found")</f>
        <v>0-Not Found</v>
      </c>
      <c r="C1262" s="15"/>
      <c r="D1262" s="15" t="s">
        <v>8554</v>
      </c>
      <c r="E1262" s="15" t="s">
        <v>6700</v>
      </c>
      <c r="F1262" s="15" t="s">
        <v>103</v>
      </c>
      <c r="G1262" s="15" t="s">
        <v>810</v>
      </c>
      <c r="I1262" s="15" t="s">
        <v>6689</v>
      </c>
      <c r="J1262" s="15" t="s">
        <v>20</v>
      </c>
    </row>
    <row r="1263" spans="1:10">
      <c r="A1263" s="15" t="s">
        <v>8555</v>
      </c>
      <c r="B1263" s="218" t="str">
        <f>IF(ISNUMBER(_xlfn.XMATCH(Prod_fields[[#This Row],[ID]],Rosetta_Stone[Source PROD ID],0))=TRUE,"Found","0-Not Found")</f>
        <v>0-Not Found</v>
      </c>
      <c r="C1263" s="15"/>
      <c r="D1263" s="15" t="s">
        <v>8556</v>
      </c>
      <c r="E1263" s="15" t="s">
        <v>6701</v>
      </c>
      <c r="F1263" s="15" t="s">
        <v>7081</v>
      </c>
      <c r="G1263" s="15" t="s">
        <v>810</v>
      </c>
      <c r="J1263" s="15" t="s">
        <v>20</v>
      </c>
    </row>
    <row r="1264" spans="1:10">
      <c r="A1264" s="15" t="s">
        <v>8555</v>
      </c>
      <c r="B1264" s="218" t="str">
        <f>IF(ISNUMBER(_xlfn.XMATCH(Prod_fields[[#This Row],[ID]],Rosetta_Stone[Source PROD ID],0))=TRUE,"Found","0-Not Found")</f>
        <v>0-Not Found</v>
      </c>
      <c r="C1264" s="15"/>
      <c r="D1264" s="15" t="s">
        <v>8556</v>
      </c>
      <c r="E1264" s="15" t="s">
        <v>6935</v>
      </c>
      <c r="F1264" s="15" t="s">
        <v>7081</v>
      </c>
      <c r="G1264" s="15" t="s">
        <v>810</v>
      </c>
      <c r="J1264" s="15" t="s">
        <v>20</v>
      </c>
    </row>
    <row r="1265" spans="1:10">
      <c r="A1265" s="15" t="s">
        <v>8555</v>
      </c>
      <c r="B1265" s="218" t="str">
        <f>IF(ISNUMBER(_xlfn.XMATCH(Prod_fields[[#This Row],[ID]],Rosetta_Stone[Source PROD ID],0))=TRUE,"Found","0-Not Found")</f>
        <v>0-Not Found</v>
      </c>
      <c r="C1265" s="15"/>
      <c r="D1265" s="15" t="s">
        <v>8557</v>
      </c>
      <c r="E1265" s="15" t="s">
        <v>6701</v>
      </c>
      <c r="F1265" s="15" t="s">
        <v>103</v>
      </c>
      <c r="G1265" s="15" t="s">
        <v>810</v>
      </c>
      <c r="I1265" s="15" t="s">
        <v>6689</v>
      </c>
      <c r="J1265" s="15" t="s">
        <v>20</v>
      </c>
    </row>
    <row r="1266" spans="1:10">
      <c r="A1266" s="15" t="s">
        <v>8555</v>
      </c>
      <c r="B1266" s="218" t="str">
        <f>IF(ISNUMBER(_xlfn.XMATCH(Prod_fields[[#This Row],[ID]],Rosetta_Stone[Source PROD ID],0))=TRUE,"Found","0-Not Found")</f>
        <v>0-Not Found</v>
      </c>
      <c r="C1266" s="15"/>
      <c r="D1266" s="15" t="s">
        <v>8558</v>
      </c>
      <c r="E1266" s="15" t="s">
        <v>6935</v>
      </c>
      <c r="F1266" s="15" t="s">
        <v>103</v>
      </c>
      <c r="G1266" s="15" t="s">
        <v>810</v>
      </c>
      <c r="I1266" s="15" t="s">
        <v>6689</v>
      </c>
      <c r="J1266" s="15" t="s">
        <v>20</v>
      </c>
    </row>
    <row r="1267" spans="1:10">
      <c r="A1267" s="15" t="s">
        <v>8559</v>
      </c>
      <c r="B1267" s="218" t="str">
        <f>IF(ISNUMBER(_xlfn.XMATCH(Prod_fields[[#This Row],[ID]],Rosetta_Stone[Source PROD ID],0))=TRUE,"Found","0-Not Found")</f>
        <v>0-Not Found</v>
      </c>
      <c r="C1267" s="15"/>
      <c r="D1267" s="15" t="s">
        <v>8560</v>
      </c>
      <c r="E1267" s="15" t="s">
        <v>6701</v>
      </c>
      <c r="F1267" s="15" t="s">
        <v>7081</v>
      </c>
      <c r="G1267" s="15" t="s">
        <v>810</v>
      </c>
      <c r="J1267" s="15" t="s">
        <v>20</v>
      </c>
    </row>
    <row r="1268" spans="1:10">
      <c r="A1268" s="15" t="s">
        <v>8559</v>
      </c>
      <c r="B1268" s="218" t="str">
        <f>IF(ISNUMBER(_xlfn.XMATCH(Prod_fields[[#This Row],[ID]],Rosetta_Stone[Source PROD ID],0))=TRUE,"Found","0-Not Found")</f>
        <v>0-Not Found</v>
      </c>
      <c r="C1268" s="15"/>
      <c r="D1268" s="15" t="s">
        <v>8560</v>
      </c>
      <c r="E1268" s="15" t="s">
        <v>6935</v>
      </c>
      <c r="F1268" s="15" t="s">
        <v>7081</v>
      </c>
      <c r="G1268" s="15" t="s">
        <v>810</v>
      </c>
      <c r="J1268" s="15" t="s">
        <v>20</v>
      </c>
    </row>
    <row r="1269" spans="1:10">
      <c r="A1269" s="15" t="s">
        <v>8559</v>
      </c>
      <c r="B1269" s="218" t="str">
        <f>IF(ISNUMBER(_xlfn.XMATCH(Prod_fields[[#This Row],[ID]],Rosetta_Stone[Source PROD ID],0))=TRUE,"Found","0-Not Found")</f>
        <v>0-Not Found</v>
      </c>
      <c r="C1269" s="15"/>
      <c r="D1269" s="15" t="s">
        <v>8561</v>
      </c>
      <c r="E1269" s="15" t="s">
        <v>6701</v>
      </c>
      <c r="F1269" s="15" t="s">
        <v>103</v>
      </c>
      <c r="G1269" s="15" t="s">
        <v>810</v>
      </c>
      <c r="I1269" s="15" t="s">
        <v>6689</v>
      </c>
      <c r="J1269" s="15" t="s">
        <v>20</v>
      </c>
    </row>
    <row r="1270" spans="1:10">
      <c r="A1270" s="15" t="s">
        <v>8559</v>
      </c>
      <c r="B1270" s="218" t="str">
        <f>IF(ISNUMBER(_xlfn.XMATCH(Prod_fields[[#This Row],[ID]],Rosetta_Stone[Source PROD ID],0))=TRUE,"Found","0-Not Found")</f>
        <v>0-Not Found</v>
      </c>
      <c r="C1270" s="15"/>
      <c r="D1270" s="15" t="s">
        <v>8562</v>
      </c>
      <c r="E1270" s="15" t="s">
        <v>6935</v>
      </c>
      <c r="F1270" s="15" t="s">
        <v>103</v>
      </c>
      <c r="G1270" s="15" t="s">
        <v>810</v>
      </c>
      <c r="I1270" s="15" t="s">
        <v>6689</v>
      </c>
      <c r="J1270" s="15" t="s">
        <v>20</v>
      </c>
    </row>
    <row r="1271" spans="1:10">
      <c r="A1271" s="15" t="s">
        <v>8563</v>
      </c>
      <c r="B1271" s="218" t="str">
        <f>IF(ISNUMBER(_xlfn.XMATCH(Prod_fields[[#This Row],[ID]],Rosetta_Stone[Source PROD ID],0))=TRUE,"Found","0-Not Found")</f>
        <v>0-Not Found</v>
      </c>
      <c r="C1271" s="15"/>
      <c r="D1271" s="15" t="s">
        <v>8564</v>
      </c>
      <c r="E1271" s="15" t="s">
        <v>6701</v>
      </c>
      <c r="F1271" s="15" t="s">
        <v>216</v>
      </c>
      <c r="G1271" s="15" t="s">
        <v>338</v>
      </c>
      <c r="J1271" s="15" t="s">
        <v>20</v>
      </c>
    </row>
    <row r="1272" spans="1:10">
      <c r="A1272" s="15" t="s">
        <v>8565</v>
      </c>
      <c r="B1272" s="218" t="str">
        <f>IF(ISNUMBER(_xlfn.XMATCH(Prod_fields[[#This Row],[ID]],Rosetta_Stone[Source PROD ID],0))=TRUE,"Found","0-Not Found")</f>
        <v>0-Not Found</v>
      </c>
      <c r="C1272" s="15"/>
      <c r="D1272" s="15" t="s">
        <v>8566</v>
      </c>
      <c r="E1272" s="15" t="s">
        <v>6701</v>
      </c>
      <c r="F1272" s="15" t="s">
        <v>7081</v>
      </c>
      <c r="G1272" s="15" t="s">
        <v>810</v>
      </c>
      <c r="J1272" s="15" t="s">
        <v>20</v>
      </c>
    </row>
    <row r="1273" spans="1:10">
      <c r="A1273" s="15" t="s">
        <v>8565</v>
      </c>
      <c r="B1273" s="218" t="str">
        <f>IF(ISNUMBER(_xlfn.XMATCH(Prod_fields[[#This Row],[ID]],Rosetta_Stone[Source PROD ID],0))=TRUE,"Found","0-Not Found")</f>
        <v>0-Not Found</v>
      </c>
      <c r="C1273" s="15"/>
      <c r="D1273" s="15" t="s">
        <v>8566</v>
      </c>
      <c r="E1273" s="15" t="s">
        <v>6700</v>
      </c>
      <c r="F1273" s="15" t="s">
        <v>7081</v>
      </c>
      <c r="G1273" s="15" t="s">
        <v>810</v>
      </c>
      <c r="J1273" s="15" t="s">
        <v>20</v>
      </c>
    </row>
    <row r="1274" spans="1:10">
      <c r="A1274" s="15" t="s">
        <v>8565</v>
      </c>
      <c r="B1274" s="218" t="str">
        <f>IF(ISNUMBER(_xlfn.XMATCH(Prod_fields[[#This Row],[ID]],Rosetta_Stone[Source PROD ID],0))=TRUE,"Found","0-Not Found")</f>
        <v>0-Not Found</v>
      </c>
      <c r="C1274" s="15"/>
      <c r="D1274" s="15" t="s">
        <v>8566</v>
      </c>
      <c r="E1274" s="15" t="s">
        <v>7401</v>
      </c>
      <c r="F1274" s="15" t="s">
        <v>7081</v>
      </c>
      <c r="G1274" s="15" t="s">
        <v>810</v>
      </c>
      <c r="J1274" s="15" t="s">
        <v>20</v>
      </c>
    </row>
    <row r="1275" spans="1:10">
      <c r="A1275" s="15" t="s">
        <v>8565</v>
      </c>
      <c r="B1275" s="218" t="str">
        <f>IF(ISNUMBER(_xlfn.XMATCH(Prod_fields[[#This Row],[ID]],Rosetta_Stone[Source PROD ID],0))=TRUE,"Found","0-Not Found")</f>
        <v>0-Not Found</v>
      </c>
      <c r="C1275" s="15"/>
      <c r="D1275" s="15" t="s">
        <v>8567</v>
      </c>
      <c r="E1275" s="15" t="s">
        <v>6701</v>
      </c>
      <c r="F1275" s="15" t="s">
        <v>103</v>
      </c>
      <c r="G1275" s="15" t="s">
        <v>810</v>
      </c>
      <c r="I1275" s="15" t="s">
        <v>6689</v>
      </c>
      <c r="J1275" s="15" t="s">
        <v>20</v>
      </c>
    </row>
    <row r="1276" spans="1:10">
      <c r="A1276" s="15" t="s">
        <v>8565</v>
      </c>
      <c r="B1276" s="218" t="str">
        <f>IF(ISNUMBER(_xlfn.XMATCH(Prod_fields[[#This Row],[ID]],Rosetta_Stone[Source PROD ID],0))=TRUE,"Found","0-Not Found")</f>
        <v>0-Not Found</v>
      </c>
      <c r="C1276" s="15"/>
      <c r="D1276" s="15" t="s">
        <v>8568</v>
      </c>
      <c r="E1276" s="15" t="s">
        <v>6700</v>
      </c>
      <c r="F1276" s="15" t="s">
        <v>103</v>
      </c>
      <c r="G1276" s="15" t="s">
        <v>810</v>
      </c>
      <c r="I1276" s="15" t="s">
        <v>6689</v>
      </c>
      <c r="J1276" s="15" t="s">
        <v>20</v>
      </c>
    </row>
    <row r="1277" spans="1:10">
      <c r="A1277" s="15" t="s">
        <v>8569</v>
      </c>
      <c r="B1277" s="218" t="str">
        <f>IF(ISNUMBER(_xlfn.XMATCH(Prod_fields[[#This Row],[ID]],Rosetta_Stone[Source PROD ID],0))=TRUE,"Found","0-Not Found")</f>
        <v>0-Not Found</v>
      </c>
      <c r="C1277" s="15"/>
      <c r="D1277" s="15" t="s">
        <v>8570</v>
      </c>
      <c r="E1277" s="15" t="s">
        <v>6701</v>
      </c>
      <c r="F1277" s="15" t="s">
        <v>7081</v>
      </c>
      <c r="G1277" s="15" t="s">
        <v>810</v>
      </c>
      <c r="J1277" s="15" t="s">
        <v>20</v>
      </c>
    </row>
    <row r="1278" spans="1:10">
      <c r="A1278" s="15" t="s">
        <v>8569</v>
      </c>
      <c r="B1278" s="218" t="str">
        <f>IF(ISNUMBER(_xlfn.XMATCH(Prod_fields[[#This Row],[ID]],Rosetta_Stone[Source PROD ID],0))=TRUE,"Found","0-Not Found")</f>
        <v>0-Not Found</v>
      </c>
      <c r="C1278" s="15"/>
      <c r="D1278" s="15" t="s">
        <v>8570</v>
      </c>
      <c r="E1278" s="15" t="s">
        <v>6700</v>
      </c>
      <c r="F1278" s="15" t="s">
        <v>7081</v>
      </c>
      <c r="G1278" s="15" t="s">
        <v>810</v>
      </c>
      <c r="J1278" s="15" t="s">
        <v>20</v>
      </c>
    </row>
    <row r="1279" spans="1:10">
      <c r="A1279" s="15" t="s">
        <v>8569</v>
      </c>
      <c r="B1279" s="218" t="str">
        <f>IF(ISNUMBER(_xlfn.XMATCH(Prod_fields[[#This Row],[ID]],Rosetta_Stone[Source PROD ID],0))=TRUE,"Found","0-Not Found")</f>
        <v>0-Not Found</v>
      </c>
      <c r="C1279" s="15"/>
      <c r="D1279" s="15" t="s">
        <v>8570</v>
      </c>
      <c r="E1279" s="15" t="s">
        <v>7401</v>
      </c>
      <c r="F1279" s="15" t="s">
        <v>7081</v>
      </c>
      <c r="G1279" s="15" t="s">
        <v>810</v>
      </c>
      <c r="J1279" s="15" t="s">
        <v>20</v>
      </c>
    </row>
    <row r="1280" spans="1:10">
      <c r="A1280" s="15" t="s">
        <v>8569</v>
      </c>
      <c r="B1280" s="218" t="str">
        <f>IF(ISNUMBER(_xlfn.XMATCH(Prod_fields[[#This Row],[ID]],Rosetta_Stone[Source PROD ID],0))=TRUE,"Found","0-Not Found")</f>
        <v>0-Not Found</v>
      </c>
      <c r="C1280" s="15"/>
      <c r="D1280" s="15" t="s">
        <v>8571</v>
      </c>
      <c r="E1280" s="15" t="s">
        <v>6701</v>
      </c>
      <c r="F1280" s="15" t="s">
        <v>103</v>
      </c>
      <c r="G1280" s="15" t="s">
        <v>810</v>
      </c>
      <c r="I1280" s="15" t="s">
        <v>6689</v>
      </c>
      <c r="J1280" s="15" t="s">
        <v>20</v>
      </c>
    </row>
    <row r="1281" spans="1:12">
      <c r="A1281" s="15" t="s">
        <v>8569</v>
      </c>
      <c r="B1281" s="218" t="str">
        <f>IF(ISNUMBER(_xlfn.XMATCH(Prod_fields[[#This Row],[ID]],Rosetta_Stone[Source PROD ID],0))=TRUE,"Found","0-Not Found")</f>
        <v>0-Not Found</v>
      </c>
      <c r="C1281" s="15"/>
      <c r="D1281" s="15" t="s">
        <v>8572</v>
      </c>
      <c r="E1281" s="15" t="s">
        <v>6700</v>
      </c>
      <c r="F1281" s="15" t="s">
        <v>103</v>
      </c>
      <c r="G1281" s="15" t="s">
        <v>810</v>
      </c>
      <c r="I1281" s="15" t="s">
        <v>6689</v>
      </c>
      <c r="J1281" s="15" t="s">
        <v>20</v>
      </c>
    </row>
    <row r="1282" spans="1:12">
      <c r="A1282" s="15" t="s">
        <v>8573</v>
      </c>
      <c r="B1282" s="218" t="str">
        <f>IF(ISNUMBER(_xlfn.XMATCH(Prod_fields[[#This Row],[ID]],Rosetta_Stone[Source PROD ID],0))=TRUE,"Found","0-Not Found")</f>
        <v>0-Not Found</v>
      </c>
      <c r="C1282" s="15"/>
      <c r="D1282" s="15" t="s">
        <v>8574</v>
      </c>
      <c r="E1282" s="15" t="s">
        <v>6701</v>
      </c>
      <c r="F1282" s="15" t="s">
        <v>7081</v>
      </c>
      <c r="G1282" s="15" t="s">
        <v>810</v>
      </c>
      <c r="J1282" s="15" t="s">
        <v>20</v>
      </c>
    </row>
    <row r="1283" spans="1:12">
      <c r="A1283" s="15" t="s">
        <v>8573</v>
      </c>
      <c r="B1283" s="218" t="str">
        <f>IF(ISNUMBER(_xlfn.XMATCH(Prod_fields[[#This Row],[ID]],Rosetta_Stone[Source PROD ID],0))=TRUE,"Found","0-Not Found")</f>
        <v>0-Not Found</v>
      </c>
      <c r="C1283" s="15"/>
      <c r="D1283" s="15" t="s">
        <v>8574</v>
      </c>
      <c r="E1283" s="15" t="s">
        <v>6700</v>
      </c>
      <c r="F1283" s="15" t="s">
        <v>7081</v>
      </c>
      <c r="G1283" s="15" t="s">
        <v>810</v>
      </c>
      <c r="J1283" s="15" t="s">
        <v>20</v>
      </c>
    </row>
    <row r="1284" spans="1:12">
      <c r="A1284" s="15" t="s">
        <v>8573</v>
      </c>
      <c r="B1284" s="218" t="str">
        <f>IF(ISNUMBER(_xlfn.XMATCH(Prod_fields[[#This Row],[ID]],Rosetta_Stone[Source PROD ID],0))=TRUE,"Found","0-Not Found")</f>
        <v>0-Not Found</v>
      </c>
      <c r="C1284" s="15"/>
      <c r="D1284" s="15" t="s">
        <v>8574</v>
      </c>
      <c r="E1284" s="15" t="s">
        <v>7401</v>
      </c>
      <c r="F1284" s="15" t="s">
        <v>7081</v>
      </c>
      <c r="G1284" s="15" t="s">
        <v>810</v>
      </c>
      <c r="J1284" s="15" t="s">
        <v>20</v>
      </c>
    </row>
    <row r="1285" spans="1:12">
      <c r="A1285" s="15" t="s">
        <v>8573</v>
      </c>
      <c r="B1285" s="218" t="str">
        <f>IF(ISNUMBER(_xlfn.XMATCH(Prod_fields[[#This Row],[ID]],Rosetta_Stone[Source PROD ID],0))=TRUE,"Found","0-Not Found")</f>
        <v>0-Not Found</v>
      </c>
      <c r="C1285" s="15"/>
      <c r="D1285" s="15" t="s">
        <v>8575</v>
      </c>
      <c r="E1285" s="15" t="s">
        <v>6701</v>
      </c>
      <c r="F1285" s="15" t="s">
        <v>103</v>
      </c>
      <c r="G1285" s="15" t="s">
        <v>810</v>
      </c>
      <c r="I1285" s="15" t="s">
        <v>6689</v>
      </c>
      <c r="J1285" s="15" t="s">
        <v>20</v>
      </c>
    </row>
    <row r="1286" spans="1:12">
      <c r="A1286" s="15" t="s">
        <v>8573</v>
      </c>
      <c r="B1286" s="218" t="str">
        <f>IF(ISNUMBER(_xlfn.XMATCH(Prod_fields[[#This Row],[ID]],Rosetta_Stone[Source PROD ID],0))=TRUE,"Found","0-Not Found")</f>
        <v>0-Not Found</v>
      </c>
      <c r="C1286" s="15"/>
      <c r="D1286" s="15" t="s">
        <v>8576</v>
      </c>
      <c r="E1286" s="15" t="s">
        <v>6700</v>
      </c>
      <c r="F1286" s="15" t="s">
        <v>103</v>
      </c>
      <c r="G1286" s="15" t="s">
        <v>810</v>
      </c>
      <c r="I1286" s="15" t="s">
        <v>6689</v>
      </c>
      <c r="J1286" s="15" t="s">
        <v>20</v>
      </c>
    </row>
    <row r="1287" spans="1:12">
      <c r="A1287" s="15" t="s">
        <v>8577</v>
      </c>
      <c r="B1287" s="218" t="str">
        <f>IF(ISNUMBER(_xlfn.XMATCH(Prod_fields[[#This Row],[ID]],Rosetta_Stone[Source PROD ID],0))=TRUE,"Found","0-Not Found")</f>
        <v>0-Not Found</v>
      </c>
      <c r="C1287" s="15"/>
      <c r="D1287" s="15" t="s">
        <v>8578</v>
      </c>
      <c r="E1287" s="15" t="s">
        <v>6701</v>
      </c>
      <c r="F1287" s="15" t="s">
        <v>7081</v>
      </c>
      <c r="G1287" s="15" t="s">
        <v>1347</v>
      </c>
      <c r="J1287" s="15" t="s">
        <v>20</v>
      </c>
    </row>
    <row r="1288" spans="1:12">
      <c r="A1288" s="15" t="s">
        <v>8577</v>
      </c>
      <c r="B1288" s="218" t="str">
        <f>IF(ISNUMBER(_xlfn.XMATCH(Prod_fields[[#This Row],[ID]],Rosetta_Stone[Source PROD ID],0))=TRUE,"Found","0-Not Found")</f>
        <v>0-Not Found</v>
      </c>
      <c r="C1288" s="15"/>
      <c r="D1288" s="15" t="s">
        <v>8578</v>
      </c>
      <c r="E1288" s="15" t="s">
        <v>6700</v>
      </c>
      <c r="F1288" s="15" t="s">
        <v>7081</v>
      </c>
      <c r="G1288" s="15" t="s">
        <v>1347</v>
      </c>
      <c r="J1288" s="15" t="s">
        <v>20</v>
      </c>
    </row>
    <row r="1289" spans="1:12">
      <c r="A1289" s="15" t="s">
        <v>8577</v>
      </c>
      <c r="B1289" s="218" t="str">
        <f>IF(ISNUMBER(_xlfn.XMATCH(Prod_fields[[#This Row],[ID]],Rosetta_Stone[Source PROD ID],0))=TRUE,"Found","0-Not Found")</f>
        <v>0-Not Found</v>
      </c>
      <c r="C1289" s="15"/>
      <c r="D1289" s="15" t="s">
        <v>8578</v>
      </c>
      <c r="E1289" s="15" t="s">
        <v>7401</v>
      </c>
      <c r="F1289" s="15" t="s">
        <v>7081</v>
      </c>
      <c r="G1289" s="15" t="s">
        <v>1347</v>
      </c>
      <c r="J1289" s="15" t="s">
        <v>20</v>
      </c>
    </row>
    <row r="1290" spans="1:12">
      <c r="A1290" s="15" t="s">
        <v>8577</v>
      </c>
      <c r="B1290" s="218" t="str">
        <f>IF(ISNUMBER(_xlfn.XMATCH(Prod_fields[[#This Row],[ID]],Rosetta_Stone[Source PROD ID],0))=TRUE,"Found","0-Not Found")</f>
        <v>0-Not Found</v>
      </c>
      <c r="C1290" s="15"/>
      <c r="D1290" s="15" t="s">
        <v>8579</v>
      </c>
      <c r="E1290" s="15" t="s">
        <v>6701</v>
      </c>
      <c r="F1290" s="15" t="s">
        <v>103</v>
      </c>
      <c r="G1290" s="15" t="s">
        <v>1347</v>
      </c>
      <c r="I1290" s="15" t="s">
        <v>6689</v>
      </c>
      <c r="J1290" s="15" t="s">
        <v>20</v>
      </c>
    </row>
    <row r="1291" spans="1:12">
      <c r="A1291" s="15" t="s">
        <v>8577</v>
      </c>
      <c r="B1291" s="218" t="str">
        <f>IF(ISNUMBER(_xlfn.XMATCH(Prod_fields[[#This Row],[ID]],Rosetta_Stone[Source PROD ID],0))=TRUE,"Found","0-Not Found")</f>
        <v>0-Not Found</v>
      </c>
      <c r="C1291" s="15"/>
      <c r="D1291" s="15" t="s">
        <v>8580</v>
      </c>
      <c r="E1291" s="15" t="s">
        <v>6700</v>
      </c>
      <c r="F1291" s="15" t="s">
        <v>103</v>
      </c>
      <c r="G1291" s="15" t="s">
        <v>1347</v>
      </c>
      <c r="I1291" s="15" t="s">
        <v>6689</v>
      </c>
      <c r="J1291" s="15" t="s">
        <v>20</v>
      </c>
    </row>
    <row r="1292" spans="1:12">
      <c r="A1292" s="15" t="s">
        <v>1766</v>
      </c>
      <c r="B1292" s="218" t="str">
        <f>IF(ISNUMBER(_xlfn.XMATCH(Prod_fields[[#This Row],[ID]],Rosetta_Stone[Source PROD ID],0))=TRUE,"Found","0-Not Found")</f>
        <v>0-Not Found</v>
      </c>
      <c r="C1292" s="15"/>
      <c r="D1292" s="15" t="s">
        <v>8581</v>
      </c>
      <c r="E1292" s="15" t="s">
        <v>6697</v>
      </c>
      <c r="F1292" s="15" t="s">
        <v>216</v>
      </c>
      <c r="G1292" s="15" t="s">
        <v>947</v>
      </c>
      <c r="J1292" s="15" t="s">
        <v>20</v>
      </c>
    </row>
    <row r="1293" spans="1:12">
      <c r="A1293" s="15" t="s">
        <v>638</v>
      </c>
      <c r="B1293" s="218" t="str">
        <f>IF(ISNUMBER(_xlfn.XMATCH(Prod_fields[[#This Row],[ID]],Rosetta_Stone[Source PROD ID],0))=TRUE,"Found","0-Not Found")</f>
        <v>Found</v>
      </c>
      <c r="C1293" s="15" t="s">
        <v>6696</v>
      </c>
      <c r="D1293" s="15" t="s">
        <v>1792</v>
      </c>
      <c r="E1293" s="15" t="s">
        <v>6697</v>
      </c>
      <c r="F1293" s="15" t="s">
        <v>103</v>
      </c>
      <c r="G1293" s="15" t="s">
        <v>947</v>
      </c>
      <c r="I1293" s="15" t="s">
        <v>6698</v>
      </c>
      <c r="J1293" s="15" t="s">
        <v>20</v>
      </c>
    </row>
    <row r="1294" spans="1:12">
      <c r="A1294" s="15" t="s">
        <v>638</v>
      </c>
      <c r="B1294" s="218" t="str">
        <f>IF(ISNUMBER(_xlfn.XMATCH(Prod_fields[[#This Row],[ID]],Rosetta_Stone[Source PROD ID],0))=TRUE,"Found","0-Not Found")</f>
        <v>0-Not Found</v>
      </c>
      <c r="C1294" s="15"/>
      <c r="D1294" s="15" t="s">
        <v>8582</v>
      </c>
      <c r="E1294" s="15" t="s">
        <v>6700</v>
      </c>
      <c r="F1294" s="15" t="s">
        <v>103</v>
      </c>
      <c r="G1294" s="15" t="s">
        <v>947</v>
      </c>
      <c r="I1294" s="15" t="s">
        <v>6698</v>
      </c>
      <c r="J1294" s="15" t="s">
        <v>20</v>
      </c>
    </row>
    <row r="1295" spans="1:12">
      <c r="A1295" s="15" t="s">
        <v>638</v>
      </c>
      <c r="B1295" s="218" t="str">
        <f>IF(ISNUMBER(_xlfn.XMATCH(Prod_fields[[#This Row],[ID]],Rosetta_Stone[Source PROD ID],0))=TRUE,"Found","0-Not Found")</f>
        <v>0-Not Found</v>
      </c>
      <c r="C1295" s="15"/>
      <c r="D1295" s="15" t="s">
        <v>1793</v>
      </c>
      <c r="E1295" s="15" t="s">
        <v>6701</v>
      </c>
      <c r="F1295" s="15" t="s">
        <v>103</v>
      </c>
      <c r="G1295" s="15" t="s">
        <v>947</v>
      </c>
      <c r="I1295" s="15" t="s">
        <v>6698</v>
      </c>
      <c r="J1295" s="15" t="s">
        <v>20</v>
      </c>
    </row>
    <row r="1296" spans="1:12">
      <c r="A1296" s="15" t="s">
        <v>8583</v>
      </c>
      <c r="B1296" s="218" t="str">
        <f>IF(ISNUMBER(_xlfn.XMATCH(Prod_fields[[#This Row],[ID]],Rosetta_Stone[Source PROD ID],0))=TRUE,"Found","0-Not Found")</f>
        <v>0-Not Found</v>
      </c>
      <c r="C1296" s="15"/>
      <c r="D1296" s="15" t="s">
        <v>8584</v>
      </c>
      <c r="E1296" s="15" t="s">
        <v>6697</v>
      </c>
      <c r="F1296" s="15" t="s">
        <v>1636</v>
      </c>
      <c r="G1296" s="15" t="s">
        <v>947</v>
      </c>
      <c r="J1296" s="15" t="s">
        <v>20</v>
      </c>
      <c r="L1296" s="15" t="s">
        <v>117</v>
      </c>
    </row>
    <row r="1297" spans="1:12">
      <c r="A1297" s="15" t="s">
        <v>8585</v>
      </c>
      <c r="B1297" s="218" t="str">
        <f>IF(ISNUMBER(_xlfn.XMATCH(Prod_fields[[#This Row],[ID]],Rosetta_Stone[Source PROD ID],0))=TRUE,"Found","0-Not Found")</f>
        <v>0-Not Found</v>
      </c>
      <c r="C1297" s="15"/>
      <c r="D1297" s="15" t="s">
        <v>8586</v>
      </c>
      <c r="E1297" s="15" t="s">
        <v>6727</v>
      </c>
      <c r="F1297" s="15" t="s">
        <v>103</v>
      </c>
      <c r="G1297" s="15" t="s">
        <v>947</v>
      </c>
      <c r="I1297" s="15" t="s">
        <v>6689</v>
      </c>
      <c r="J1297" s="15" t="s">
        <v>20</v>
      </c>
    </row>
    <row r="1298" spans="1:12">
      <c r="A1298" s="15" t="s">
        <v>8587</v>
      </c>
      <c r="B1298" s="218" t="str">
        <f>IF(ISNUMBER(_xlfn.XMATCH(Prod_fields[[#This Row],[ID]],Rosetta_Stone[Source PROD ID],0))=TRUE,"Found","0-Not Found")</f>
        <v>0-Not Found</v>
      </c>
      <c r="C1298" s="15"/>
      <c r="D1298" s="15" t="s">
        <v>8588</v>
      </c>
      <c r="E1298" s="15" t="s">
        <v>6727</v>
      </c>
      <c r="F1298" s="15" t="s">
        <v>103</v>
      </c>
      <c r="G1298" s="15" t="s">
        <v>1075</v>
      </c>
      <c r="I1298" s="15" t="s">
        <v>6689</v>
      </c>
      <c r="J1298" s="15" t="s">
        <v>20</v>
      </c>
    </row>
    <row r="1299" spans="1:12">
      <c r="A1299" s="15" t="s">
        <v>8589</v>
      </c>
      <c r="B1299" s="218" t="str">
        <f>IF(ISNUMBER(_xlfn.XMATCH(Prod_fields[[#This Row],[ID]],Rosetta_Stone[Source PROD ID],0))=TRUE,"Found","0-Not Found")</f>
        <v>0-Not Found</v>
      </c>
      <c r="C1299" s="15"/>
      <c r="D1299" s="15" t="s">
        <v>8590</v>
      </c>
      <c r="E1299" s="15" t="s">
        <v>6701</v>
      </c>
      <c r="F1299" s="15" t="s">
        <v>1636</v>
      </c>
      <c r="G1299" s="15" t="s">
        <v>947</v>
      </c>
      <c r="J1299" s="15" t="s">
        <v>20</v>
      </c>
      <c r="L1299" s="15" t="s">
        <v>117</v>
      </c>
    </row>
    <row r="1300" spans="1:12">
      <c r="A1300" s="15" t="s">
        <v>8591</v>
      </c>
      <c r="B1300" s="218" t="str">
        <f>IF(ISNUMBER(_xlfn.XMATCH(Prod_fields[[#This Row],[ID]],Rosetta_Stone[Source PROD ID],0))=TRUE,"Found","0-Not Found")</f>
        <v>0-Not Found</v>
      </c>
      <c r="C1300" s="15"/>
      <c r="D1300" s="15" t="s">
        <v>8592</v>
      </c>
      <c r="E1300" s="15" t="s">
        <v>6688</v>
      </c>
      <c r="F1300" s="15" t="s">
        <v>216</v>
      </c>
      <c r="G1300" s="15" t="s">
        <v>947</v>
      </c>
      <c r="J1300" s="15" t="s">
        <v>20</v>
      </c>
    </row>
    <row r="1301" spans="1:12">
      <c r="A1301" s="15" t="s">
        <v>8593</v>
      </c>
      <c r="B1301" s="218" t="str">
        <f>IF(ISNUMBER(_xlfn.XMATCH(Prod_fields[[#This Row],[ID]],Rosetta_Stone[Source PROD ID],0))=TRUE,"Found","0-Not Found")</f>
        <v>0-Not Found</v>
      </c>
      <c r="C1301" s="15" t="s">
        <v>1641</v>
      </c>
      <c r="D1301" s="15" t="s">
        <v>8594</v>
      </c>
      <c r="E1301" s="15" t="s">
        <v>6701</v>
      </c>
      <c r="F1301" s="15" t="s">
        <v>216</v>
      </c>
      <c r="G1301" s="15" t="s">
        <v>947</v>
      </c>
      <c r="I1301" s="15" t="s">
        <v>1348</v>
      </c>
      <c r="J1301" s="15" t="s">
        <v>20</v>
      </c>
    </row>
    <row r="1302" spans="1:12">
      <c r="A1302" s="15" t="s">
        <v>8593</v>
      </c>
      <c r="B1302" s="218" t="str">
        <f>IF(ISNUMBER(_xlfn.XMATCH(Prod_fields[[#This Row],[ID]],Rosetta_Stone[Source PROD ID],0))=TRUE,"Found","0-Not Found")</f>
        <v>0-Not Found</v>
      </c>
      <c r="C1302" s="15"/>
      <c r="D1302" s="15" t="s">
        <v>8595</v>
      </c>
      <c r="E1302" s="15" t="s">
        <v>6688</v>
      </c>
      <c r="F1302" s="15" t="s">
        <v>216</v>
      </c>
      <c r="G1302" s="15" t="s">
        <v>947</v>
      </c>
      <c r="J1302" s="15" t="s">
        <v>20</v>
      </c>
    </row>
    <row r="1303" spans="1:12">
      <c r="A1303" s="15" t="s">
        <v>8596</v>
      </c>
      <c r="B1303" s="218" t="str">
        <f>IF(ISNUMBER(_xlfn.XMATCH(Prod_fields[[#This Row],[ID]],Rosetta_Stone[Source PROD ID],0))=TRUE,"Found","0-Not Found")</f>
        <v>0-Not Found</v>
      </c>
      <c r="C1303" s="15"/>
      <c r="D1303" s="15" t="s">
        <v>8597</v>
      </c>
      <c r="E1303" s="15" t="s">
        <v>6701</v>
      </c>
      <c r="F1303" s="15" t="s">
        <v>103</v>
      </c>
      <c r="G1303" s="15" t="s">
        <v>947</v>
      </c>
      <c r="I1303" s="15" t="s">
        <v>6720</v>
      </c>
      <c r="J1303" s="15" t="s">
        <v>20</v>
      </c>
    </row>
    <row r="1304" spans="1:12">
      <c r="A1304" s="15" t="s">
        <v>8598</v>
      </c>
      <c r="B1304" s="218" t="str">
        <f>IF(ISNUMBER(_xlfn.XMATCH(Prod_fields[[#This Row],[ID]],Rosetta_Stone[Source PROD ID],0))=TRUE,"Found","0-Not Found")</f>
        <v>0-Not Found</v>
      </c>
      <c r="C1304" s="15"/>
      <c r="D1304" s="15" t="s">
        <v>8599</v>
      </c>
      <c r="E1304" s="15" t="s">
        <v>6731</v>
      </c>
      <c r="F1304" s="15" t="s">
        <v>216</v>
      </c>
      <c r="G1304" s="15" t="s">
        <v>6712</v>
      </c>
      <c r="J1304" s="15" t="s">
        <v>20</v>
      </c>
    </row>
    <row r="1305" spans="1:12">
      <c r="A1305" s="15" t="s">
        <v>8600</v>
      </c>
      <c r="B1305" s="218" t="str">
        <f>IF(ISNUMBER(_xlfn.XMATCH(Prod_fields[[#This Row],[ID]],Rosetta_Stone[Source PROD ID],0))=TRUE,"Found","0-Not Found")</f>
        <v>0-Not Found</v>
      </c>
      <c r="C1305" s="15"/>
      <c r="D1305" s="15" t="s">
        <v>8601</v>
      </c>
      <c r="E1305" s="15" t="s">
        <v>6688</v>
      </c>
      <c r="F1305" s="15" t="s">
        <v>216</v>
      </c>
      <c r="G1305" s="15" t="s">
        <v>6712</v>
      </c>
      <c r="I1305" s="15" t="s">
        <v>1348</v>
      </c>
      <c r="J1305" s="15" t="s">
        <v>20</v>
      </c>
      <c r="K1305" s="15" t="s">
        <v>20</v>
      </c>
    </row>
    <row r="1306" spans="1:12">
      <c r="A1306" s="15" t="s">
        <v>8602</v>
      </c>
      <c r="B1306" s="218" t="str">
        <f>IF(ISNUMBER(_xlfn.XMATCH(Prod_fields[[#This Row],[ID]],Rosetta_Stone[Source PROD ID],0))=TRUE,"Found","0-Not Found")</f>
        <v>0-Not Found</v>
      </c>
      <c r="C1306" s="15"/>
      <c r="D1306" s="15" t="s">
        <v>8603</v>
      </c>
      <c r="E1306" s="15" t="s">
        <v>6688</v>
      </c>
      <c r="F1306" s="15" t="s">
        <v>216</v>
      </c>
      <c r="G1306" s="15" t="s">
        <v>6712</v>
      </c>
      <c r="I1306" s="15" t="s">
        <v>1348</v>
      </c>
      <c r="J1306" s="15" t="s">
        <v>20</v>
      </c>
      <c r="K1306" s="15" t="s">
        <v>20</v>
      </c>
    </row>
    <row r="1307" spans="1:12">
      <c r="A1307" s="15" t="s">
        <v>8604</v>
      </c>
      <c r="B1307" s="218" t="str">
        <f>IF(ISNUMBER(_xlfn.XMATCH(Prod_fields[[#This Row],[ID]],Rosetta_Stone[Source PROD ID],0))=TRUE,"Found","0-Not Found")</f>
        <v>0-Not Found</v>
      </c>
      <c r="C1307" s="15"/>
      <c r="D1307" s="15" t="s">
        <v>8605</v>
      </c>
      <c r="E1307" s="15" t="s">
        <v>6700</v>
      </c>
      <c r="F1307" s="15" t="s">
        <v>103</v>
      </c>
      <c r="G1307" s="15" t="s">
        <v>947</v>
      </c>
      <c r="I1307" s="15" t="s">
        <v>6698</v>
      </c>
      <c r="J1307" s="15" t="s">
        <v>20</v>
      </c>
    </row>
    <row r="1308" spans="1:12">
      <c r="A1308" s="15" t="s">
        <v>8606</v>
      </c>
      <c r="B1308" s="218" t="str">
        <f>IF(ISNUMBER(_xlfn.XMATCH(Prod_fields[[#This Row],[ID]],Rosetta_Stone[Source PROD ID],0))=TRUE,"Found","0-Not Found")</f>
        <v>0-Not Found</v>
      </c>
      <c r="C1308" s="15"/>
      <c r="D1308" s="15" t="s">
        <v>8607</v>
      </c>
      <c r="E1308" s="15" t="s">
        <v>6701</v>
      </c>
      <c r="F1308" s="15" t="s">
        <v>216</v>
      </c>
      <c r="G1308" s="15" t="s">
        <v>1347</v>
      </c>
      <c r="I1308" s="15" t="s">
        <v>1348</v>
      </c>
      <c r="J1308" s="15" t="s">
        <v>20</v>
      </c>
    </row>
    <row r="1309" spans="1:12">
      <c r="A1309" s="15" t="s">
        <v>8608</v>
      </c>
      <c r="B1309" s="218" t="str">
        <f>IF(ISNUMBER(_xlfn.XMATCH(Prod_fields[[#This Row],[ID]],Rosetta_Stone[Source PROD ID],0))=TRUE,"Found","0-Not Found")</f>
        <v>0-Not Found</v>
      </c>
      <c r="C1309" s="15"/>
      <c r="D1309" s="15" t="s">
        <v>8609</v>
      </c>
      <c r="E1309" s="15" t="s">
        <v>6935</v>
      </c>
      <c r="F1309" s="15" t="s">
        <v>103</v>
      </c>
      <c r="G1309" s="15" t="s">
        <v>947</v>
      </c>
      <c r="I1309" s="15" t="s">
        <v>6720</v>
      </c>
      <c r="J1309" s="15" t="s">
        <v>20</v>
      </c>
    </row>
    <row r="1310" spans="1:12">
      <c r="A1310" s="15" t="s">
        <v>8610</v>
      </c>
      <c r="B1310" s="218" t="str">
        <f>IF(ISNUMBER(_xlfn.XMATCH(Prod_fields[[#This Row],[ID]],Rosetta_Stone[Source PROD ID],0))=TRUE,"Found","0-Not Found")</f>
        <v>0-Not Found</v>
      </c>
      <c r="C1310" s="15" t="s">
        <v>1641</v>
      </c>
      <c r="D1310" s="15" t="s">
        <v>8611</v>
      </c>
      <c r="E1310" s="15" t="s">
        <v>6700</v>
      </c>
      <c r="F1310" s="15" t="s">
        <v>103</v>
      </c>
      <c r="G1310" s="15" t="s">
        <v>947</v>
      </c>
      <c r="I1310" s="15" t="s">
        <v>6698</v>
      </c>
      <c r="J1310" s="15" t="s">
        <v>20</v>
      </c>
    </row>
    <row r="1311" spans="1:12">
      <c r="A1311" s="15" t="s">
        <v>8612</v>
      </c>
      <c r="B1311" s="218" t="str">
        <f>IF(ISNUMBER(_xlfn.XMATCH(Prod_fields[[#This Row],[ID]],Rosetta_Stone[Source PROD ID],0))=TRUE,"Found","0-Not Found")</f>
        <v>Found</v>
      </c>
      <c r="C1311" s="15" t="s">
        <v>6696</v>
      </c>
      <c r="D1311" s="15" t="s">
        <v>1681</v>
      </c>
      <c r="E1311" s="15" t="s">
        <v>6697</v>
      </c>
      <c r="F1311" s="15" t="s">
        <v>1636</v>
      </c>
      <c r="G1311" s="15" t="s">
        <v>947</v>
      </c>
      <c r="J1311" s="15" t="s">
        <v>20</v>
      </c>
      <c r="L1311" s="15" t="s">
        <v>117</v>
      </c>
    </row>
    <row r="1312" spans="1:12">
      <c r="A1312" s="15" t="s">
        <v>611</v>
      </c>
      <c r="B1312" s="218" t="str">
        <f>IF(ISNUMBER(_xlfn.XMATCH(Prod_fields[[#This Row],[ID]],Rosetta_Stone[Source PROD ID],0))=TRUE,"Found","0-Not Found")</f>
        <v>0-Not Found</v>
      </c>
      <c r="C1312" s="15" t="s">
        <v>6696</v>
      </c>
      <c r="D1312" s="15" t="s">
        <v>8613</v>
      </c>
      <c r="E1312" s="15" t="s">
        <v>6697</v>
      </c>
      <c r="F1312" s="15" t="s">
        <v>103</v>
      </c>
      <c r="G1312" s="15" t="s">
        <v>947</v>
      </c>
      <c r="I1312" s="15" t="s">
        <v>6698</v>
      </c>
      <c r="J1312" s="15" t="s">
        <v>20</v>
      </c>
      <c r="K1312" s="15" t="s">
        <v>20</v>
      </c>
    </row>
    <row r="1313" spans="1:12">
      <c r="A1313" s="15" t="s">
        <v>611</v>
      </c>
      <c r="B1313" s="218" t="str">
        <f>IF(ISNUMBER(_xlfn.XMATCH(Prod_fields[[#This Row],[ID]],Rosetta_Stone[Source PROD ID],0))=TRUE,"Found","0-Not Found")</f>
        <v>Found</v>
      </c>
      <c r="C1313" s="15" t="s">
        <v>6696</v>
      </c>
      <c r="D1313" s="15" t="s">
        <v>1685</v>
      </c>
      <c r="E1313" s="15" t="s">
        <v>6700</v>
      </c>
      <c r="F1313" s="15" t="s">
        <v>103</v>
      </c>
      <c r="G1313" s="15" t="s">
        <v>947</v>
      </c>
      <c r="I1313" s="15" t="s">
        <v>6698</v>
      </c>
      <c r="J1313" s="15" t="s">
        <v>20</v>
      </c>
    </row>
    <row r="1314" spans="1:12">
      <c r="A1314" s="15" t="s">
        <v>616</v>
      </c>
      <c r="B1314" s="218" t="str">
        <f>IF(ISNUMBER(_xlfn.XMATCH(Prod_fields[[#This Row],[ID]],Rosetta_Stone[Source PROD ID],0))=TRUE,"Found","0-Not Found")</f>
        <v>Found</v>
      </c>
      <c r="C1314" s="15" t="s">
        <v>6696</v>
      </c>
      <c r="D1314" s="15" t="s">
        <v>1702</v>
      </c>
      <c r="E1314" s="15" t="s">
        <v>6697</v>
      </c>
      <c r="F1314" s="15" t="s">
        <v>1636</v>
      </c>
      <c r="G1314" s="15" t="s">
        <v>947</v>
      </c>
      <c r="J1314" s="15" t="s">
        <v>20</v>
      </c>
      <c r="L1314" s="15" t="s">
        <v>117</v>
      </c>
    </row>
    <row r="1315" spans="1:12">
      <c r="A1315" s="15" t="s">
        <v>8614</v>
      </c>
      <c r="B1315" s="218" t="str">
        <f>IF(ISNUMBER(_xlfn.XMATCH(Prod_fields[[#This Row],[ID]],Rosetta_Stone[Source PROD ID],0))=TRUE,"Found","0-Not Found")</f>
        <v>Found</v>
      </c>
      <c r="C1315" s="15" t="s">
        <v>6696</v>
      </c>
      <c r="D1315" s="15" t="s">
        <v>1677</v>
      </c>
      <c r="E1315" s="15" t="s">
        <v>6697</v>
      </c>
      <c r="F1315" s="15" t="s">
        <v>1636</v>
      </c>
      <c r="G1315" s="15" t="s">
        <v>947</v>
      </c>
      <c r="J1315" s="15" t="s">
        <v>20</v>
      </c>
      <c r="L1315" s="15" t="s">
        <v>117</v>
      </c>
    </row>
    <row r="1316" spans="1:12">
      <c r="A1316" s="15" t="s">
        <v>612</v>
      </c>
      <c r="B1316" s="218" t="str">
        <f>IF(ISNUMBER(_xlfn.XMATCH(Prod_fields[[#This Row],[ID]],Rosetta_Stone[Source PROD ID],0))=TRUE,"Found","0-Not Found")</f>
        <v>Found</v>
      </c>
      <c r="C1316" s="15" t="s">
        <v>6696</v>
      </c>
      <c r="D1316" s="15" t="s">
        <v>1690</v>
      </c>
      <c r="E1316" s="15" t="s">
        <v>6697</v>
      </c>
      <c r="F1316" s="15" t="s">
        <v>103</v>
      </c>
      <c r="G1316" s="15" t="s">
        <v>947</v>
      </c>
      <c r="I1316" s="15" t="s">
        <v>6698</v>
      </c>
      <c r="J1316" s="15" t="s">
        <v>20</v>
      </c>
    </row>
    <row r="1317" spans="1:12">
      <c r="A1317" s="15" t="s">
        <v>612</v>
      </c>
      <c r="B1317" s="218" t="str">
        <f>IF(ISNUMBER(_xlfn.XMATCH(Prod_fields[[#This Row],[ID]],Rosetta_Stone[Source PROD ID],0))=TRUE,"Found","0-Not Found")</f>
        <v>0-Not Found</v>
      </c>
      <c r="C1317" s="15" t="s">
        <v>1641</v>
      </c>
      <c r="D1317" s="15" t="s">
        <v>8615</v>
      </c>
      <c r="E1317" s="15" t="s">
        <v>6700</v>
      </c>
      <c r="F1317" s="15" t="s">
        <v>103</v>
      </c>
      <c r="G1317" s="15" t="s">
        <v>947</v>
      </c>
      <c r="I1317" s="15" t="s">
        <v>6698</v>
      </c>
      <c r="J1317" s="15" t="s">
        <v>20</v>
      </c>
    </row>
    <row r="1318" spans="1:12">
      <c r="A1318" s="15" t="s">
        <v>8616</v>
      </c>
      <c r="B1318" s="218" t="str">
        <f>IF(ISNUMBER(_xlfn.XMATCH(Prod_fields[[#This Row],[ID]],Rosetta_Stone[Source PROD ID],0))=TRUE,"Found","0-Not Found")</f>
        <v>0-Not Found</v>
      </c>
      <c r="C1318" s="15"/>
      <c r="D1318" s="15" t="s">
        <v>8617</v>
      </c>
      <c r="E1318" s="15" t="s">
        <v>6701</v>
      </c>
      <c r="F1318" s="15" t="s">
        <v>216</v>
      </c>
      <c r="G1318" s="15" t="s">
        <v>947</v>
      </c>
      <c r="I1318" s="15" t="s">
        <v>1348</v>
      </c>
      <c r="J1318" s="15" t="s">
        <v>20</v>
      </c>
    </row>
    <row r="1319" spans="1:12">
      <c r="A1319" s="15" t="s">
        <v>8618</v>
      </c>
      <c r="B1319" s="218" t="str">
        <f>IF(ISNUMBER(_xlfn.XMATCH(Prod_fields[[#This Row],[ID]],Rosetta_Stone[Source PROD ID],0))=TRUE,"Found","0-Not Found")</f>
        <v>0-Not Found</v>
      </c>
      <c r="C1319" s="15"/>
      <c r="D1319" s="15" t="s">
        <v>211</v>
      </c>
      <c r="E1319" s="15" t="s">
        <v>6700</v>
      </c>
      <c r="F1319" s="15" t="s">
        <v>216</v>
      </c>
      <c r="G1319" s="15" t="s">
        <v>1075</v>
      </c>
      <c r="J1319" s="15" t="s">
        <v>20</v>
      </c>
    </row>
    <row r="1320" spans="1:12">
      <c r="A1320" s="15" t="s">
        <v>8619</v>
      </c>
      <c r="B1320" s="218" t="str">
        <f>IF(ISNUMBER(_xlfn.XMATCH(Prod_fields[[#This Row],[ID]],Rosetta_Stone[Source PROD ID],0))=TRUE,"Found","0-Not Found")</f>
        <v>0-Not Found</v>
      </c>
      <c r="C1320" s="15"/>
      <c r="D1320" s="15" t="s">
        <v>8620</v>
      </c>
      <c r="E1320" s="15" t="s">
        <v>6700</v>
      </c>
      <c r="F1320" s="15" t="s">
        <v>216</v>
      </c>
      <c r="G1320" s="15" t="s">
        <v>1075</v>
      </c>
      <c r="J1320" s="15" t="s">
        <v>20</v>
      </c>
    </row>
    <row r="1321" spans="1:12">
      <c r="A1321" s="15" t="s">
        <v>8621</v>
      </c>
      <c r="B1321" s="218" t="str">
        <f>IF(ISNUMBER(_xlfn.XMATCH(Prod_fields[[#This Row],[ID]],Rosetta_Stone[Source PROD ID],0))=TRUE,"Found","0-Not Found")</f>
        <v>0-Not Found</v>
      </c>
      <c r="C1321" s="15"/>
      <c r="D1321" s="15" t="s">
        <v>8622</v>
      </c>
      <c r="E1321" s="15" t="s">
        <v>6700</v>
      </c>
      <c r="F1321" s="15" t="s">
        <v>216</v>
      </c>
      <c r="G1321" s="15" t="s">
        <v>338</v>
      </c>
      <c r="J1321" s="15" t="s">
        <v>20</v>
      </c>
    </row>
    <row r="1322" spans="1:12">
      <c r="A1322" s="15" t="s">
        <v>8623</v>
      </c>
      <c r="B1322" s="218" t="str">
        <f>IF(ISNUMBER(_xlfn.XMATCH(Prod_fields[[#This Row],[ID]],Rosetta_Stone[Source PROD ID],0))=TRUE,"Found","0-Not Found")</f>
        <v>0-Not Found</v>
      </c>
      <c r="C1322" s="15"/>
      <c r="D1322" s="15" t="s">
        <v>213</v>
      </c>
      <c r="E1322" s="15" t="s">
        <v>6700</v>
      </c>
      <c r="F1322" s="15" t="s">
        <v>216</v>
      </c>
      <c r="G1322" s="15" t="s">
        <v>1075</v>
      </c>
      <c r="J1322" s="15" t="s">
        <v>20</v>
      </c>
    </row>
    <row r="1323" spans="1:12">
      <c r="A1323" s="15" t="s">
        <v>8624</v>
      </c>
      <c r="B1323" s="218" t="str">
        <f>IF(ISNUMBER(_xlfn.XMATCH(Prod_fields[[#This Row],[ID]],Rosetta_Stone[Source PROD ID],0))=TRUE,"Found","0-Not Found")</f>
        <v>0-Not Found</v>
      </c>
      <c r="C1323" s="15"/>
      <c r="D1323" s="15" t="s">
        <v>8625</v>
      </c>
      <c r="E1323" s="15" t="s">
        <v>6700</v>
      </c>
      <c r="F1323" s="15" t="s">
        <v>216</v>
      </c>
      <c r="G1323" s="15" t="s">
        <v>1075</v>
      </c>
      <c r="J1323" s="15" t="s">
        <v>20</v>
      </c>
    </row>
    <row r="1324" spans="1:12">
      <c r="A1324" s="15" t="s">
        <v>898</v>
      </c>
      <c r="B1324" s="218" t="str">
        <f>IF(ISNUMBER(_xlfn.XMATCH(Prod_fields[[#This Row],[ID]],Rosetta_Stone[Source PROD ID],0))=TRUE,"Found","0-Not Found")</f>
        <v>Found</v>
      </c>
      <c r="C1324" s="15" t="s">
        <v>6696</v>
      </c>
      <c r="D1324" s="15" t="s">
        <v>238</v>
      </c>
      <c r="E1324" s="15" t="s">
        <v>6701</v>
      </c>
      <c r="F1324" s="15" t="s">
        <v>103</v>
      </c>
      <c r="G1324" s="15" t="s">
        <v>947</v>
      </c>
      <c r="I1324" s="15" t="s">
        <v>6720</v>
      </c>
      <c r="J1324" s="15" t="s">
        <v>20</v>
      </c>
    </row>
    <row r="1325" spans="1:12">
      <c r="A1325" s="15" t="s">
        <v>8626</v>
      </c>
      <c r="B1325" s="218" t="str">
        <f>IF(ISNUMBER(_xlfn.XMATCH(Prod_fields[[#This Row],[ID]],Rosetta_Stone[Source PROD ID],0))=TRUE,"Found","0-Not Found")</f>
        <v>0-Not Found</v>
      </c>
      <c r="C1325" s="15"/>
      <c r="D1325" s="15" t="s">
        <v>8627</v>
      </c>
      <c r="E1325" s="15" t="s">
        <v>6701</v>
      </c>
      <c r="F1325" s="15" t="s">
        <v>1636</v>
      </c>
      <c r="G1325" s="15" t="s">
        <v>947</v>
      </c>
      <c r="L1325" s="15" t="s">
        <v>7020</v>
      </c>
    </row>
    <row r="1326" spans="1:12">
      <c r="A1326" s="15" t="s">
        <v>8628</v>
      </c>
      <c r="B1326" s="218" t="str">
        <f>IF(ISNUMBER(_xlfn.XMATCH(Prod_fields[[#This Row],[ID]],Rosetta_Stone[Source PROD ID],0))=TRUE,"Found","0-Not Found")</f>
        <v>0-Not Found</v>
      </c>
      <c r="C1326" s="15"/>
      <c r="D1326" s="15" t="s">
        <v>8629</v>
      </c>
      <c r="E1326" s="15" t="s">
        <v>6935</v>
      </c>
      <c r="F1326" s="15" t="s">
        <v>216</v>
      </c>
      <c r="G1326" s="15" t="s">
        <v>1075</v>
      </c>
      <c r="J1326" s="15" t="s">
        <v>20</v>
      </c>
    </row>
    <row r="1327" spans="1:12">
      <c r="A1327" s="15" t="s">
        <v>8630</v>
      </c>
      <c r="B1327" s="218" t="str">
        <f>IF(ISNUMBER(_xlfn.XMATCH(Prod_fields[[#This Row],[ID]],Rosetta_Stone[Source PROD ID],0))=TRUE,"Found","0-Not Found")</f>
        <v>0-Not Found</v>
      </c>
      <c r="C1327" s="15"/>
      <c r="D1327" s="15" t="s">
        <v>8631</v>
      </c>
      <c r="E1327" s="15" t="s">
        <v>6700</v>
      </c>
      <c r="F1327" s="15" t="s">
        <v>216</v>
      </c>
      <c r="G1327" s="15" t="s">
        <v>338</v>
      </c>
      <c r="J1327" s="15" t="s">
        <v>20</v>
      </c>
    </row>
    <row r="1328" spans="1:12">
      <c r="A1328" s="15" t="s">
        <v>601</v>
      </c>
      <c r="B1328" s="218" t="str">
        <f>IF(ISNUMBER(_xlfn.XMATCH(Prod_fields[[#This Row],[ID]],Rosetta_Stone[Source PROD ID],0))=TRUE,"Found","0-Not Found")</f>
        <v>Found</v>
      </c>
      <c r="C1328" s="15" t="s">
        <v>6696</v>
      </c>
      <c r="D1328" s="15" t="s">
        <v>895</v>
      </c>
      <c r="E1328" s="15" t="s">
        <v>6701</v>
      </c>
      <c r="F1328" s="15" t="s">
        <v>103</v>
      </c>
      <c r="G1328" s="15" t="s">
        <v>947</v>
      </c>
      <c r="I1328" s="15" t="s">
        <v>6720</v>
      </c>
      <c r="J1328" s="15" t="s">
        <v>20</v>
      </c>
    </row>
    <row r="1329" spans="1:13">
      <c r="A1329" s="15" t="s">
        <v>219</v>
      </c>
      <c r="B1329" s="218" t="str">
        <f>IF(ISNUMBER(_xlfn.XMATCH(Prod_fields[[#This Row],[ID]],Rosetta_Stone[Source PROD ID],0))=TRUE,"Found","0-Not Found")</f>
        <v>0-Not Found</v>
      </c>
      <c r="C1329" s="15"/>
      <c r="D1329" s="15" t="s">
        <v>8632</v>
      </c>
      <c r="E1329" s="15" t="s">
        <v>6731</v>
      </c>
      <c r="F1329" s="15" t="s">
        <v>216</v>
      </c>
      <c r="G1329" s="15" t="s">
        <v>947</v>
      </c>
      <c r="J1329" s="15" t="s">
        <v>20</v>
      </c>
    </row>
    <row r="1330" spans="1:13">
      <c r="A1330" s="15" t="s">
        <v>219</v>
      </c>
      <c r="B1330" s="218" t="str">
        <f>IF(ISNUMBER(_xlfn.XMATCH(Prod_fields[[#This Row],[ID]],Rosetta_Stone[Source PROD ID],0))=TRUE,"Found","0-Not Found")</f>
        <v>0-Not Found</v>
      </c>
      <c r="C1330" s="15"/>
      <c r="D1330" s="15" t="s">
        <v>8633</v>
      </c>
      <c r="E1330" s="15" t="s">
        <v>6704</v>
      </c>
      <c r="F1330" s="15" t="s">
        <v>216</v>
      </c>
      <c r="G1330" s="15" t="s">
        <v>947</v>
      </c>
      <c r="J1330" s="15" t="s">
        <v>20</v>
      </c>
    </row>
    <row r="1331" spans="1:13">
      <c r="A1331" s="15" t="s">
        <v>8634</v>
      </c>
      <c r="B1331" s="218" t="str">
        <f>IF(ISNUMBER(_xlfn.XMATCH(Prod_fields[[#This Row],[ID]],Rosetta_Stone[Source PROD ID],0))=TRUE,"Found","0-Not Found")</f>
        <v>0-Not Found</v>
      </c>
      <c r="C1331" s="15"/>
      <c r="D1331" s="15" t="s">
        <v>8635</v>
      </c>
      <c r="E1331" s="15" t="s">
        <v>6700</v>
      </c>
      <c r="F1331" s="15" t="s">
        <v>216</v>
      </c>
      <c r="G1331" s="15" t="s">
        <v>1075</v>
      </c>
      <c r="J1331" s="15" t="s">
        <v>20</v>
      </c>
    </row>
    <row r="1332" spans="1:13">
      <c r="A1332" s="15" t="s">
        <v>8636</v>
      </c>
      <c r="B1332" s="218" t="str">
        <f>IF(ISNUMBER(_xlfn.XMATCH(Prod_fields[[#This Row],[ID]],Rosetta_Stone[Source PROD ID],0))=TRUE,"Found","0-Not Found")</f>
        <v>0-Not Found</v>
      </c>
      <c r="C1332" s="15"/>
      <c r="D1332" s="15" t="s">
        <v>8637</v>
      </c>
      <c r="E1332" s="15" t="s">
        <v>6700</v>
      </c>
      <c r="F1332" s="15" t="s">
        <v>216</v>
      </c>
      <c r="G1332" s="15" t="s">
        <v>1075</v>
      </c>
      <c r="J1332" s="15" t="s">
        <v>20</v>
      </c>
    </row>
    <row r="1333" spans="1:13">
      <c r="A1333" s="15" t="s">
        <v>8638</v>
      </c>
      <c r="B1333" s="218" t="str">
        <f>IF(ISNUMBER(_xlfn.XMATCH(Prod_fields[[#This Row],[ID]],Rosetta_Stone[Source PROD ID],0))=TRUE,"Found","0-Not Found")</f>
        <v>0-Not Found</v>
      </c>
      <c r="C1333" s="15"/>
      <c r="D1333" s="15" t="s">
        <v>8639</v>
      </c>
      <c r="E1333" s="15" t="s">
        <v>6935</v>
      </c>
      <c r="F1333" s="15" t="s">
        <v>216</v>
      </c>
      <c r="G1333" s="15" t="s">
        <v>1075</v>
      </c>
      <c r="J1333" s="15" t="s">
        <v>20</v>
      </c>
    </row>
    <row r="1334" spans="1:13">
      <c r="A1334" s="15" t="s">
        <v>239</v>
      </c>
      <c r="B1334" s="218" t="str">
        <f>IF(ISNUMBER(_xlfn.XMATCH(Prod_fields[[#This Row],[ID]],Rosetta_Stone[Source PROD ID],0))=TRUE,"Found","0-Not Found")</f>
        <v>Found</v>
      </c>
      <c r="C1334" s="15" t="s">
        <v>6696</v>
      </c>
      <c r="D1334" s="15" t="s">
        <v>240</v>
      </c>
      <c r="E1334" s="15" t="s">
        <v>6701</v>
      </c>
      <c r="F1334" s="15" t="s">
        <v>1636</v>
      </c>
      <c r="G1334" s="15" t="s">
        <v>947</v>
      </c>
      <c r="J1334" s="15" t="s">
        <v>20</v>
      </c>
      <c r="L1334" s="15" t="s">
        <v>117</v>
      </c>
      <c r="M1334" s="15" t="s">
        <v>2195</v>
      </c>
    </row>
    <row r="1335" spans="1:13">
      <c r="A1335" s="15" t="s">
        <v>217</v>
      </c>
      <c r="B1335" s="218" t="str">
        <f>IF(ISNUMBER(_xlfn.XMATCH(Prod_fields[[#This Row],[ID]],Rosetta_Stone[Source PROD ID],0))=TRUE,"Found","0-Not Found")</f>
        <v>Found</v>
      </c>
      <c r="C1335" s="15" t="s">
        <v>6696</v>
      </c>
      <c r="D1335" s="15" t="s">
        <v>218</v>
      </c>
      <c r="E1335" s="15" t="s">
        <v>6701</v>
      </c>
      <c r="F1335" s="15" t="s">
        <v>1636</v>
      </c>
      <c r="G1335" s="15" t="s">
        <v>947</v>
      </c>
      <c r="J1335" s="15" t="s">
        <v>20</v>
      </c>
      <c r="L1335" s="15" t="s">
        <v>117</v>
      </c>
    </row>
    <row r="1336" spans="1:13">
      <c r="A1336" s="15" t="s">
        <v>217</v>
      </c>
      <c r="B1336" s="218" t="str">
        <f>IF(ISNUMBER(_xlfn.XMATCH(Prod_fields[[#This Row],[ID]],Rosetta_Stone[Source PROD ID],0))=TRUE,"Found","0-Not Found")</f>
        <v>Found</v>
      </c>
      <c r="C1336" s="15" t="s">
        <v>6696</v>
      </c>
      <c r="D1336" s="15" t="s">
        <v>218</v>
      </c>
      <c r="E1336" s="15" t="s">
        <v>6697</v>
      </c>
      <c r="F1336" s="15" t="s">
        <v>1636</v>
      </c>
      <c r="G1336" s="15" t="s">
        <v>947</v>
      </c>
      <c r="J1336" s="15" t="s">
        <v>20</v>
      </c>
      <c r="L1336" s="15" t="s">
        <v>117</v>
      </c>
    </row>
    <row r="1337" spans="1:13">
      <c r="A1337" s="15" t="s">
        <v>8640</v>
      </c>
      <c r="B1337" s="218" t="str">
        <f>IF(ISNUMBER(_xlfn.XMATCH(Prod_fields[[#This Row],[ID]],Rosetta_Stone[Source PROD ID],0))=TRUE,"Found","0-Not Found")</f>
        <v>0-Not Found</v>
      </c>
      <c r="C1337" s="15"/>
      <c r="D1337" s="15" t="s">
        <v>8641</v>
      </c>
      <c r="E1337" s="15" t="s">
        <v>6701</v>
      </c>
      <c r="F1337" s="15" t="s">
        <v>216</v>
      </c>
      <c r="G1337" s="15" t="s">
        <v>947</v>
      </c>
      <c r="J1337" s="15" t="s">
        <v>20</v>
      </c>
    </row>
    <row r="1338" spans="1:13">
      <c r="A1338" s="15" t="s">
        <v>8642</v>
      </c>
      <c r="B1338" s="218" t="str">
        <f>IF(ISNUMBER(_xlfn.XMATCH(Prod_fields[[#This Row],[ID]],Rosetta_Stone[Source PROD ID],0))=TRUE,"Found","0-Not Found")</f>
        <v>0-Not Found</v>
      </c>
      <c r="C1338" s="15"/>
      <c r="D1338" s="15" t="s">
        <v>8643</v>
      </c>
      <c r="E1338" s="15" t="s">
        <v>6701</v>
      </c>
      <c r="F1338" s="15" t="s">
        <v>103</v>
      </c>
      <c r="G1338" s="15" t="s">
        <v>947</v>
      </c>
      <c r="I1338" s="15" t="s">
        <v>6720</v>
      </c>
      <c r="J1338" s="15" t="s">
        <v>20</v>
      </c>
    </row>
    <row r="1339" spans="1:13">
      <c r="A1339" s="15" t="s">
        <v>8644</v>
      </c>
      <c r="B1339" s="218" t="str">
        <f>IF(ISNUMBER(_xlfn.XMATCH(Prod_fields[[#This Row],[ID]],Rosetta_Stone[Source PROD ID],0))=TRUE,"Found","0-Not Found")</f>
        <v>0-Not Found</v>
      </c>
      <c r="C1339" s="15"/>
      <c r="D1339" s="15" t="s">
        <v>8645</v>
      </c>
      <c r="E1339" s="15" t="s">
        <v>6700</v>
      </c>
      <c r="F1339" s="15" t="s">
        <v>103</v>
      </c>
      <c r="G1339" s="15" t="s">
        <v>6712</v>
      </c>
      <c r="I1339" s="15" t="s">
        <v>6698</v>
      </c>
    </row>
    <row r="1340" spans="1:13">
      <c r="A1340" s="15" t="s">
        <v>8646</v>
      </c>
      <c r="B1340" s="218" t="str">
        <f>IF(ISNUMBER(_xlfn.XMATCH(Prod_fields[[#This Row],[ID]],Rosetta_Stone[Source PROD ID],0))=TRUE,"Found","0-Not Found")</f>
        <v>0-Not Found</v>
      </c>
      <c r="C1340" s="15"/>
      <c r="D1340" s="15" t="s">
        <v>8647</v>
      </c>
      <c r="E1340" s="15" t="s">
        <v>6701</v>
      </c>
      <c r="F1340" s="15" t="s">
        <v>1636</v>
      </c>
      <c r="G1340" s="15" t="s">
        <v>947</v>
      </c>
      <c r="L1340" s="15" t="s">
        <v>117</v>
      </c>
    </row>
    <row r="1341" spans="1:13">
      <c r="A1341" s="15" t="s">
        <v>8648</v>
      </c>
      <c r="B1341" s="218" t="str">
        <f>IF(ISNUMBER(_xlfn.XMATCH(Prod_fields[[#This Row],[ID]],Rosetta_Stone[Source PROD ID],0))=TRUE,"Found","0-Not Found")</f>
        <v>0-Not Found</v>
      </c>
      <c r="C1341" s="15"/>
      <c r="D1341" s="15" t="s">
        <v>8649</v>
      </c>
      <c r="E1341" s="15" t="s">
        <v>6701</v>
      </c>
      <c r="F1341" s="15" t="s">
        <v>1636</v>
      </c>
      <c r="G1341" s="15" t="s">
        <v>947</v>
      </c>
      <c r="L1341" s="15" t="s">
        <v>7020</v>
      </c>
    </row>
    <row r="1342" spans="1:13">
      <c r="A1342" s="15" t="s">
        <v>8648</v>
      </c>
      <c r="B1342" s="218" t="str">
        <f>IF(ISNUMBER(_xlfn.XMATCH(Prod_fields[[#This Row],[ID]],Rosetta_Stone[Source PROD ID],0))=TRUE,"Found","0-Not Found")</f>
        <v>0-Not Found</v>
      </c>
      <c r="C1342" s="15"/>
      <c r="D1342" s="15" t="s">
        <v>8649</v>
      </c>
      <c r="E1342" s="15" t="s">
        <v>6935</v>
      </c>
      <c r="F1342" s="15" t="s">
        <v>1636</v>
      </c>
      <c r="G1342" s="15" t="s">
        <v>947</v>
      </c>
      <c r="J1342" s="15" t="s">
        <v>20</v>
      </c>
      <c r="L1342" s="15" t="s">
        <v>7020</v>
      </c>
    </row>
    <row r="1343" spans="1:13">
      <c r="A1343" s="15" t="s">
        <v>8650</v>
      </c>
      <c r="B1343" s="218" t="str">
        <f>IF(ISNUMBER(_xlfn.XMATCH(Prod_fields[[#This Row],[ID]],Rosetta_Stone[Source PROD ID],0))=TRUE,"Found","0-Not Found")</f>
        <v>0-Not Found</v>
      </c>
      <c r="C1343" s="15"/>
      <c r="D1343" s="15" t="s">
        <v>8651</v>
      </c>
      <c r="E1343" s="15" t="s">
        <v>6701</v>
      </c>
      <c r="F1343" s="15" t="s">
        <v>103</v>
      </c>
      <c r="G1343" s="15" t="s">
        <v>947</v>
      </c>
      <c r="I1343" s="15" t="s">
        <v>6720</v>
      </c>
      <c r="J1343" s="15" t="s">
        <v>20</v>
      </c>
    </row>
    <row r="1344" spans="1:13">
      <c r="A1344" s="15" t="s">
        <v>8652</v>
      </c>
      <c r="B1344" s="218" t="str">
        <f>IF(ISNUMBER(_xlfn.XMATCH(Prod_fields[[#This Row],[ID]],Rosetta_Stone[Source PROD ID],0))=TRUE,"Found","0-Not Found")</f>
        <v>0-Not Found</v>
      </c>
      <c r="C1344" s="15"/>
      <c r="D1344" s="15" t="s">
        <v>8653</v>
      </c>
      <c r="E1344" s="15" t="s">
        <v>6697</v>
      </c>
      <c r="F1344" s="15" t="s">
        <v>1636</v>
      </c>
      <c r="G1344" s="15" t="s">
        <v>947</v>
      </c>
      <c r="L1344" s="15" t="s">
        <v>7020</v>
      </c>
    </row>
    <row r="1345" spans="1:13">
      <c r="A1345" s="15" t="s">
        <v>8654</v>
      </c>
      <c r="B1345" s="218" t="str">
        <f>IF(ISNUMBER(_xlfn.XMATCH(Prod_fields[[#This Row],[ID]],Rosetta_Stone[Source PROD ID],0))=TRUE,"Found","0-Not Found")</f>
        <v>0-Not Found</v>
      </c>
      <c r="C1345" s="15"/>
      <c r="D1345" s="15" t="s">
        <v>8655</v>
      </c>
      <c r="E1345" s="15" t="s">
        <v>6701</v>
      </c>
      <c r="F1345" s="15" t="s">
        <v>1636</v>
      </c>
      <c r="G1345" s="15" t="s">
        <v>947</v>
      </c>
      <c r="L1345" s="15" t="s">
        <v>117</v>
      </c>
    </row>
    <row r="1346" spans="1:13">
      <c r="A1346" s="15" t="s">
        <v>8656</v>
      </c>
      <c r="B1346" s="218" t="str">
        <f>IF(ISNUMBER(_xlfn.XMATCH(Prod_fields[[#This Row],[ID]],Rosetta_Stone[Source PROD ID],0))=TRUE,"Found","0-Not Found")</f>
        <v>0-Not Found</v>
      </c>
      <c r="C1346" s="15"/>
      <c r="D1346" s="15" t="s">
        <v>8657</v>
      </c>
      <c r="E1346" s="15" t="s">
        <v>6701</v>
      </c>
      <c r="F1346" s="15" t="s">
        <v>1636</v>
      </c>
      <c r="G1346" s="15" t="s">
        <v>947</v>
      </c>
      <c r="L1346" s="15" t="s">
        <v>117</v>
      </c>
    </row>
    <row r="1347" spans="1:13">
      <c r="A1347" s="15" t="s">
        <v>8658</v>
      </c>
      <c r="B1347" s="218" t="str">
        <f>IF(ISNUMBER(_xlfn.XMATCH(Prod_fields[[#This Row],[ID]],Rosetta_Stone[Source PROD ID],0))=TRUE,"Found","0-Not Found")</f>
        <v>0-Not Found</v>
      </c>
      <c r="C1347" s="15"/>
      <c r="D1347" s="15" t="s">
        <v>8659</v>
      </c>
      <c r="E1347" s="15" t="s">
        <v>7132</v>
      </c>
      <c r="F1347" s="15" t="s">
        <v>1636</v>
      </c>
      <c r="G1347" s="15" t="s">
        <v>947</v>
      </c>
      <c r="L1347" s="15" t="s">
        <v>117</v>
      </c>
      <c r="M1347" s="15" t="s">
        <v>2300</v>
      </c>
    </row>
    <row r="1348" spans="1:13">
      <c r="A1348" s="15" t="s">
        <v>8660</v>
      </c>
      <c r="B1348" s="218" t="str">
        <f>IF(ISNUMBER(_xlfn.XMATCH(Prod_fields[[#This Row],[ID]],Rosetta_Stone[Source PROD ID],0))=TRUE,"Found","0-Not Found")</f>
        <v>0-Not Found</v>
      </c>
      <c r="C1348" s="15"/>
      <c r="D1348" s="15" t="s">
        <v>8661</v>
      </c>
      <c r="E1348" s="15" t="s">
        <v>7132</v>
      </c>
      <c r="F1348" s="15" t="s">
        <v>1636</v>
      </c>
      <c r="G1348" s="15" t="s">
        <v>947</v>
      </c>
      <c r="L1348" s="15" t="s">
        <v>117</v>
      </c>
    </row>
    <row r="1349" spans="1:13">
      <c r="A1349" s="15" t="s">
        <v>8662</v>
      </c>
      <c r="B1349" s="218" t="str">
        <f>IF(ISNUMBER(_xlfn.XMATCH(Prod_fields[[#This Row],[ID]],Rosetta_Stone[Source PROD ID],0))=TRUE,"Found","0-Not Found")</f>
        <v>0-Not Found</v>
      </c>
      <c r="C1349" s="15"/>
      <c r="D1349" s="15" t="s">
        <v>8663</v>
      </c>
      <c r="E1349" s="15" t="s">
        <v>6701</v>
      </c>
      <c r="F1349" s="15" t="s">
        <v>1636</v>
      </c>
      <c r="G1349" s="15" t="s">
        <v>947</v>
      </c>
      <c r="L1349" s="15" t="s">
        <v>117</v>
      </c>
    </row>
    <row r="1350" spans="1:13">
      <c r="A1350" s="15" t="s">
        <v>8662</v>
      </c>
      <c r="B1350" s="218" t="str">
        <f>IF(ISNUMBER(_xlfn.XMATCH(Prod_fields[[#This Row],[ID]],Rosetta_Stone[Source PROD ID],0))=TRUE,"Found","0-Not Found")</f>
        <v>0-Not Found</v>
      </c>
      <c r="C1350" s="15"/>
      <c r="D1350" s="15" t="s">
        <v>8663</v>
      </c>
      <c r="E1350" s="15" t="s">
        <v>6697</v>
      </c>
      <c r="F1350" s="15" t="s">
        <v>1636</v>
      </c>
      <c r="G1350" s="15" t="s">
        <v>947</v>
      </c>
      <c r="L1350" s="15" t="s">
        <v>117</v>
      </c>
    </row>
    <row r="1351" spans="1:13">
      <c r="A1351" s="15" t="s">
        <v>8664</v>
      </c>
      <c r="B1351" s="218" t="str">
        <f>IF(ISNUMBER(_xlfn.XMATCH(Prod_fields[[#This Row],[ID]],Rosetta_Stone[Source PROD ID],0))=TRUE,"Found","0-Not Found")</f>
        <v>0-Not Found</v>
      </c>
      <c r="C1351" s="15"/>
      <c r="D1351" s="15" t="s">
        <v>8665</v>
      </c>
      <c r="E1351" s="15" t="s">
        <v>6697</v>
      </c>
      <c r="F1351" s="15" t="s">
        <v>1636</v>
      </c>
      <c r="G1351" s="15" t="s">
        <v>947</v>
      </c>
      <c r="L1351" s="15" t="s">
        <v>7020</v>
      </c>
    </row>
    <row r="1352" spans="1:13">
      <c r="A1352" s="15" t="s">
        <v>8666</v>
      </c>
      <c r="B1352" s="218" t="str">
        <f>IF(ISNUMBER(_xlfn.XMATCH(Prod_fields[[#This Row],[ID]],Rosetta_Stone[Source PROD ID],0))=TRUE,"Found","0-Not Found")</f>
        <v>0-Not Found</v>
      </c>
      <c r="C1352" s="15"/>
      <c r="D1352" s="15" t="s">
        <v>8667</v>
      </c>
      <c r="E1352" s="15" t="s">
        <v>6700</v>
      </c>
      <c r="F1352" s="15" t="s">
        <v>103</v>
      </c>
      <c r="G1352" s="15" t="s">
        <v>947</v>
      </c>
      <c r="I1352" s="15" t="s">
        <v>6720</v>
      </c>
      <c r="J1352" s="15" t="s">
        <v>20</v>
      </c>
    </row>
    <row r="1353" spans="1:13">
      <c r="A1353" s="15" t="s">
        <v>8668</v>
      </c>
      <c r="B1353" s="218" t="str">
        <f>IF(ISNUMBER(_xlfn.XMATCH(Prod_fields[[#This Row],[ID]],Rosetta_Stone[Source PROD ID],0))=TRUE,"Found","0-Not Found")</f>
        <v>0-Not Found</v>
      </c>
      <c r="C1353" s="15"/>
      <c r="D1353" s="15" t="s">
        <v>8669</v>
      </c>
      <c r="E1353" s="15" t="s">
        <v>6701</v>
      </c>
      <c r="F1353" s="15" t="s">
        <v>103</v>
      </c>
      <c r="G1353" s="15" t="s">
        <v>947</v>
      </c>
      <c r="I1353" s="15" t="s">
        <v>6720</v>
      </c>
      <c r="J1353" s="15" t="s">
        <v>20</v>
      </c>
    </row>
    <row r="1354" spans="1:13">
      <c r="A1354" s="15" t="s">
        <v>8670</v>
      </c>
      <c r="B1354" s="218" t="str">
        <f>IF(ISNUMBER(_xlfn.XMATCH(Prod_fields[[#This Row],[ID]],Rosetta_Stone[Source PROD ID],0))=TRUE,"Found","0-Not Found")</f>
        <v>0-Not Found</v>
      </c>
      <c r="C1354" s="15"/>
      <c r="D1354" s="15" t="s">
        <v>8671</v>
      </c>
      <c r="E1354" s="15" t="s">
        <v>6701</v>
      </c>
      <c r="F1354" s="15" t="s">
        <v>103</v>
      </c>
      <c r="G1354" s="15" t="s">
        <v>947</v>
      </c>
      <c r="I1354" s="15" t="s">
        <v>6698</v>
      </c>
    </row>
    <row r="1355" spans="1:13">
      <c r="A1355" s="15" t="s">
        <v>8672</v>
      </c>
      <c r="B1355" s="218" t="str">
        <f>IF(ISNUMBER(_xlfn.XMATCH(Prod_fields[[#This Row],[ID]],Rosetta_Stone[Source PROD ID],0))=TRUE,"Found","0-Not Found")</f>
        <v>0-Not Found</v>
      </c>
      <c r="C1355" s="15"/>
      <c r="D1355" s="15" t="s">
        <v>8673</v>
      </c>
      <c r="E1355" s="15" t="s">
        <v>6701</v>
      </c>
      <c r="F1355" s="15" t="s">
        <v>103</v>
      </c>
      <c r="G1355" s="15" t="s">
        <v>947</v>
      </c>
      <c r="I1355" s="15" t="s">
        <v>6698</v>
      </c>
    </row>
    <row r="1356" spans="1:13">
      <c r="A1356" s="15" t="s">
        <v>8674</v>
      </c>
      <c r="B1356" s="218" t="str">
        <f>IF(ISNUMBER(_xlfn.XMATCH(Prod_fields[[#This Row],[ID]],Rosetta_Stone[Source PROD ID],0))=TRUE,"Found","0-Not Found")</f>
        <v>0-Not Found</v>
      </c>
      <c r="C1356" s="15"/>
      <c r="D1356" s="15" t="s">
        <v>8675</v>
      </c>
      <c r="E1356" s="15" t="s">
        <v>6700</v>
      </c>
      <c r="F1356" s="15" t="s">
        <v>103</v>
      </c>
      <c r="G1356" s="15" t="s">
        <v>947</v>
      </c>
      <c r="I1356" s="15" t="s">
        <v>6698</v>
      </c>
    </row>
    <row r="1357" spans="1:13">
      <c r="A1357" s="15" t="s">
        <v>8676</v>
      </c>
      <c r="B1357" s="218" t="str">
        <f>IF(ISNUMBER(_xlfn.XMATCH(Prod_fields[[#This Row],[ID]],Rosetta_Stone[Source PROD ID],0))=TRUE,"Found","0-Not Found")</f>
        <v>0-Not Found</v>
      </c>
      <c r="C1357" s="15"/>
      <c r="D1357" s="15" t="s">
        <v>8677</v>
      </c>
      <c r="E1357" s="15" t="s">
        <v>6700</v>
      </c>
      <c r="F1357" s="15" t="s">
        <v>103</v>
      </c>
      <c r="G1357" s="15" t="s">
        <v>1186</v>
      </c>
      <c r="I1357" s="15" t="s">
        <v>6698</v>
      </c>
    </row>
    <row r="1358" spans="1:13">
      <c r="A1358" s="15" t="s">
        <v>8678</v>
      </c>
      <c r="B1358" s="218" t="str">
        <f>IF(ISNUMBER(_xlfn.XMATCH(Prod_fields[[#This Row],[ID]],Rosetta_Stone[Source PROD ID],0))=TRUE,"Found","0-Not Found")</f>
        <v>0-Not Found</v>
      </c>
      <c r="C1358" s="15"/>
      <c r="D1358" s="15" t="s">
        <v>297</v>
      </c>
      <c r="E1358" s="15" t="s">
        <v>6701</v>
      </c>
      <c r="F1358" s="15" t="s">
        <v>1636</v>
      </c>
      <c r="G1358" s="15" t="s">
        <v>947</v>
      </c>
      <c r="L1358" s="15" t="s">
        <v>117</v>
      </c>
    </row>
    <row r="1359" spans="1:13">
      <c r="A1359" s="15" t="s">
        <v>8679</v>
      </c>
      <c r="B1359" s="218" t="str">
        <f>IF(ISNUMBER(_xlfn.XMATCH(Prod_fields[[#This Row],[ID]],Rosetta_Stone[Source PROD ID],0))=TRUE,"Found","0-Not Found")</f>
        <v>0-Not Found</v>
      </c>
      <c r="C1359" s="15"/>
      <c r="D1359" s="15" t="s">
        <v>224</v>
      </c>
      <c r="E1359" s="15" t="s">
        <v>6701</v>
      </c>
      <c r="F1359" s="15" t="s">
        <v>1636</v>
      </c>
      <c r="G1359" s="15" t="s">
        <v>947</v>
      </c>
      <c r="L1359" s="15" t="s">
        <v>117</v>
      </c>
    </row>
    <row r="1360" spans="1:13">
      <c r="A1360" s="15" t="s">
        <v>8680</v>
      </c>
      <c r="B1360" s="218" t="str">
        <f>IF(ISNUMBER(_xlfn.XMATCH(Prod_fields[[#This Row],[ID]],Rosetta_Stone[Source PROD ID],0))=TRUE,"Found","0-Not Found")</f>
        <v>0-Not Found</v>
      </c>
      <c r="C1360" s="15"/>
      <c r="D1360" s="15" t="s">
        <v>300</v>
      </c>
      <c r="E1360" s="15" t="s">
        <v>6701</v>
      </c>
      <c r="F1360" s="15" t="s">
        <v>1636</v>
      </c>
      <c r="G1360" s="15" t="s">
        <v>947</v>
      </c>
      <c r="L1360" s="15" t="s">
        <v>7020</v>
      </c>
    </row>
    <row r="1361" spans="1:13">
      <c r="A1361" s="15" t="s">
        <v>8681</v>
      </c>
      <c r="B1361" s="218" t="str">
        <f>IF(ISNUMBER(_xlfn.XMATCH(Prod_fields[[#This Row],[ID]],Rosetta_Stone[Source PROD ID],0))=TRUE,"Found","0-Not Found")</f>
        <v>0-Not Found</v>
      </c>
      <c r="C1361" s="15"/>
      <c r="D1361" s="15" t="s">
        <v>8682</v>
      </c>
      <c r="E1361" s="15" t="s">
        <v>7132</v>
      </c>
      <c r="F1361" s="15" t="s">
        <v>1636</v>
      </c>
      <c r="G1361" s="15" t="s">
        <v>947</v>
      </c>
      <c r="L1361" s="15" t="s">
        <v>117</v>
      </c>
    </row>
    <row r="1362" spans="1:13">
      <c r="A1362" s="15" t="s">
        <v>8683</v>
      </c>
      <c r="B1362" s="218" t="str">
        <f>IF(ISNUMBER(_xlfn.XMATCH(Prod_fields[[#This Row],[ID]],Rosetta_Stone[Source PROD ID],0))=TRUE,"Found","0-Not Found")</f>
        <v>0-Not Found</v>
      </c>
      <c r="C1362" s="15"/>
      <c r="D1362" s="15" t="s">
        <v>8684</v>
      </c>
      <c r="E1362" s="15" t="s">
        <v>6701</v>
      </c>
      <c r="F1362" s="15" t="s">
        <v>1636</v>
      </c>
      <c r="G1362" s="15" t="s">
        <v>947</v>
      </c>
      <c r="L1362" s="15" t="s">
        <v>117</v>
      </c>
      <c r="M1362" s="15" t="s">
        <v>8685</v>
      </c>
    </row>
    <row r="1363" spans="1:13">
      <c r="A1363" s="15" t="s">
        <v>8686</v>
      </c>
      <c r="B1363" s="218" t="str">
        <f>IF(ISNUMBER(_xlfn.XMATCH(Prod_fields[[#This Row],[ID]],Rosetta_Stone[Source PROD ID],0))=TRUE,"Found","0-Not Found")</f>
        <v>0-Not Found</v>
      </c>
      <c r="C1363" s="15"/>
      <c r="D1363" s="15" t="s">
        <v>8687</v>
      </c>
      <c r="E1363" s="15" t="s">
        <v>6697</v>
      </c>
      <c r="F1363" s="15" t="s">
        <v>103</v>
      </c>
      <c r="G1363" s="15" t="s">
        <v>947</v>
      </c>
      <c r="I1363" s="15" t="s">
        <v>6698</v>
      </c>
    </row>
    <row r="1364" spans="1:13">
      <c r="A1364" s="15" t="s">
        <v>8688</v>
      </c>
      <c r="B1364" s="218" t="str">
        <f>IF(ISNUMBER(_xlfn.XMATCH(Prod_fields[[#This Row],[ID]],Rosetta_Stone[Source PROD ID],0))=TRUE,"Found","0-Not Found")</f>
        <v>0-Not Found</v>
      </c>
      <c r="C1364" s="15"/>
      <c r="D1364" s="15" t="s">
        <v>8689</v>
      </c>
      <c r="E1364" s="15" t="s">
        <v>6700</v>
      </c>
      <c r="F1364" s="15" t="s">
        <v>103</v>
      </c>
      <c r="G1364" s="15" t="s">
        <v>947</v>
      </c>
      <c r="I1364" s="15" t="s">
        <v>6698</v>
      </c>
    </row>
    <row r="1365" spans="1:13">
      <c r="A1365" s="15" t="s">
        <v>8690</v>
      </c>
      <c r="B1365" s="218" t="str">
        <f>IF(ISNUMBER(_xlfn.XMATCH(Prod_fields[[#This Row],[ID]],Rosetta_Stone[Source PROD ID],0))=TRUE,"Found","0-Not Found")</f>
        <v>0-Not Found</v>
      </c>
      <c r="C1365" s="15"/>
      <c r="D1365" s="15" t="s">
        <v>8691</v>
      </c>
      <c r="E1365" s="15" t="s">
        <v>6701</v>
      </c>
      <c r="F1365" s="15" t="s">
        <v>103</v>
      </c>
      <c r="G1365" s="15" t="s">
        <v>1347</v>
      </c>
      <c r="I1365" s="15" t="s">
        <v>6720</v>
      </c>
      <c r="J1365" s="15" t="s">
        <v>20</v>
      </c>
    </row>
    <row r="1366" spans="1:13">
      <c r="A1366" s="15" t="s">
        <v>8692</v>
      </c>
      <c r="B1366" s="218" t="str">
        <f>IF(ISNUMBER(_xlfn.XMATCH(Prod_fields[[#This Row],[ID]],Rosetta_Stone[Source PROD ID],0))=TRUE,"Found","0-Not Found")</f>
        <v>0-Not Found</v>
      </c>
      <c r="C1366" s="15"/>
      <c r="D1366" s="15" t="s">
        <v>8693</v>
      </c>
      <c r="E1366" s="15" t="s">
        <v>6700</v>
      </c>
      <c r="F1366" s="15" t="s">
        <v>103</v>
      </c>
      <c r="G1366" s="15" t="s">
        <v>1075</v>
      </c>
      <c r="I1366" s="15" t="s">
        <v>6698</v>
      </c>
    </row>
    <row r="1367" spans="1:13">
      <c r="A1367" s="15" t="s">
        <v>8694</v>
      </c>
      <c r="B1367" s="218" t="str">
        <f>IF(ISNUMBER(_xlfn.XMATCH(Prod_fields[[#This Row],[ID]],Rosetta_Stone[Source PROD ID],0))=TRUE,"Found","0-Not Found")</f>
        <v>0-Not Found</v>
      </c>
      <c r="C1367" s="15"/>
      <c r="D1367" s="15" t="s">
        <v>8695</v>
      </c>
      <c r="E1367" s="15" t="s">
        <v>6700</v>
      </c>
      <c r="F1367" s="15" t="s">
        <v>103</v>
      </c>
      <c r="G1367" s="15" t="s">
        <v>1075</v>
      </c>
      <c r="I1367" s="15" t="s">
        <v>6698</v>
      </c>
    </row>
    <row r="1368" spans="1:13">
      <c r="A1368" s="15" t="s">
        <v>8696</v>
      </c>
      <c r="B1368" s="218" t="str">
        <f>IF(ISNUMBER(_xlfn.XMATCH(Prod_fields[[#This Row],[ID]],Rosetta_Stone[Source PROD ID],0))=TRUE,"Found","0-Not Found")</f>
        <v>0-Not Found</v>
      </c>
      <c r="C1368" s="15"/>
      <c r="D1368" s="15" t="s">
        <v>8697</v>
      </c>
      <c r="E1368" s="15" t="s">
        <v>6700</v>
      </c>
      <c r="F1368" s="15" t="s">
        <v>103</v>
      </c>
      <c r="G1368" s="15" t="s">
        <v>1075</v>
      </c>
      <c r="I1368" s="15" t="s">
        <v>6698</v>
      </c>
    </row>
    <row r="1369" spans="1:13">
      <c r="A1369" s="15" t="s">
        <v>8698</v>
      </c>
      <c r="B1369" s="218" t="str">
        <f>IF(ISNUMBER(_xlfn.XMATCH(Prod_fields[[#This Row],[ID]],Rosetta_Stone[Source PROD ID],0))=TRUE,"Found","0-Not Found")</f>
        <v>0-Not Found</v>
      </c>
      <c r="C1369" s="15"/>
      <c r="D1369" s="15" t="s">
        <v>8699</v>
      </c>
      <c r="E1369" s="15" t="s">
        <v>6701</v>
      </c>
      <c r="F1369" s="15" t="s">
        <v>103</v>
      </c>
      <c r="G1369" s="15" t="s">
        <v>947</v>
      </c>
      <c r="I1369" s="15" t="s">
        <v>6698</v>
      </c>
    </row>
    <row r="1370" spans="1:13">
      <c r="A1370" s="15" t="s">
        <v>8700</v>
      </c>
      <c r="B1370" s="218" t="str">
        <f>IF(ISNUMBER(_xlfn.XMATCH(Prod_fields[[#This Row],[ID]],Rosetta_Stone[Source PROD ID],0))=TRUE,"Found","0-Not Found")</f>
        <v>0-Not Found</v>
      </c>
      <c r="C1370" s="15"/>
      <c r="D1370" s="15" t="s">
        <v>8701</v>
      </c>
      <c r="E1370" s="15" t="s">
        <v>6701</v>
      </c>
      <c r="F1370" s="15" t="s">
        <v>103</v>
      </c>
      <c r="G1370" s="15" t="s">
        <v>1075</v>
      </c>
      <c r="I1370" s="15" t="s">
        <v>6698</v>
      </c>
    </row>
    <row r="1371" spans="1:13">
      <c r="A1371" s="15" t="s">
        <v>8702</v>
      </c>
      <c r="B1371" s="218" t="str">
        <f>IF(ISNUMBER(_xlfn.XMATCH(Prod_fields[[#This Row],[ID]],Rosetta_Stone[Source PROD ID],0))=TRUE,"Found","0-Not Found")</f>
        <v>0-Not Found</v>
      </c>
      <c r="C1371" s="15"/>
      <c r="D1371" s="15" t="s">
        <v>8703</v>
      </c>
      <c r="E1371" s="15" t="s">
        <v>6701</v>
      </c>
      <c r="F1371" s="15" t="s">
        <v>103</v>
      </c>
      <c r="G1371" s="15" t="s">
        <v>947</v>
      </c>
      <c r="I1371" s="15" t="s">
        <v>6698</v>
      </c>
    </row>
    <row r="1372" spans="1:13">
      <c r="A1372" s="15" t="s">
        <v>8704</v>
      </c>
      <c r="B1372" s="218" t="str">
        <f>IF(ISNUMBER(_xlfn.XMATCH(Prod_fields[[#This Row],[ID]],Rosetta_Stone[Source PROD ID],0))=TRUE,"Found","0-Not Found")</f>
        <v>0-Not Found</v>
      </c>
      <c r="C1372" s="15"/>
      <c r="D1372" s="15" t="s">
        <v>8705</v>
      </c>
      <c r="E1372" s="15" t="s">
        <v>6701</v>
      </c>
      <c r="F1372" s="15" t="s">
        <v>103</v>
      </c>
      <c r="G1372" s="15" t="s">
        <v>1075</v>
      </c>
      <c r="I1372" s="15" t="s">
        <v>6698</v>
      </c>
    </row>
    <row r="1373" spans="1:13">
      <c r="A1373" s="15" t="s">
        <v>8706</v>
      </c>
      <c r="B1373" s="218" t="str">
        <f>IF(ISNUMBER(_xlfn.XMATCH(Prod_fields[[#This Row],[ID]],Rosetta_Stone[Source PROD ID],0))=TRUE,"Found","0-Not Found")</f>
        <v>0-Not Found</v>
      </c>
      <c r="C1373" s="15"/>
      <c r="D1373" s="15" t="s">
        <v>8707</v>
      </c>
      <c r="E1373" s="15" t="s">
        <v>6701</v>
      </c>
      <c r="F1373" s="15" t="s">
        <v>103</v>
      </c>
      <c r="G1373" s="15" t="s">
        <v>947</v>
      </c>
      <c r="I1373" s="15" t="s">
        <v>6698</v>
      </c>
    </row>
    <row r="1374" spans="1:13">
      <c r="A1374" s="15" t="s">
        <v>8708</v>
      </c>
      <c r="B1374" s="218" t="str">
        <f>IF(ISNUMBER(_xlfn.XMATCH(Prod_fields[[#This Row],[ID]],Rosetta_Stone[Source PROD ID],0))=TRUE,"Found","0-Not Found")</f>
        <v>0-Not Found</v>
      </c>
      <c r="C1374" s="15"/>
      <c r="D1374" s="15" t="s">
        <v>8709</v>
      </c>
      <c r="E1374" s="15" t="s">
        <v>6701</v>
      </c>
      <c r="F1374" s="15" t="s">
        <v>103</v>
      </c>
      <c r="G1374" s="15" t="s">
        <v>1075</v>
      </c>
      <c r="I1374" s="15" t="s">
        <v>6698</v>
      </c>
    </row>
    <row r="1375" spans="1:13">
      <c r="A1375" s="15" t="s">
        <v>8710</v>
      </c>
      <c r="B1375" s="218" t="str">
        <f>IF(ISNUMBER(_xlfn.XMATCH(Prod_fields[[#This Row],[ID]],Rosetta_Stone[Source PROD ID],0))=TRUE,"Found","0-Not Found")</f>
        <v>0-Not Found</v>
      </c>
      <c r="C1375" s="15"/>
      <c r="D1375" s="15" t="s">
        <v>8711</v>
      </c>
      <c r="E1375" s="15" t="s">
        <v>6701</v>
      </c>
      <c r="F1375" s="15" t="s">
        <v>103</v>
      </c>
      <c r="G1375" s="15" t="s">
        <v>947</v>
      </c>
      <c r="I1375" s="15" t="s">
        <v>6698</v>
      </c>
    </row>
    <row r="1376" spans="1:13">
      <c r="A1376" s="15" t="s">
        <v>8712</v>
      </c>
      <c r="B1376" s="218" t="str">
        <f>IF(ISNUMBER(_xlfn.XMATCH(Prod_fields[[#This Row],[ID]],Rosetta_Stone[Source PROD ID],0))=TRUE,"Found","0-Not Found")</f>
        <v>0-Not Found</v>
      </c>
      <c r="C1376" s="15"/>
      <c r="D1376" s="15" t="s">
        <v>8713</v>
      </c>
      <c r="E1376" s="15" t="s">
        <v>6701</v>
      </c>
      <c r="F1376" s="15" t="s">
        <v>103</v>
      </c>
      <c r="G1376" s="15" t="s">
        <v>1075</v>
      </c>
      <c r="I1376" s="15" t="s">
        <v>6698</v>
      </c>
    </row>
    <row r="1377" spans="1:12">
      <c r="A1377" s="15" t="s">
        <v>8714</v>
      </c>
      <c r="B1377" s="218" t="str">
        <f>IF(ISNUMBER(_xlfn.XMATCH(Prod_fields[[#This Row],[ID]],Rosetta_Stone[Source PROD ID],0))=TRUE,"Found","0-Not Found")</f>
        <v>0-Not Found</v>
      </c>
      <c r="C1377" s="15"/>
      <c r="D1377" s="15" t="s">
        <v>8715</v>
      </c>
      <c r="E1377" s="15" t="s">
        <v>6701</v>
      </c>
      <c r="F1377" s="15" t="s">
        <v>1636</v>
      </c>
      <c r="G1377" s="15" t="s">
        <v>947</v>
      </c>
      <c r="L1377" s="15" t="s">
        <v>7020</v>
      </c>
    </row>
    <row r="1378" spans="1:12">
      <c r="A1378" s="15" t="s">
        <v>8716</v>
      </c>
      <c r="B1378" s="218" t="str">
        <f>IF(ISNUMBER(_xlfn.XMATCH(Prod_fields[[#This Row],[ID]],Rosetta_Stone[Source PROD ID],0))=TRUE,"Found","0-Not Found")</f>
        <v>0-Not Found</v>
      </c>
      <c r="C1378" s="15"/>
      <c r="D1378" s="15" t="s">
        <v>8717</v>
      </c>
      <c r="E1378" s="15" t="s">
        <v>6700</v>
      </c>
      <c r="F1378" s="15" t="s">
        <v>103</v>
      </c>
      <c r="G1378" s="15" t="s">
        <v>947</v>
      </c>
      <c r="I1378" s="15" t="s">
        <v>6698</v>
      </c>
    </row>
    <row r="1379" spans="1:12">
      <c r="A1379" s="15" t="s">
        <v>8718</v>
      </c>
      <c r="B1379" s="218" t="str">
        <f>IF(ISNUMBER(_xlfn.XMATCH(Prod_fields[[#This Row],[ID]],Rosetta_Stone[Source PROD ID],0))=TRUE,"Found","0-Not Found")</f>
        <v>0-Not Found</v>
      </c>
      <c r="C1379" s="15"/>
      <c r="D1379" s="15" t="s">
        <v>8719</v>
      </c>
      <c r="E1379" s="15" t="s">
        <v>6700</v>
      </c>
      <c r="F1379" s="15" t="s">
        <v>103</v>
      </c>
      <c r="G1379" s="15" t="s">
        <v>947</v>
      </c>
      <c r="I1379" s="15" t="s">
        <v>6698</v>
      </c>
    </row>
    <row r="1380" spans="1:12">
      <c r="A1380" s="15" t="s">
        <v>8720</v>
      </c>
      <c r="B1380" s="218" t="str">
        <f>IF(ISNUMBER(_xlfn.XMATCH(Prod_fields[[#This Row],[ID]],Rosetta_Stone[Source PROD ID],0))=TRUE,"Found","0-Not Found")</f>
        <v>0-Not Found</v>
      </c>
      <c r="C1380" s="15"/>
      <c r="D1380" s="15" t="s">
        <v>8721</v>
      </c>
      <c r="E1380" s="15" t="s">
        <v>6700</v>
      </c>
      <c r="F1380" s="15" t="s">
        <v>103</v>
      </c>
      <c r="G1380" s="15" t="s">
        <v>947</v>
      </c>
      <c r="I1380" s="15" t="s">
        <v>6689</v>
      </c>
      <c r="J1380" s="15" t="s">
        <v>20</v>
      </c>
    </row>
    <row r="1381" spans="1:12">
      <c r="A1381" s="15" t="s">
        <v>8722</v>
      </c>
      <c r="B1381" s="218" t="str">
        <f>IF(ISNUMBER(_xlfn.XMATCH(Prod_fields[[#This Row],[ID]],Rosetta_Stone[Source PROD ID],0))=TRUE,"Found","0-Not Found")</f>
        <v>0-Not Found</v>
      </c>
      <c r="C1381" s="15"/>
      <c r="D1381" s="15" t="s">
        <v>8723</v>
      </c>
      <c r="E1381" s="15" t="s">
        <v>6701</v>
      </c>
      <c r="F1381" s="15" t="s">
        <v>103</v>
      </c>
      <c r="G1381" s="15" t="s">
        <v>6712</v>
      </c>
      <c r="I1381" s="15" t="s">
        <v>6698</v>
      </c>
    </row>
    <row r="1382" spans="1:12">
      <c r="A1382" s="15" t="s">
        <v>8724</v>
      </c>
      <c r="B1382" s="218" t="str">
        <f>IF(ISNUMBER(_xlfn.XMATCH(Prod_fields[[#This Row],[ID]],Rosetta_Stone[Source PROD ID],0))=TRUE,"Found","0-Not Found")</f>
        <v>0-Not Found</v>
      </c>
      <c r="C1382" s="15"/>
      <c r="D1382" s="15" t="s">
        <v>8725</v>
      </c>
      <c r="E1382" s="15" t="s">
        <v>6701</v>
      </c>
      <c r="F1382" s="15" t="s">
        <v>103</v>
      </c>
      <c r="G1382" s="15" t="s">
        <v>6712</v>
      </c>
      <c r="I1382" s="15" t="s">
        <v>6698</v>
      </c>
    </row>
    <row r="1383" spans="1:12">
      <c r="A1383" s="15" t="s">
        <v>8726</v>
      </c>
      <c r="B1383" s="218" t="str">
        <f>IF(ISNUMBER(_xlfn.XMATCH(Prod_fields[[#This Row],[ID]],Rosetta_Stone[Source PROD ID],0))=TRUE,"Found","0-Not Found")</f>
        <v>0-Not Found</v>
      </c>
      <c r="C1383" s="15"/>
      <c r="D1383" s="15" t="s">
        <v>8727</v>
      </c>
      <c r="E1383" s="15" t="s">
        <v>6701</v>
      </c>
      <c r="F1383" s="15" t="s">
        <v>1636</v>
      </c>
      <c r="G1383" s="15" t="s">
        <v>947</v>
      </c>
      <c r="L1383" s="15" t="s">
        <v>117</v>
      </c>
    </row>
    <row r="1384" spans="1:12">
      <c r="A1384" s="15" t="s">
        <v>8728</v>
      </c>
      <c r="B1384" s="218" t="str">
        <f>IF(ISNUMBER(_xlfn.XMATCH(Prod_fields[[#This Row],[ID]],Rosetta_Stone[Source PROD ID],0))=TRUE,"Found","0-Not Found")</f>
        <v>0-Not Found</v>
      </c>
      <c r="C1384" s="15"/>
      <c r="D1384" s="15" t="s">
        <v>8729</v>
      </c>
      <c r="E1384" s="15" t="s">
        <v>6700</v>
      </c>
      <c r="F1384" s="15" t="s">
        <v>103</v>
      </c>
      <c r="G1384" s="15" t="s">
        <v>810</v>
      </c>
      <c r="I1384" s="15" t="s">
        <v>6698</v>
      </c>
    </row>
    <row r="1385" spans="1:12">
      <c r="A1385" s="15" t="s">
        <v>8730</v>
      </c>
      <c r="B1385" s="218" t="str">
        <f>IF(ISNUMBER(_xlfn.XMATCH(Prod_fields[[#This Row],[ID]],Rosetta_Stone[Source PROD ID],0))=TRUE,"Found","0-Not Found")</f>
        <v>0-Not Found</v>
      </c>
      <c r="C1385" s="15"/>
      <c r="D1385" s="15" t="s">
        <v>8731</v>
      </c>
      <c r="E1385" s="15" t="s">
        <v>6700</v>
      </c>
      <c r="F1385" s="15" t="s">
        <v>103</v>
      </c>
      <c r="G1385" s="15" t="s">
        <v>810</v>
      </c>
      <c r="I1385" s="15" t="s">
        <v>6698</v>
      </c>
    </row>
    <row r="1386" spans="1:12">
      <c r="A1386" s="15" t="s">
        <v>8732</v>
      </c>
      <c r="B1386" s="218" t="str">
        <f>IF(ISNUMBER(_xlfn.XMATCH(Prod_fields[[#This Row],[ID]],Rosetta_Stone[Source PROD ID],0))=TRUE,"Found","0-Not Found")</f>
        <v>0-Not Found</v>
      </c>
      <c r="C1386" s="15"/>
      <c r="D1386" s="15" t="s">
        <v>8733</v>
      </c>
      <c r="E1386" s="15" t="s">
        <v>6700</v>
      </c>
      <c r="F1386" s="15" t="s">
        <v>103</v>
      </c>
      <c r="G1386" s="15" t="s">
        <v>810</v>
      </c>
      <c r="I1386" s="15" t="s">
        <v>6698</v>
      </c>
    </row>
    <row r="1387" spans="1:12">
      <c r="A1387" s="15" t="s">
        <v>8734</v>
      </c>
      <c r="B1387" s="218" t="str">
        <f>IF(ISNUMBER(_xlfn.XMATCH(Prod_fields[[#This Row],[ID]],Rosetta_Stone[Source PROD ID],0))=TRUE,"Found","0-Not Found")</f>
        <v>0-Not Found</v>
      </c>
      <c r="C1387" s="15"/>
      <c r="D1387" s="15" t="s">
        <v>8735</v>
      </c>
      <c r="E1387" s="15" t="s">
        <v>6700</v>
      </c>
      <c r="F1387" s="15" t="s">
        <v>103</v>
      </c>
      <c r="G1387" s="15" t="s">
        <v>810</v>
      </c>
      <c r="I1387" s="15" t="s">
        <v>6698</v>
      </c>
    </row>
    <row r="1388" spans="1:12">
      <c r="A1388" s="15" t="s">
        <v>8736</v>
      </c>
      <c r="B1388" s="218" t="str">
        <f>IF(ISNUMBER(_xlfn.XMATCH(Prod_fields[[#This Row],[ID]],Rosetta_Stone[Source PROD ID],0))=TRUE,"Found","0-Not Found")</f>
        <v>0-Not Found</v>
      </c>
      <c r="C1388" s="15"/>
      <c r="D1388" s="15" t="s">
        <v>8737</v>
      </c>
      <c r="E1388" s="15" t="s">
        <v>6700</v>
      </c>
      <c r="F1388" s="15" t="s">
        <v>103</v>
      </c>
      <c r="G1388" s="15" t="s">
        <v>810</v>
      </c>
      <c r="I1388" s="15" t="s">
        <v>6698</v>
      </c>
    </row>
    <row r="1389" spans="1:12">
      <c r="A1389" s="15" t="s">
        <v>8738</v>
      </c>
      <c r="B1389" s="218" t="str">
        <f>IF(ISNUMBER(_xlfn.XMATCH(Prod_fields[[#This Row],[ID]],Rosetta_Stone[Source PROD ID],0))=TRUE,"Found","0-Not Found")</f>
        <v>0-Not Found</v>
      </c>
      <c r="C1389" s="15"/>
      <c r="D1389" s="15" t="s">
        <v>8739</v>
      </c>
      <c r="E1389" s="15" t="s">
        <v>6700</v>
      </c>
      <c r="F1389" s="15" t="s">
        <v>103</v>
      </c>
      <c r="G1389" s="15" t="s">
        <v>810</v>
      </c>
      <c r="I1389" s="15" t="s">
        <v>6698</v>
      </c>
    </row>
    <row r="1390" spans="1:12">
      <c r="A1390" s="15" t="s">
        <v>8740</v>
      </c>
      <c r="B1390" s="218" t="str">
        <f>IF(ISNUMBER(_xlfn.XMATCH(Prod_fields[[#This Row],[ID]],Rosetta_Stone[Source PROD ID],0))=TRUE,"Found","0-Not Found")</f>
        <v>0-Not Found</v>
      </c>
      <c r="C1390" s="15"/>
      <c r="D1390" s="15" t="s">
        <v>8741</v>
      </c>
      <c r="E1390" s="15" t="s">
        <v>6701</v>
      </c>
      <c r="F1390" s="15" t="s">
        <v>103</v>
      </c>
      <c r="G1390" s="15" t="s">
        <v>810</v>
      </c>
      <c r="I1390" s="15" t="s">
        <v>6698</v>
      </c>
    </row>
    <row r="1391" spans="1:12">
      <c r="A1391" s="15" t="s">
        <v>8742</v>
      </c>
      <c r="B1391" s="218" t="str">
        <f>IF(ISNUMBER(_xlfn.XMATCH(Prod_fields[[#This Row],[ID]],Rosetta_Stone[Source PROD ID],0))=TRUE,"Found","0-Not Found")</f>
        <v>0-Not Found</v>
      </c>
      <c r="C1391" s="15"/>
      <c r="D1391" s="15" t="s">
        <v>8743</v>
      </c>
      <c r="E1391" s="15" t="s">
        <v>6701</v>
      </c>
      <c r="F1391" s="15" t="s">
        <v>1636</v>
      </c>
      <c r="G1391" s="15" t="s">
        <v>947</v>
      </c>
      <c r="L1391" s="15" t="s">
        <v>117</v>
      </c>
    </row>
    <row r="1392" spans="1:12">
      <c r="A1392" s="15" t="s">
        <v>8742</v>
      </c>
      <c r="B1392" s="218" t="str">
        <f>IF(ISNUMBER(_xlfn.XMATCH(Prod_fields[[#This Row],[ID]],Rosetta_Stone[Source PROD ID],0))=TRUE,"Found","0-Not Found")</f>
        <v>0-Not Found</v>
      </c>
      <c r="C1392" s="15"/>
      <c r="D1392" s="15" t="s">
        <v>8743</v>
      </c>
      <c r="E1392" s="15" t="s">
        <v>6697</v>
      </c>
      <c r="F1392" s="15" t="s">
        <v>1636</v>
      </c>
      <c r="G1392" s="15" t="s">
        <v>947</v>
      </c>
      <c r="L1392" s="15" t="s">
        <v>117</v>
      </c>
    </row>
    <row r="1393" spans="1:12">
      <c r="A1393" s="15" t="s">
        <v>8744</v>
      </c>
      <c r="B1393" s="218" t="str">
        <f>IF(ISNUMBER(_xlfn.XMATCH(Prod_fields[[#This Row],[ID]],Rosetta_Stone[Source PROD ID],0))=TRUE,"Found","0-Not Found")</f>
        <v>0-Not Found</v>
      </c>
      <c r="C1393" s="15"/>
      <c r="D1393" s="15" t="s">
        <v>8745</v>
      </c>
      <c r="E1393" s="15" t="s">
        <v>6697</v>
      </c>
      <c r="F1393" s="15" t="s">
        <v>103</v>
      </c>
      <c r="G1393" s="15" t="s">
        <v>6712</v>
      </c>
      <c r="I1393" s="15" t="s">
        <v>6698</v>
      </c>
    </row>
    <row r="1394" spans="1:12">
      <c r="A1394" s="15" t="s">
        <v>8744</v>
      </c>
      <c r="B1394" s="218" t="str">
        <f>IF(ISNUMBER(_xlfn.XMATCH(Prod_fields[[#This Row],[ID]],Rosetta_Stone[Source PROD ID],0))=TRUE,"Found","0-Not Found")</f>
        <v>0-Not Found</v>
      </c>
      <c r="C1394" s="15"/>
      <c r="D1394" s="15" t="s">
        <v>8746</v>
      </c>
      <c r="E1394" s="15" t="s">
        <v>6700</v>
      </c>
      <c r="F1394" s="15" t="s">
        <v>103</v>
      </c>
      <c r="G1394" s="15" t="s">
        <v>6712</v>
      </c>
      <c r="I1394" s="15" t="s">
        <v>6698</v>
      </c>
    </row>
    <row r="1395" spans="1:12">
      <c r="A1395" s="15" t="s">
        <v>8747</v>
      </c>
      <c r="B1395" s="218" t="str">
        <f>IF(ISNUMBER(_xlfn.XMATCH(Prod_fields[[#This Row],[ID]],Rosetta_Stone[Source PROD ID],0))=TRUE,"Found","0-Not Found")</f>
        <v>0-Not Found</v>
      </c>
      <c r="C1395" s="15"/>
      <c r="D1395" s="15" t="s">
        <v>8748</v>
      </c>
      <c r="E1395" s="15" t="s">
        <v>6701</v>
      </c>
      <c r="F1395" s="15" t="s">
        <v>103</v>
      </c>
      <c r="G1395" s="15" t="s">
        <v>947</v>
      </c>
      <c r="I1395" s="15" t="s">
        <v>6720</v>
      </c>
      <c r="J1395" s="15" t="s">
        <v>20</v>
      </c>
    </row>
    <row r="1396" spans="1:12">
      <c r="A1396" s="15" t="s">
        <v>8749</v>
      </c>
      <c r="B1396" s="218" t="str">
        <f>IF(ISNUMBER(_xlfn.XMATCH(Prod_fields[[#This Row],[ID]],Rosetta_Stone[Source PROD ID],0))=TRUE,"Found","0-Not Found")</f>
        <v>0-Not Found</v>
      </c>
      <c r="C1396" s="15"/>
      <c r="D1396" s="15" t="s">
        <v>8750</v>
      </c>
      <c r="E1396" s="15" t="s">
        <v>6700</v>
      </c>
      <c r="F1396" s="15" t="s">
        <v>103</v>
      </c>
      <c r="G1396" s="15" t="s">
        <v>6712</v>
      </c>
      <c r="I1396" s="15" t="s">
        <v>6698</v>
      </c>
    </row>
    <row r="1397" spans="1:12">
      <c r="A1397" s="15" t="s">
        <v>8749</v>
      </c>
      <c r="B1397" s="218" t="str">
        <f>IF(ISNUMBER(_xlfn.XMATCH(Prod_fields[[#This Row],[ID]],Rosetta_Stone[Source PROD ID],0))=TRUE,"Found","0-Not Found")</f>
        <v>0-Not Found</v>
      </c>
      <c r="C1397" s="15"/>
      <c r="D1397" s="15" t="s">
        <v>8751</v>
      </c>
      <c r="E1397" s="15" t="s">
        <v>6701</v>
      </c>
      <c r="F1397" s="15" t="s">
        <v>103</v>
      </c>
      <c r="G1397" s="15" t="s">
        <v>6712</v>
      </c>
      <c r="I1397" s="15" t="s">
        <v>6698</v>
      </c>
    </row>
    <row r="1398" spans="1:12">
      <c r="A1398" s="15" t="s">
        <v>8752</v>
      </c>
      <c r="B1398" s="218" t="str">
        <f>IF(ISNUMBER(_xlfn.XMATCH(Prod_fields[[#This Row],[ID]],Rosetta_Stone[Source PROD ID],0))=TRUE,"Found","0-Not Found")</f>
        <v>0-Not Found</v>
      </c>
      <c r="C1398" s="15"/>
      <c r="D1398" s="15" t="s">
        <v>8753</v>
      </c>
      <c r="E1398" s="15" t="s">
        <v>6701</v>
      </c>
      <c r="F1398" s="15" t="s">
        <v>1636</v>
      </c>
      <c r="G1398" s="15" t="s">
        <v>947</v>
      </c>
      <c r="L1398" s="15" t="s">
        <v>117</v>
      </c>
    </row>
    <row r="1399" spans="1:12">
      <c r="A1399" s="15" t="s">
        <v>8752</v>
      </c>
      <c r="B1399" s="218" t="str">
        <f>IF(ISNUMBER(_xlfn.XMATCH(Prod_fields[[#This Row],[ID]],Rosetta_Stone[Source PROD ID],0))=TRUE,"Found","0-Not Found")</f>
        <v>0-Not Found</v>
      </c>
      <c r="C1399" s="15"/>
      <c r="D1399" s="15" t="s">
        <v>8753</v>
      </c>
      <c r="E1399" s="15" t="s">
        <v>6697</v>
      </c>
      <c r="F1399" s="15" t="s">
        <v>1636</v>
      </c>
      <c r="G1399" s="15" t="s">
        <v>947</v>
      </c>
      <c r="L1399" s="15" t="s">
        <v>117</v>
      </c>
    </row>
    <row r="1400" spans="1:12">
      <c r="A1400" s="15" t="s">
        <v>8754</v>
      </c>
      <c r="B1400" s="218" t="str">
        <f>IF(ISNUMBER(_xlfn.XMATCH(Prod_fields[[#This Row],[ID]],Rosetta_Stone[Source PROD ID],0))=TRUE,"Found","0-Not Found")</f>
        <v>0-Not Found</v>
      </c>
      <c r="C1400" s="15"/>
      <c r="D1400" s="15" t="s">
        <v>8755</v>
      </c>
      <c r="E1400" s="15" t="s">
        <v>8289</v>
      </c>
      <c r="F1400" s="15" t="s">
        <v>103</v>
      </c>
      <c r="G1400" s="15" t="s">
        <v>6712</v>
      </c>
      <c r="I1400" s="15" t="s">
        <v>6720</v>
      </c>
    </row>
    <row r="1401" spans="1:12">
      <c r="A1401" s="15" t="s">
        <v>8756</v>
      </c>
      <c r="B1401" s="218" t="str">
        <f>IF(ISNUMBER(_xlfn.XMATCH(Prod_fields[[#This Row],[ID]],Rosetta_Stone[Source PROD ID],0))=TRUE,"Found","0-Not Found")</f>
        <v>0-Not Found</v>
      </c>
      <c r="C1401" s="15"/>
      <c r="D1401" s="15" t="s">
        <v>8757</v>
      </c>
      <c r="E1401" s="15" t="s">
        <v>6701</v>
      </c>
      <c r="F1401" s="15" t="s">
        <v>1636</v>
      </c>
      <c r="G1401" s="15" t="s">
        <v>947</v>
      </c>
      <c r="L1401" s="15" t="s">
        <v>117</v>
      </c>
    </row>
    <row r="1402" spans="1:12">
      <c r="A1402" s="15" t="s">
        <v>8758</v>
      </c>
      <c r="B1402" s="218" t="str">
        <f>IF(ISNUMBER(_xlfn.XMATCH(Prod_fields[[#This Row],[ID]],Rosetta_Stone[Source PROD ID],0))=TRUE,"Found","0-Not Found")</f>
        <v>0-Not Found</v>
      </c>
      <c r="C1402" s="15"/>
      <c r="D1402" s="15" t="s">
        <v>8759</v>
      </c>
      <c r="E1402" s="15" t="s">
        <v>7132</v>
      </c>
      <c r="F1402" s="15" t="s">
        <v>103</v>
      </c>
      <c r="G1402" s="15" t="s">
        <v>947</v>
      </c>
      <c r="I1402" s="15" t="s">
        <v>6698</v>
      </c>
    </row>
    <row r="1403" spans="1:12">
      <c r="A1403" s="15" t="s">
        <v>8760</v>
      </c>
      <c r="B1403" s="218" t="str">
        <f>IF(ISNUMBER(_xlfn.XMATCH(Prod_fields[[#This Row],[ID]],Rosetta_Stone[Source PROD ID],0))=TRUE,"Found","0-Not Found")</f>
        <v>0-Not Found</v>
      </c>
      <c r="C1403" s="15"/>
      <c r="D1403" s="15" t="s">
        <v>8761</v>
      </c>
      <c r="E1403" s="15" t="s">
        <v>7132</v>
      </c>
      <c r="F1403" s="15" t="s">
        <v>103</v>
      </c>
      <c r="G1403" s="15" t="s">
        <v>1075</v>
      </c>
      <c r="I1403" s="15" t="s">
        <v>6698</v>
      </c>
    </row>
    <row r="1404" spans="1:12">
      <c r="A1404" s="15" t="s">
        <v>8762</v>
      </c>
      <c r="B1404" s="218" t="str">
        <f>IF(ISNUMBER(_xlfn.XMATCH(Prod_fields[[#This Row],[ID]],Rosetta_Stone[Source PROD ID],0))=TRUE,"Found","0-Not Found")</f>
        <v>0-Not Found</v>
      </c>
      <c r="C1404" s="15"/>
      <c r="D1404" s="15" t="s">
        <v>8763</v>
      </c>
      <c r="E1404" s="15" t="s">
        <v>6701</v>
      </c>
      <c r="F1404" s="15" t="s">
        <v>1636</v>
      </c>
      <c r="G1404" s="15" t="s">
        <v>947</v>
      </c>
      <c r="L1404" s="15" t="s">
        <v>117</v>
      </c>
    </row>
    <row r="1405" spans="1:12">
      <c r="A1405" s="15" t="s">
        <v>8764</v>
      </c>
      <c r="B1405" s="218" t="str">
        <f>IF(ISNUMBER(_xlfn.XMATCH(Prod_fields[[#This Row],[ID]],Rosetta_Stone[Source PROD ID],0))=TRUE,"Found","0-Not Found")</f>
        <v>0-Not Found</v>
      </c>
      <c r="C1405" s="15"/>
      <c r="D1405" s="15" t="s">
        <v>8765</v>
      </c>
      <c r="E1405" s="15" t="s">
        <v>6701</v>
      </c>
      <c r="F1405" s="15" t="s">
        <v>103</v>
      </c>
      <c r="G1405" s="15" t="s">
        <v>947</v>
      </c>
      <c r="I1405" s="15" t="s">
        <v>6698</v>
      </c>
    </row>
    <row r="1406" spans="1:12">
      <c r="A1406" s="15" t="s">
        <v>8764</v>
      </c>
      <c r="B1406" s="218" t="str">
        <f>IF(ISNUMBER(_xlfn.XMATCH(Prod_fields[[#This Row],[ID]],Rosetta_Stone[Source PROD ID],0))=TRUE,"Found","0-Not Found")</f>
        <v>0-Not Found</v>
      </c>
      <c r="C1406" s="15"/>
      <c r="D1406" s="15" t="s">
        <v>8766</v>
      </c>
      <c r="E1406" s="15" t="s">
        <v>6701</v>
      </c>
      <c r="F1406" s="15" t="s">
        <v>1636</v>
      </c>
      <c r="G1406" s="15" t="s">
        <v>947</v>
      </c>
      <c r="L1406" s="15" t="s">
        <v>117</v>
      </c>
    </row>
    <row r="1407" spans="1:12">
      <c r="A1407" s="15" t="s">
        <v>8764</v>
      </c>
      <c r="B1407" s="218" t="str">
        <f>IF(ISNUMBER(_xlfn.XMATCH(Prod_fields[[#This Row],[ID]],Rosetta_Stone[Source PROD ID],0))=TRUE,"Found","0-Not Found")</f>
        <v>0-Not Found</v>
      </c>
      <c r="C1407" s="15"/>
      <c r="D1407" s="15" t="s">
        <v>8766</v>
      </c>
      <c r="E1407" s="15" t="s">
        <v>6935</v>
      </c>
      <c r="F1407" s="15" t="s">
        <v>1636</v>
      </c>
      <c r="G1407" s="15" t="s">
        <v>947</v>
      </c>
      <c r="J1407" s="15" t="s">
        <v>20</v>
      </c>
      <c r="L1407" s="15" t="s">
        <v>117</v>
      </c>
    </row>
    <row r="1408" spans="1:12">
      <c r="A1408" s="15" t="s">
        <v>8767</v>
      </c>
      <c r="B1408" s="218" t="str">
        <f>IF(ISNUMBER(_xlfn.XMATCH(Prod_fields[[#This Row],[ID]],Rosetta_Stone[Source PROD ID],0))=TRUE,"Found","0-Not Found")</f>
        <v>0-Not Found</v>
      </c>
      <c r="C1408" s="15"/>
      <c r="D1408" s="15" t="s">
        <v>8768</v>
      </c>
      <c r="E1408" s="15" t="s">
        <v>6701</v>
      </c>
      <c r="F1408" s="15" t="s">
        <v>103</v>
      </c>
      <c r="G1408" s="15" t="s">
        <v>1075</v>
      </c>
      <c r="I1408" s="15" t="s">
        <v>6720</v>
      </c>
      <c r="J1408" s="15" t="s">
        <v>20</v>
      </c>
    </row>
    <row r="1409" spans="1:12">
      <c r="A1409" s="15" t="s">
        <v>8769</v>
      </c>
      <c r="B1409" s="218" t="str">
        <f>IF(ISNUMBER(_xlfn.XMATCH(Prod_fields[[#This Row],[ID]],Rosetta_Stone[Source PROD ID],0))=TRUE,"Found","0-Not Found")</f>
        <v>0-Not Found</v>
      </c>
      <c r="C1409" s="15"/>
      <c r="D1409" s="15" t="s">
        <v>8770</v>
      </c>
      <c r="E1409" s="15" t="s">
        <v>6701</v>
      </c>
      <c r="F1409" s="15" t="s">
        <v>103</v>
      </c>
      <c r="G1409" s="15" t="s">
        <v>1075</v>
      </c>
      <c r="I1409" s="15" t="s">
        <v>6720</v>
      </c>
      <c r="J1409" s="15" t="s">
        <v>20</v>
      </c>
    </row>
    <row r="1410" spans="1:12">
      <c r="A1410" s="15" t="s">
        <v>8771</v>
      </c>
      <c r="B1410" s="218" t="str">
        <f>IF(ISNUMBER(_xlfn.XMATCH(Prod_fields[[#This Row],[ID]],Rosetta_Stone[Source PROD ID],0))=TRUE,"Found","0-Not Found")</f>
        <v>0-Not Found</v>
      </c>
      <c r="C1410" s="15"/>
      <c r="D1410" s="15" t="s">
        <v>8772</v>
      </c>
      <c r="E1410" s="15" t="s">
        <v>6701</v>
      </c>
      <c r="F1410" s="15" t="s">
        <v>1636</v>
      </c>
      <c r="G1410" s="15" t="s">
        <v>947</v>
      </c>
      <c r="J1410" s="15" t="s">
        <v>20</v>
      </c>
      <c r="L1410" s="15" t="s">
        <v>117</v>
      </c>
    </row>
    <row r="1411" spans="1:12">
      <c r="A1411" s="15" t="s">
        <v>8771</v>
      </c>
      <c r="B1411" s="218" t="str">
        <f>IF(ISNUMBER(_xlfn.XMATCH(Prod_fields[[#This Row],[ID]],Rosetta_Stone[Source PROD ID],0))=TRUE,"Found","0-Not Found")</f>
        <v>0-Not Found</v>
      </c>
      <c r="C1411" s="15"/>
      <c r="D1411" s="15" t="s">
        <v>8772</v>
      </c>
      <c r="E1411" s="15" t="s">
        <v>6727</v>
      </c>
      <c r="F1411" s="15" t="s">
        <v>1636</v>
      </c>
      <c r="G1411" s="15" t="s">
        <v>947</v>
      </c>
      <c r="J1411" s="15" t="s">
        <v>20</v>
      </c>
      <c r="L1411" s="15" t="s">
        <v>117</v>
      </c>
    </row>
    <row r="1412" spans="1:12">
      <c r="A1412" s="15" t="s">
        <v>8771</v>
      </c>
      <c r="B1412" s="218" t="str">
        <f>IF(ISNUMBER(_xlfn.XMATCH(Prod_fields[[#This Row],[ID]],Rosetta_Stone[Source PROD ID],0))=TRUE,"Found","0-Not Found")</f>
        <v>0-Not Found</v>
      </c>
      <c r="C1412" s="15"/>
      <c r="D1412" s="15" t="s">
        <v>8772</v>
      </c>
      <c r="E1412" s="15" t="s">
        <v>6697</v>
      </c>
      <c r="F1412" s="15" t="s">
        <v>1636</v>
      </c>
      <c r="G1412" s="15" t="s">
        <v>947</v>
      </c>
      <c r="J1412" s="15" t="s">
        <v>20</v>
      </c>
      <c r="L1412" s="15" t="s">
        <v>117</v>
      </c>
    </row>
    <row r="1413" spans="1:12">
      <c r="A1413" s="15" t="s">
        <v>8773</v>
      </c>
      <c r="B1413" s="218" t="str">
        <f>IF(ISNUMBER(_xlfn.XMATCH(Prod_fields[[#This Row],[ID]],Rosetta_Stone[Source PROD ID],0))=TRUE,"Found","0-Not Found")</f>
        <v>0-Not Found</v>
      </c>
      <c r="C1413" s="15"/>
      <c r="D1413" s="15" t="s">
        <v>8774</v>
      </c>
      <c r="E1413" s="15" t="s">
        <v>7132</v>
      </c>
      <c r="F1413" s="15" t="s">
        <v>103</v>
      </c>
      <c r="G1413" s="15" t="s">
        <v>947</v>
      </c>
      <c r="I1413" s="15" t="s">
        <v>6720</v>
      </c>
    </row>
    <row r="1414" spans="1:12">
      <c r="A1414" s="15" t="s">
        <v>8775</v>
      </c>
      <c r="B1414" s="218" t="str">
        <f>IF(ISNUMBER(_xlfn.XMATCH(Prod_fields[[#This Row],[ID]],Rosetta_Stone[Source PROD ID],0))=TRUE,"Found","0-Not Found")</f>
        <v>0-Not Found</v>
      </c>
      <c r="C1414" s="15"/>
      <c r="D1414" s="15" t="s">
        <v>8776</v>
      </c>
      <c r="E1414" s="15" t="s">
        <v>8289</v>
      </c>
      <c r="F1414" s="15" t="s">
        <v>103</v>
      </c>
      <c r="G1414" s="15" t="s">
        <v>947</v>
      </c>
      <c r="I1414" s="15" t="s">
        <v>6720</v>
      </c>
    </row>
    <row r="1415" spans="1:12">
      <c r="A1415" s="15" t="s">
        <v>8777</v>
      </c>
      <c r="B1415" s="218" t="str">
        <f>IF(ISNUMBER(_xlfn.XMATCH(Prod_fields[[#This Row],[ID]],Rosetta_Stone[Source PROD ID],0))=TRUE,"Found","0-Not Found")</f>
        <v>0-Not Found</v>
      </c>
      <c r="C1415" s="15"/>
      <c r="D1415" s="15" t="s">
        <v>8778</v>
      </c>
      <c r="E1415" s="15" t="s">
        <v>7132</v>
      </c>
      <c r="F1415" s="15" t="s">
        <v>103</v>
      </c>
      <c r="G1415" s="15" t="s">
        <v>1075</v>
      </c>
      <c r="I1415" s="15" t="s">
        <v>6720</v>
      </c>
    </row>
    <row r="1416" spans="1:12">
      <c r="A1416" s="15" t="s">
        <v>8779</v>
      </c>
      <c r="B1416" s="218" t="str">
        <f>IF(ISNUMBER(_xlfn.XMATCH(Prod_fields[[#This Row],[ID]],Rosetta_Stone[Source PROD ID],0))=TRUE,"Found","0-Not Found")</f>
        <v>0-Not Found</v>
      </c>
      <c r="C1416" s="15"/>
      <c r="D1416" s="15" t="s">
        <v>8780</v>
      </c>
      <c r="E1416" s="15" t="s">
        <v>6700</v>
      </c>
      <c r="F1416" s="15" t="s">
        <v>103</v>
      </c>
      <c r="G1416" s="15" t="s">
        <v>947</v>
      </c>
      <c r="I1416" s="15" t="s">
        <v>6698</v>
      </c>
    </row>
    <row r="1417" spans="1:12">
      <c r="A1417" s="15" t="s">
        <v>8781</v>
      </c>
      <c r="B1417" s="218" t="str">
        <f>IF(ISNUMBER(_xlfn.XMATCH(Prod_fields[[#This Row],[ID]],Rosetta_Stone[Source PROD ID],0))=TRUE,"Found","0-Not Found")</f>
        <v>0-Not Found</v>
      </c>
      <c r="C1417" s="15"/>
      <c r="D1417" s="15" t="s">
        <v>8782</v>
      </c>
      <c r="E1417" s="15" t="s">
        <v>6700</v>
      </c>
      <c r="F1417" s="15" t="s">
        <v>103</v>
      </c>
      <c r="G1417" s="15" t="s">
        <v>947</v>
      </c>
      <c r="I1417" s="15" t="s">
        <v>6698</v>
      </c>
    </row>
    <row r="1418" spans="1:12">
      <c r="A1418" s="15" t="s">
        <v>8783</v>
      </c>
      <c r="B1418" s="218" t="str">
        <f>IF(ISNUMBER(_xlfn.XMATCH(Prod_fields[[#This Row],[ID]],Rosetta_Stone[Source PROD ID],0))=TRUE,"Found","0-Not Found")</f>
        <v>0-Not Found</v>
      </c>
      <c r="C1418" s="15"/>
      <c r="D1418" s="15" t="s">
        <v>8784</v>
      </c>
      <c r="E1418" s="15" t="s">
        <v>6700</v>
      </c>
      <c r="F1418" s="15" t="s">
        <v>103</v>
      </c>
      <c r="G1418" s="15" t="s">
        <v>947</v>
      </c>
      <c r="I1418" s="15" t="s">
        <v>6698</v>
      </c>
    </row>
    <row r="1419" spans="1:12">
      <c r="A1419" s="15" t="s">
        <v>8785</v>
      </c>
      <c r="B1419" s="218" t="str">
        <f>IF(ISNUMBER(_xlfn.XMATCH(Prod_fields[[#This Row],[ID]],Rosetta_Stone[Source PROD ID],0))=TRUE,"Found","0-Not Found")</f>
        <v>0-Not Found</v>
      </c>
      <c r="C1419" s="15"/>
      <c r="D1419" s="15" t="s">
        <v>8786</v>
      </c>
      <c r="E1419" s="15" t="s">
        <v>8289</v>
      </c>
      <c r="F1419" s="15" t="s">
        <v>103</v>
      </c>
      <c r="G1419" s="15" t="s">
        <v>947</v>
      </c>
      <c r="I1419" s="15" t="s">
        <v>6720</v>
      </c>
    </row>
    <row r="1420" spans="1:12">
      <c r="A1420" s="15" t="s">
        <v>8787</v>
      </c>
      <c r="B1420" s="218" t="str">
        <f>IF(ISNUMBER(_xlfn.XMATCH(Prod_fields[[#This Row],[ID]],Rosetta_Stone[Source PROD ID],0))=TRUE,"Found","0-Not Found")</f>
        <v>0-Not Found</v>
      </c>
      <c r="C1420" s="15"/>
      <c r="D1420" s="15" t="s">
        <v>8788</v>
      </c>
      <c r="E1420" s="15" t="s">
        <v>8289</v>
      </c>
      <c r="F1420" s="15" t="s">
        <v>103</v>
      </c>
      <c r="G1420" s="15" t="s">
        <v>947</v>
      </c>
      <c r="I1420" s="15" t="s">
        <v>6720</v>
      </c>
    </row>
    <row r="1421" spans="1:12">
      <c r="A1421" s="15" t="s">
        <v>8789</v>
      </c>
      <c r="B1421" s="218" t="str">
        <f>IF(ISNUMBER(_xlfn.XMATCH(Prod_fields[[#This Row],[ID]],Rosetta_Stone[Source PROD ID],0))=TRUE,"Found","0-Not Found")</f>
        <v>0-Not Found</v>
      </c>
      <c r="C1421" s="15"/>
      <c r="D1421" s="15" t="s">
        <v>8790</v>
      </c>
      <c r="E1421" s="15" t="s">
        <v>8289</v>
      </c>
      <c r="F1421" s="15" t="s">
        <v>103</v>
      </c>
      <c r="G1421" s="15" t="s">
        <v>810</v>
      </c>
      <c r="I1421" s="15" t="s">
        <v>6720</v>
      </c>
    </row>
    <row r="1422" spans="1:12">
      <c r="A1422" s="15" t="s">
        <v>8791</v>
      </c>
      <c r="B1422" s="218" t="str">
        <f>IF(ISNUMBER(_xlfn.XMATCH(Prod_fields[[#This Row],[ID]],Rosetta_Stone[Source PROD ID],0))=TRUE,"Found","0-Not Found")</f>
        <v>0-Not Found</v>
      </c>
      <c r="C1422" s="15"/>
      <c r="D1422" s="15" t="s">
        <v>8792</v>
      </c>
      <c r="E1422" s="15" t="s">
        <v>6701</v>
      </c>
      <c r="F1422" s="15" t="s">
        <v>1636</v>
      </c>
      <c r="G1422" s="15" t="s">
        <v>947</v>
      </c>
      <c r="J1422" s="15" t="s">
        <v>20</v>
      </c>
      <c r="L1422" s="15" t="s">
        <v>117</v>
      </c>
    </row>
    <row r="1423" spans="1:12">
      <c r="A1423" s="15" t="s">
        <v>8793</v>
      </c>
      <c r="B1423" s="218" t="str">
        <f>IF(ISNUMBER(_xlfn.XMATCH(Prod_fields[[#This Row],[ID]],Rosetta_Stone[Source PROD ID],0))=TRUE,"Found","0-Not Found")</f>
        <v>0-Not Found</v>
      </c>
      <c r="C1423" s="15"/>
      <c r="D1423" s="15" t="s">
        <v>8794</v>
      </c>
      <c r="E1423" s="15" t="s">
        <v>6701</v>
      </c>
      <c r="F1423" s="15" t="s">
        <v>1636</v>
      </c>
      <c r="G1423" s="15" t="s">
        <v>947</v>
      </c>
      <c r="L1423" s="15" t="s">
        <v>117</v>
      </c>
    </row>
    <row r="1424" spans="1:12">
      <c r="A1424" s="15" t="s">
        <v>8795</v>
      </c>
      <c r="B1424" s="218" t="str">
        <f>IF(ISNUMBER(_xlfn.XMATCH(Prod_fields[[#This Row],[ID]],Rosetta_Stone[Source PROD ID],0))=TRUE,"Found","0-Not Found")</f>
        <v>0-Not Found</v>
      </c>
      <c r="C1424" s="15"/>
      <c r="D1424" s="15" t="s">
        <v>8796</v>
      </c>
      <c r="E1424" s="15" t="s">
        <v>6701</v>
      </c>
      <c r="F1424" s="15" t="s">
        <v>103</v>
      </c>
      <c r="G1424" s="15" t="s">
        <v>1075</v>
      </c>
      <c r="I1424" s="15" t="s">
        <v>6698</v>
      </c>
    </row>
    <row r="1425" spans="1:12">
      <c r="A1425" s="15" t="s">
        <v>8797</v>
      </c>
      <c r="B1425" s="218" t="str">
        <f>IF(ISNUMBER(_xlfn.XMATCH(Prod_fields[[#This Row],[ID]],Rosetta_Stone[Source PROD ID],0))=TRUE,"Found","0-Not Found")</f>
        <v>0-Not Found</v>
      </c>
      <c r="C1425" s="15"/>
      <c r="D1425" s="15" t="s">
        <v>8798</v>
      </c>
      <c r="E1425" s="15" t="s">
        <v>6701</v>
      </c>
      <c r="F1425" s="15" t="s">
        <v>1636</v>
      </c>
      <c r="G1425" s="15" t="s">
        <v>947</v>
      </c>
      <c r="J1425" s="15" t="s">
        <v>20</v>
      </c>
      <c r="L1425" s="15" t="s">
        <v>117</v>
      </c>
    </row>
    <row r="1426" spans="1:12">
      <c r="A1426" s="15" t="s">
        <v>8799</v>
      </c>
      <c r="B1426" s="218" t="str">
        <f>IF(ISNUMBER(_xlfn.XMATCH(Prod_fields[[#This Row],[ID]],Rosetta_Stone[Source PROD ID],0))=TRUE,"Found","0-Not Found")</f>
        <v>0-Not Found</v>
      </c>
      <c r="C1426" s="15"/>
      <c r="D1426" s="15" t="s">
        <v>8800</v>
      </c>
      <c r="E1426" s="15" t="s">
        <v>6701</v>
      </c>
      <c r="F1426" s="15" t="s">
        <v>1636</v>
      </c>
      <c r="G1426" s="15" t="s">
        <v>947</v>
      </c>
      <c r="J1426" s="15" t="s">
        <v>20</v>
      </c>
      <c r="L1426" s="15" t="s">
        <v>117</v>
      </c>
    </row>
    <row r="1427" spans="1:12">
      <c r="A1427" s="15" t="s">
        <v>8801</v>
      </c>
      <c r="B1427" s="218" t="str">
        <f>IF(ISNUMBER(_xlfn.XMATCH(Prod_fields[[#This Row],[ID]],Rosetta_Stone[Source PROD ID],0))=TRUE,"Found","0-Not Found")</f>
        <v>0-Not Found</v>
      </c>
      <c r="C1427" s="15"/>
      <c r="D1427" s="15" t="s">
        <v>8802</v>
      </c>
      <c r="E1427" s="15" t="s">
        <v>6697</v>
      </c>
      <c r="F1427" s="15" t="s">
        <v>1636</v>
      </c>
      <c r="G1427" s="15" t="s">
        <v>947</v>
      </c>
      <c r="L1427" s="15" t="s">
        <v>7020</v>
      </c>
    </row>
    <row r="1428" spans="1:12">
      <c r="A1428" s="15" t="s">
        <v>8803</v>
      </c>
      <c r="B1428" s="218" t="str">
        <f>IF(ISNUMBER(_xlfn.XMATCH(Prod_fields[[#This Row],[ID]],Rosetta_Stone[Source PROD ID],0))=TRUE,"Found","0-Not Found")</f>
        <v>0-Not Found</v>
      </c>
      <c r="C1428" s="15"/>
      <c r="D1428" s="15" t="s">
        <v>8804</v>
      </c>
      <c r="E1428" s="15" t="s">
        <v>6700</v>
      </c>
      <c r="F1428" s="15" t="s">
        <v>103</v>
      </c>
      <c r="G1428" s="15" t="s">
        <v>6712</v>
      </c>
      <c r="I1428" s="15" t="s">
        <v>6698</v>
      </c>
    </row>
    <row r="1429" spans="1:12">
      <c r="A1429" s="15" t="s">
        <v>8805</v>
      </c>
      <c r="B1429" s="218" t="str">
        <f>IF(ISNUMBER(_xlfn.XMATCH(Prod_fields[[#This Row],[ID]],Rosetta_Stone[Source PROD ID],0))=TRUE,"Found","0-Not Found")</f>
        <v>0-Not Found</v>
      </c>
      <c r="C1429" s="15"/>
      <c r="D1429" s="15" t="s">
        <v>8806</v>
      </c>
      <c r="E1429" s="15" t="s">
        <v>6701</v>
      </c>
      <c r="F1429" s="15" t="s">
        <v>1636</v>
      </c>
      <c r="G1429" s="15" t="s">
        <v>947</v>
      </c>
      <c r="L1429" s="15" t="s">
        <v>117</v>
      </c>
    </row>
    <row r="1430" spans="1:12">
      <c r="A1430" s="15" t="s">
        <v>8807</v>
      </c>
      <c r="B1430" s="218" t="str">
        <f>IF(ISNUMBER(_xlfn.XMATCH(Prod_fields[[#This Row],[ID]],Rosetta_Stone[Source PROD ID],0))=TRUE,"Found","0-Not Found")</f>
        <v>0-Not Found</v>
      </c>
      <c r="C1430" s="15"/>
      <c r="D1430" s="15" t="s">
        <v>8808</v>
      </c>
      <c r="E1430" s="15" t="s">
        <v>6697</v>
      </c>
      <c r="F1430" s="15" t="s">
        <v>1636</v>
      </c>
      <c r="G1430" s="15" t="s">
        <v>947</v>
      </c>
      <c r="L1430" s="15" t="s">
        <v>7020</v>
      </c>
    </row>
    <row r="1431" spans="1:12">
      <c r="A1431" s="15" t="s">
        <v>8809</v>
      </c>
      <c r="B1431" s="218" t="str">
        <f>IF(ISNUMBER(_xlfn.XMATCH(Prod_fields[[#This Row],[ID]],Rosetta_Stone[Source PROD ID],0))=TRUE,"Found","0-Not Found")</f>
        <v>0-Not Found</v>
      </c>
      <c r="C1431" s="15"/>
      <c r="D1431" s="15" t="s">
        <v>8810</v>
      </c>
      <c r="E1431" s="15" t="s">
        <v>6701</v>
      </c>
      <c r="F1431" s="15" t="s">
        <v>1636</v>
      </c>
      <c r="G1431" s="15" t="s">
        <v>947</v>
      </c>
      <c r="L1431" s="15" t="s">
        <v>117</v>
      </c>
    </row>
    <row r="1432" spans="1:12">
      <c r="A1432" s="15" t="s">
        <v>8809</v>
      </c>
      <c r="B1432" s="218" t="str">
        <f>IF(ISNUMBER(_xlfn.XMATCH(Prod_fields[[#This Row],[ID]],Rosetta_Stone[Source PROD ID],0))=TRUE,"Found","0-Not Found")</f>
        <v>0-Not Found</v>
      </c>
      <c r="C1432" s="15"/>
      <c r="D1432" s="15" t="s">
        <v>8810</v>
      </c>
      <c r="E1432" s="15" t="s">
        <v>6697</v>
      </c>
      <c r="F1432" s="15" t="s">
        <v>1636</v>
      </c>
      <c r="G1432" s="15" t="s">
        <v>947</v>
      </c>
      <c r="L1432" s="15" t="s">
        <v>117</v>
      </c>
    </row>
    <row r="1433" spans="1:12">
      <c r="A1433" s="15" t="s">
        <v>8811</v>
      </c>
      <c r="B1433" s="218" t="str">
        <f>IF(ISNUMBER(_xlfn.XMATCH(Prod_fields[[#This Row],[ID]],Rosetta_Stone[Source PROD ID],0))=TRUE,"Found","0-Not Found")</f>
        <v>0-Not Found</v>
      </c>
      <c r="C1433" s="15"/>
      <c r="D1433" s="15" t="s">
        <v>8812</v>
      </c>
      <c r="E1433" s="15" t="s">
        <v>6700</v>
      </c>
      <c r="F1433" s="15" t="s">
        <v>103</v>
      </c>
      <c r="G1433" s="15" t="s">
        <v>1186</v>
      </c>
      <c r="I1433" s="15" t="s">
        <v>6698</v>
      </c>
    </row>
    <row r="1434" spans="1:12">
      <c r="A1434" s="15" t="s">
        <v>8813</v>
      </c>
      <c r="B1434" s="218" t="str">
        <f>IF(ISNUMBER(_xlfn.XMATCH(Prod_fields[[#This Row],[ID]],Rosetta_Stone[Source PROD ID],0))=TRUE,"Found","0-Not Found")</f>
        <v>0-Not Found</v>
      </c>
      <c r="C1434" s="15"/>
      <c r="D1434" s="15" t="s">
        <v>8814</v>
      </c>
      <c r="E1434" s="15" t="s">
        <v>6701</v>
      </c>
      <c r="F1434" s="15" t="s">
        <v>1636</v>
      </c>
      <c r="G1434" s="15" t="s">
        <v>947</v>
      </c>
      <c r="L1434" s="15" t="s">
        <v>117</v>
      </c>
    </row>
    <row r="1435" spans="1:12">
      <c r="A1435" s="15" t="s">
        <v>8815</v>
      </c>
      <c r="B1435" s="218" t="str">
        <f>IF(ISNUMBER(_xlfn.XMATCH(Prod_fields[[#This Row],[ID]],Rosetta_Stone[Source PROD ID],0))=TRUE,"Found","0-Not Found")</f>
        <v>0-Not Found</v>
      </c>
      <c r="C1435" s="15"/>
      <c r="D1435" s="15" t="s">
        <v>8816</v>
      </c>
      <c r="E1435" s="15" t="s">
        <v>6701</v>
      </c>
      <c r="F1435" s="15" t="s">
        <v>103</v>
      </c>
      <c r="G1435" s="15" t="s">
        <v>947</v>
      </c>
      <c r="I1435" s="15" t="s">
        <v>6698</v>
      </c>
    </row>
    <row r="1436" spans="1:12">
      <c r="A1436" s="15" t="s">
        <v>8817</v>
      </c>
      <c r="B1436" s="218" t="str">
        <f>IF(ISNUMBER(_xlfn.XMATCH(Prod_fields[[#This Row],[ID]],Rosetta_Stone[Source PROD ID],0))=TRUE,"Found","0-Not Found")</f>
        <v>0-Not Found</v>
      </c>
      <c r="C1436" s="15"/>
      <c r="D1436" s="15" t="s">
        <v>236</v>
      </c>
      <c r="E1436" s="15" t="s">
        <v>6701</v>
      </c>
      <c r="F1436" s="15" t="s">
        <v>1636</v>
      </c>
      <c r="G1436" s="15" t="s">
        <v>947</v>
      </c>
      <c r="L1436" s="15" t="s">
        <v>117</v>
      </c>
    </row>
    <row r="1437" spans="1:12">
      <c r="A1437" s="15" t="s">
        <v>8818</v>
      </c>
      <c r="B1437" s="218" t="str">
        <f>IF(ISNUMBER(_xlfn.XMATCH(Prod_fields[[#This Row],[ID]],Rosetta_Stone[Source PROD ID],0))=TRUE,"Found","0-Not Found")</f>
        <v>0-Not Found</v>
      </c>
      <c r="C1437" s="15"/>
      <c r="D1437" s="15" t="s">
        <v>8819</v>
      </c>
      <c r="E1437" s="15" t="s">
        <v>6701</v>
      </c>
      <c r="F1437" s="15" t="s">
        <v>1636</v>
      </c>
      <c r="G1437" s="15" t="s">
        <v>947</v>
      </c>
      <c r="L1437" s="15" t="s">
        <v>117</v>
      </c>
    </row>
    <row r="1438" spans="1:12">
      <c r="A1438" s="15" t="s">
        <v>8820</v>
      </c>
      <c r="B1438" s="218" t="str">
        <f>IF(ISNUMBER(_xlfn.XMATCH(Prod_fields[[#This Row],[ID]],Rosetta_Stone[Source PROD ID],0))=TRUE,"Found","0-Not Found")</f>
        <v>0-Not Found</v>
      </c>
      <c r="C1438" s="15"/>
      <c r="D1438" s="15" t="s">
        <v>8821</v>
      </c>
      <c r="E1438" s="15" t="s">
        <v>6701</v>
      </c>
      <c r="F1438" s="15" t="s">
        <v>1636</v>
      </c>
      <c r="G1438" s="15" t="s">
        <v>947</v>
      </c>
      <c r="L1438" s="15" t="s">
        <v>117</v>
      </c>
    </row>
    <row r="1439" spans="1:12">
      <c r="A1439" s="15" t="s">
        <v>8822</v>
      </c>
      <c r="B1439" s="218" t="str">
        <f>IF(ISNUMBER(_xlfn.XMATCH(Prod_fields[[#This Row],[ID]],Rosetta_Stone[Source PROD ID],0))=TRUE,"Found","0-Not Found")</f>
        <v>0-Not Found</v>
      </c>
      <c r="C1439" s="15"/>
      <c r="D1439" s="15" t="s">
        <v>8823</v>
      </c>
      <c r="E1439" s="15" t="s">
        <v>6700</v>
      </c>
      <c r="F1439" s="15" t="s">
        <v>103</v>
      </c>
      <c r="G1439" s="15" t="s">
        <v>6712</v>
      </c>
      <c r="I1439" s="15" t="s">
        <v>6698</v>
      </c>
    </row>
    <row r="1440" spans="1:12">
      <c r="A1440" s="15" t="s">
        <v>8824</v>
      </c>
      <c r="B1440" s="218" t="str">
        <f>IF(ISNUMBER(_xlfn.XMATCH(Prod_fields[[#This Row],[ID]],Rosetta_Stone[Source PROD ID],0))=TRUE,"Found","0-Not Found")</f>
        <v>0-Not Found</v>
      </c>
      <c r="C1440" s="15"/>
      <c r="D1440" s="15" t="s">
        <v>8825</v>
      </c>
      <c r="E1440" s="15" t="s">
        <v>6701</v>
      </c>
      <c r="F1440" s="15" t="s">
        <v>103</v>
      </c>
      <c r="G1440" s="15" t="s">
        <v>6712</v>
      </c>
      <c r="I1440" s="15" t="s">
        <v>6698</v>
      </c>
    </row>
    <row r="1441" spans="1:12">
      <c r="A1441" s="15" t="s">
        <v>8826</v>
      </c>
      <c r="B1441" s="218" t="str">
        <f>IF(ISNUMBER(_xlfn.XMATCH(Prod_fields[[#This Row],[ID]],Rosetta_Stone[Source PROD ID],0))=TRUE,"Found","0-Not Found")</f>
        <v>0-Not Found</v>
      </c>
      <c r="C1441" s="15"/>
      <c r="D1441" s="15" t="s">
        <v>8827</v>
      </c>
      <c r="E1441" s="15" t="s">
        <v>6700</v>
      </c>
      <c r="F1441" s="15" t="s">
        <v>103</v>
      </c>
      <c r="G1441" s="15" t="s">
        <v>6712</v>
      </c>
      <c r="I1441" s="15" t="s">
        <v>6698</v>
      </c>
    </row>
    <row r="1442" spans="1:12">
      <c r="A1442" s="15" t="s">
        <v>8828</v>
      </c>
      <c r="B1442" s="218" t="str">
        <f>IF(ISNUMBER(_xlfn.XMATCH(Prod_fields[[#This Row],[ID]],Rosetta_Stone[Source PROD ID],0))=TRUE,"Found","0-Not Found")</f>
        <v>0-Not Found</v>
      </c>
      <c r="C1442" s="15"/>
      <c r="D1442" s="15" t="s">
        <v>8829</v>
      </c>
      <c r="E1442" s="15" t="s">
        <v>6701</v>
      </c>
      <c r="F1442" s="15" t="s">
        <v>103</v>
      </c>
      <c r="G1442" s="15" t="s">
        <v>6712</v>
      </c>
      <c r="I1442" s="15" t="s">
        <v>6698</v>
      </c>
    </row>
    <row r="1443" spans="1:12">
      <c r="A1443" s="15" t="s">
        <v>8830</v>
      </c>
      <c r="B1443" s="218" t="str">
        <f>IF(ISNUMBER(_xlfn.XMATCH(Prod_fields[[#This Row],[ID]],Rosetta_Stone[Source PROD ID],0))=TRUE,"Found","0-Not Found")</f>
        <v>0-Not Found</v>
      </c>
      <c r="C1443" s="15"/>
      <c r="D1443" s="15" t="s">
        <v>8831</v>
      </c>
      <c r="E1443" s="15" t="s">
        <v>6701</v>
      </c>
      <c r="F1443" s="15" t="s">
        <v>103</v>
      </c>
      <c r="G1443" s="15" t="s">
        <v>6712</v>
      </c>
      <c r="I1443" s="15" t="s">
        <v>6698</v>
      </c>
    </row>
    <row r="1444" spans="1:12">
      <c r="A1444" s="15" t="s">
        <v>8832</v>
      </c>
      <c r="B1444" s="218" t="str">
        <f>IF(ISNUMBER(_xlfn.XMATCH(Prod_fields[[#This Row],[ID]],Rosetta_Stone[Source PROD ID],0))=TRUE,"Found","0-Not Found")</f>
        <v>0-Not Found</v>
      </c>
      <c r="C1444" s="15"/>
      <c r="D1444" s="15" t="s">
        <v>8833</v>
      </c>
      <c r="E1444" s="15" t="s">
        <v>6700</v>
      </c>
      <c r="F1444" s="15" t="s">
        <v>103</v>
      </c>
      <c r="G1444" s="15" t="s">
        <v>6712</v>
      </c>
      <c r="I1444" s="15" t="s">
        <v>6698</v>
      </c>
    </row>
    <row r="1445" spans="1:12">
      <c r="A1445" s="15" t="s">
        <v>8834</v>
      </c>
      <c r="B1445" s="218" t="str">
        <f>IF(ISNUMBER(_xlfn.XMATCH(Prod_fields[[#This Row],[ID]],Rosetta_Stone[Source PROD ID],0))=TRUE,"Found","0-Not Found")</f>
        <v>0-Not Found</v>
      </c>
      <c r="C1445" s="15"/>
      <c r="D1445" s="15" t="s">
        <v>8835</v>
      </c>
      <c r="E1445" s="15" t="s">
        <v>6697</v>
      </c>
      <c r="F1445" s="15" t="s">
        <v>1636</v>
      </c>
      <c r="G1445" s="15" t="s">
        <v>947</v>
      </c>
      <c r="J1445" s="15" t="s">
        <v>20</v>
      </c>
      <c r="L1445" s="15" t="s">
        <v>7020</v>
      </c>
    </row>
    <row r="1446" spans="1:12">
      <c r="A1446" s="15" t="s">
        <v>8836</v>
      </c>
      <c r="B1446" s="218" t="str">
        <f>IF(ISNUMBER(_xlfn.XMATCH(Prod_fields[[#This Row],[ID]],Rosetta_Stone[Source PROD ID],0))=TRUE,"Found","0-Not Found")</f>
        <v>0-Not Found</v>
      </c>
      <c r="C1446" s="15"/>
      <c r="D1446" s="15" t="s">
        <v>8837</v>
      </c>
      <c r="E1446" s="15" t="s">
        <v>6701</v>
      </c>
      <c r="F1446" s="15" t="s">
        <v>1636</v>
      </c>
      <c r="G1446" s="15" t="s">
        <v>947</v>
      </c>
      <c r="L1446" s="15" t="s">
        <v>117</v>
      </c>
    </row>
    <row r="1447" spans="1:12">
      <c r="A1447" s="15" t="s">
        <v>8836</v>
      </c>
      <c r="B1447" s="218" t="str">
        <f>IF(ISNUMBER(_xlfn.XMATCH(Prod_fields[[#This Row],[ID]],Rosetta_Stone[Source PROD ID],0))=TRUE,"Found","0-Not Found")</f>
        <v>0-Not Found</v>
      </c>
      <c r="C1447" s="15"/>
      <c r="D1447" s="15" t="s">
        <v>8837</v>
      </c>
      <c r="E1447" s="15" t="s">
        <v>6697</v>
      </c>
      <c r="F1447" s="15" t="s">
        <v>1636</v>
      </c>
      <c r="G1447" s="15" t="s">
        <v>947</v>
      </c>
      <c r="L1447" s="15" t="s">
        <v>117</v>
      </c>
    </row>
    <row r="1448" spans="1:12">
      <c r="A1448" s="15" t="s">
        <v>8838</v>
      </c>
      <c r="B1448" s="237" t="str">
        <f>IF(ISNUMBER(_xlfn.XMATCH(Prod_fields[[#This Row],[ID]],Rosetta_Stone[Source PROD ID],0))=TRUE,"Found","0-Not Found")</f>
        <v>Found</v>
      </c>
      <c r="C1448" s="15"/>
      <c r="D1448" s="237" t="s">
        <v>275</v>
      </c>
      <c r="E1448" s="15" t="s">
        <v>6700</v>
      </c>
      <c r="F1448" s="15" t="s">
        <v>1636</v>
      </c>
      <c r="G1448" s="15" t="s">
        <v>947</v>
      </c>
      <c r="H1448" s="236"/>
      <c r="I1448" s="236"/>
      <c r="J1448" s="236" t="s">
        <v>20</v>
      </c>
      <c r="L1448" s="15" t="s">
        <v>117</v>
      </c>
    </row>
  </sheetData>
  <phoneticPr fontId="20" type="noConversion"/>
  <pageMargins left="0.75" right="0.75" top="0.75" bottom="0.5" header="0.5" footer="0.7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B5D6-B7E2-4FFF-9B69-67E6478CFC92}">
  <sheetPr>
    <tabColor rgb="FFFFFF00"/>
  </sheetPr>
  <dimension ref="A1:G1720"/>
  <sheetViews>
    <sheetView topLeftCell="A579" workbookViewId="0">
      <selection activeCell="A1582" sqref="A1582"/>
    </sheetView>
  </sheetViews>
  <sheetFormatPr defaultColWidth="8.5703125" defaultRowHeight="14.45"/>
  <cols>
    <col min="1" max="1" width="40.5703125" style="16" customWidth="1"/>
    <col min="2" max="2" width="27.140625" style="16" customWidth="1"/>
    <col min="3" max="3" width="23.42578125" style="16" customWidth="1"/>
    <col min="4" max="4" width="14" style="16" customWidth="1"/>
    <col min="5" max="5" width="27.42578125" style="16" customWidth="1"/>
    <col min="6" max="6" width="20.5703125" style="16" customWidth="1"/>
    <col min="7" max="7" width="14" style="16" customWidth="1"/>
    <col min="8" max="16384" width="8.5703125" style="14"/>
  </cols>
  <sheetData>
    <row r="1" spans="1:7">
      <c r="A1" s="13" t="s">
        <v>6253</v>
      </c>
      <c r="B1" s="217" t="s">
        <v>6678</v>
      </c>
      <c r="C1" s="217" t="s">
        <v>6679</v>
      </c>
      <c r="D1" s="13" t="s">
        <v>4341</v>
      </c>
      <c r="E1" s="13" t="s">
        <v>6680</v>
      </c>
      <c r="F1" s="13" t="s">
        <v>6681</v>
      </c>
      <c r="G1" s="13" t="s">
        <v>933</v>
      </c>
    </row>
    <row r="2" spans="1:7" hidden="1">
      <c r="A2" s="15" t="s">
        <v>784</v>
      </c>
      <c r="B2" s="218" t="str">
        <f>IF(ISNUMBER(_xlfn.XMATCH(SBA_fields[[#This Row],[ID]],Rosetta_Stone[FDXSANDBOXA ID],0))=TRUE,"Found","0-Not Found")</f>
        <v>0-Not Found</v>
      </c>
      <c r="C2" s="15"/>
      <c r="D2" s="15" t="s">
        <v>8839</v>
      </c>
      <c r="E2" s="15" t="s">
        <v>6700</v>
      </c>
      <c r="F2" s="15" t="s">
        <v>1636</v>
      </c>
      <c r="G2" s="15" t="s">
        <v>947</v>
      </c>
    </row>
    <row r="3" spans="1:7" hidden="1">
      <c r="A3" s="15" t="s">
        <v>6686</v>
      </c>
      <c r="B3" s="218" t="str">
        <f>IF(ISNUMBER(_xlfn.XMATCH(SBA_fields[[#This Row],[ID]],Rosetta_Stone[FDXSANDBOXA ID],0))=TRUE,"Found","0-Not Found")</f>
        <v>0-Not Found</v>
      </c>
      <c r="C3" s="15"/>
      <c r="D3" s="15" t="s">
        <v>6687</v>
      </c>
      <c r="E3" s="15" t="s">
        <v>6688</v>
      </c>
      <c r="F3" s="15" t="s">
        <v>103</v>
      </c>
      <c r="G3" s="15" t="s">
        <v>947</v>
      </c>
    </row>
    <row r="4" spans="1:7" hidden="1">
      <c r="A4" s="15" t="s">
        <v>6690</v>
      </c>
      <c r="B4" s="218" t="str">
        <f>IF(ISNUMBER(_xlfn.XMATCH(SBA_fields[[#This Row],[ID]],Rosetta_Stone[FDXSANDBOXA ID],0))=TRUE,"Found","0-Not Found")</f>
        <v>0-Not Found</v>
      </c>
      <c r="C4" s="15"/>
      <c r="D4" s="15" t="s">
        <v>6691</v>
      </c>
      <c r="E4" s="15" t="s">
        <v>6688</v>
      </c>
      <c r="F4" s="15" t="s">
        <v>103</v>
      </c>
      <c r="G4" s="15" t="s">
        <v>947</v>
      </c>
    </row>
    <row r="5" spans="1:7" hidden="1">
      <c r="A5" s="15" t="s">
        <v>6692</v>
      </c>
      <c r="B5" s="218" t="str">
        <f>IF(ISNUMBER(_xlfn.XMATCH(SBA_fields[[#This Row],[ID]],Rosetta_Stone[FDXSANDBOXA ID],0))=TRUE,"Found","0-Not Found")</f>
        <v>0-Not Found</v>
      </c>
      <c r="C5" s="15"/>
      <c r="D5" s="15" t="s">
        <v>6693</v>
      </c>
      <c r="E5" s="15" t="s">
        <v>6688</v>
      </c>
      <c r="F5" s="15" t="s">
        <v>103</v>
      </c>
      <c r="G5" s="15" t="s">
        <v>947</v>
      </c>
    </row>
    <row r="6" spans="1:7" hidden="1">
      <c r="A6" s="15" t="s">
        <v>6694</v>
      </c>
      <c r="B6" s="218" t="str">
        <f>IF(ISNUMBER(_xlfn.XMATCH(SBA_fields[[#This Row],[ID]],Rosetta_Stone[FDXSANDBOXA ID],0))=TRUE,"Found","0-Not Found")</f>
        <v>0-Not Found</v>
      </c>
      <c r="C6" s="15"/>
      <c r="D6" s="15" t="s">
        <v>6695</v>
      </c>
      <c r="E6" s="15" t="s">
        <v>6688</v>
      </c>
      <c r="F6" s="15" t="s">
        <v>103</v>
      </c>
      <c r="G6" s="15" t="s">
        <v>947</v>
      </c>
    </row>
    <row r="7" spans="1:7" hidden="1">
      <c r="A7" s="15" t="s">
        <v>400</v>
      </c>
      <c r="B7" s="218" t="str">
        <f>IF(ISNUMBER(_xlfn.XMATCH(SBA_fields[[#This Row],[ID]],Rosetta_Stone[FDXSANDBOXA ID],0))=TRUE,"Found","0-Not Found")</f>
        <v>Found</v>
      </c>
      <c r="C7" s="15" t="s">
        <v>6696</v>
      </c>
      <c r="D7" s="15" t="s">
        <v>1727</v>
      </c>
      <c r="E7" s="15" t="s">
        <v>6697</v>
      </c>
      <c r="F7" s="15" t="s">
        <v>103</v>
      </c>
      <c r="G7" s="15" t="s">
        <v>947</v>
      </c>
    </row>
    <row r="8" spans="1:7" hidden="1">
      <c r="A8" s="15" t="s">
        <v>400</v>
      </c>
      <c r="B8" s="218" t="str">
        <f>IF(ISNUMBER(_xlfn.XMATCH(SBA_fields[[#This Row],[ID]],Rosetta_Stone[FDXSANDBOXA ID],0))=TRUE,"Found","0-Not Found")</f>
        <v>0-Not Found</v>
      </c>
      <c r="C8" s="15" t="s">
        <v>1641</v>
      </c>
      <c r="D8" s="15" t="s">
        <v>6699</v>
      </c>
      <c r="E8" s="15" t="s">
        <v>6700</v>
      </c>
      <c r="F8" s="15" t="s">
        <v>103</v>
      </c>
      <c r="G8" s="15" t="s">
        <v>947</v>
      </c>
    </row>
    <row r="9" spans="1:7" hidden="1">
      <c r="A9" s="15" t="s">
        <v>6702</v>
      </c>
      <c r="B9" s="218" t="str">
        <f>IF(ISNUMBER(_xlfn.XMATCH(SBA_fields[[#This Row],[ID]],Rosetta_Stone[FDXSANDBOXA ID],0))=TRUE,"Found","0-Not Found")</f>
        <v>0-Not Found</v>
      </c>
      <c r="C9" s="15"/>
      <c r="D9" s="15" t="s">
        <v>6703</v>
      </c>
      <c r="E9" s="15" t="s">
        <v>6704</v>
      </c>
      <c r="F9" s="15" t="s">
        <v>1636</v>
      </c>
      <c r="G9" s="15" t="s">
        <v>947</v>
      </c>
    </row>
    <row r="10" spans="1:7" hidden="1">
      <c r="A10" s="15" t="s">
        <v>6705</v>
      </c>
      <c r="B10" s="218" t="str">
        <f>IF(ISNUMBER(_xlfn.XMATCH(SBA_fields[[#This Row],[ID]],Rosetta_Stone[FDXSANDBOXA ID],0))=TRUE,"Found","0-Not Found")</f>
        <v>0-Not Found</v>
      </c>
      <c r="C10" s="15"/>
      <c r="D10" s="15" t="s">
        <v>6706</v>
      </c>
      <c r="E10" s="15" t="s">
        <v>6704</v>
      </c>
      <c r="F10" s="15" t="s">
        <v>1636</v>
      </c>
      <c r="G10" s="15" t="s">
        <v>947</v>
      </c>
    </row>
    <row r="11" spans="1:7" hidden="1">
      <c r="A11" s="15" t="s">
        <v>6707</v>
      </c>
      <c r="B11" s="218" t="str">
        <f>IF(ISNUMBER(_xlfn.XMATCH(SBA_fields[[#This Row],[ID]],Rosetta_Stone[FDXSANDBOXA ID],0))=TRUE,"Found","0-Not Found")</f>
        <v>0-Not Found</v>
      </c>
      <c r="C11" s="15"/>
      <c r="D11" s="15" t="s">
        <v>6708</v>
      </c>
      <c r="E11" s="15" t="s">
        <v>6704</v>
      </c>
      <c r="F11" s="15" t="s">
        <v>1636</v>
      </c>
      <c r="G11" s="15" t="s">
        <v>947</v>
      </c>
    </row>
    <row r="12" spans="1:7" hidden="1">
      <c r="A12" s="15" t="s">
        <v>6710</v>
      </c>
      <c r="B12" s="218" t="str">
        <f>IF(ISNUMBER(_xlfn.XMATCH(SBA_fields[[#This Row],[ID]],Rosetta_Stone[FDXSANDBOXA ID],0))=TRUE,"Found","0-Not Found")</f>
        <v>0-Not Found</v>
      </c>
      <c r="C12" s="15"/>
      <c r="D12" s="15" t="s">
        <v>6711</v>
      </c>
      <c r="E12" s="15" t="s">
        <v>6701</v>
      </c>
      <c r="F12" s="15" t="s">
        <v>216</v>
      </c>
      <c r="G12" s="15" t="s">
        <v>6712</v>
      </c>
    </row>
    <row r="13" spans="1:7" hidden="1">
      <c r="A13" s="15" t="s">
        <v>6713</v>
      </c>
      <c r="B13" s="218" t="str">
        <f>IF(ISNUMBER(_xlfn.XMATCH(SBA_fields[[#This Row],[ID]],Rosetta_Stone[FDXSANDBOXA ID],0))=TRUE,"Found","0-Not Found")</f>
        <v>0-Not Found</v>
      </c>
      <c r="C13" s="15"/>
      <c r="D13" s="15" t="s">
        <v>6714</v>
      </c>
      <c r="E13" s="15" t="s">
        <v>6701</v>
      </c>
      <c r="F13" s="15" t="s">
        <v>216</v>
      </c>
      <c r="G13" s="15" t="s">
        <v>6712</v>
      </c>
    </row>
    <row r="14" spans="1:7" hidden="1">
      <c r="A14" s="15" t="s">
        <v>6715</v>
      </c>
      <c r="B14" s="218" t="str">
        <f>IF(ISNUMBER(_xlfn.XMATCH(SBA_fields[[#This Row],[ID]],Rosetta_Stone[FDXSANDBOXA ID],0))=TRUE,"Found","0-Not Found")</f>
        <v>0-Not Found</v>
      </c>
      <c r="C14" s="15"/>
      <c r="D14" s="15" t="s">
        <v>6716</v>
      </c>
      <c r="E14" s="15" t="s">
        <v>6701</v>
      </c>
      <c r="F14" s="15" t="s">
        <v>216</v>
      </c>
      <c r="G14" s="15" t="s">
        <v>6712</v>
      </c>
    </row>
    <row r="15" spans="1:7" hidden="1">
      <c r="A15" s="15" t="s">
        <v>6717</v>
      </c>
      <c r="B15" s="218" t="str">
        <f>IF(ISNUMBER(_xlfn.XMATCH(SBA_fields[[#This Row],[ID]],Rosetta_Stone[FDXSANDBOXA ID],0))=TRUE,"Found","0-Not Found")</f>
        <v>0-Not Found</v>
      </c>
      <c r="C15" s="15"/>
      <c r="D15" s="15" t="s">
        <v>6718</v>
      </c>
      <c r="E15" s="15" t="s">
        <v>6719</v>
      </c>
      <c r="F15" s="15" t="s">
        <v>103</v>
      </c>
      <c r="G15" s="15" t="s">
        <v>947</v>
      </c>
    </row>
    <row r="16" spans="1:7" hidden="1">
      <c r="A16" s="15" t="s">
        <v>788</v>
      </c>
      <c r="B16" s="218" t="str">
        <f>IF(ISNUMBER(_xlfn.XMATCH(SBA_fields[[#This Row],[ID]],Rosetta_Stone[FDXSANDBOXA ID],0))=TRUE,"Found","0-Not Found")</f>
        <v>0-Not Found</v>
      </c>
      <c r="C16" s="15"/>
      <c r="D16" s="15" t="s">
        <v>8840</v>
      </c>
      <c r="E16" s="15" t="s">
        <v>6700</v>
      </c>
      <c r="F16" s="15" t="s">
        <v>1636</v>
      </c>
      <c r="G16" s="15" t="s">
        <v>947</v>
      </c>
    </row>
    <row r="17" spans="1:7" hidden="1">
      <c r="A17" s="15" t="s">
        <v>2281</v>
      </c>
      <c r="B17" s="218" t="str">
        <f>IF(ISNUMBER(_xlfn.XMATCH(SBA_fields[[#This Row],[ID]],Rosetta_Stone[FDXSANDBOXA ID],0))=TRUE,"Found","0-Not Found")</f>
        <v>0-Not Found</v>
      </c>
      <c r="C17" s="15"/>
      <c r="D17" s="15" t="s">
        <v>6721</v>
      </c>
      <c r="E17" s="15" t="s">
        <v>6701</v>
      </c>
      <c r="F17" s="15" t="s">
        <v>216</v>
      </c>
      <c r="G17" s="15" t="s">
        <v>1347</v>
      </c>
    </row>
    <row r="18" spans="1:7" hidden="1">
      <c r="A18" s="15" t="s">
        <v>6722</v>
      </c>
      <c r="B18" s="218" t="str">
        <f>IF(ISNUMBER(_xlfn.XMATCH(SBA_fields[[#This Row],[ID]],Rosetta_Stone[FDXSANDBOXA ID],0))=TRUE,"Found","0-Not Found")</f>
        <v>0-Not Found</v>
      </c>
      <c r="C18" s="15"/>
      <c r="D18" s="15" t="s">
        <v>6723</v>
      </c>
      <c r="E18" s="15" t="s">
        <v>6704</v>
      </c>
      <c r="F18" s="15" t="s">
        <v>216</v>
      </c>
      <c r="G18" s="15" t="s">
        <v>1075</v>
      </c>
    </row>
    <row r="19" spans="1:7" hidden="1">
      <c r="A19" s="15" t="s">
        <v>6724</v>
      </c>
      <c r="B19" s="218" t="str">
        <f>IF(ISNUMBER(_xlfn.XMATCH(SBA_fields[[#This Row],[ID]],Rosetta_Stone[FDXSANDBOXA ID],0))=TRUE,"Found","0-Not Found")</f>
        <v>0-Not Found</v>
      </c>
      <c r="C19" s="15"/>
      <c r="D19" s="15" t="s">
        <v>6725</v>
      </c>
      <c r="E19" s="15" t="s">
        <v>6704</v>
      </c>
      <c r="F19" s="15" t="s">
        <v>103</v>
      </c>
      <c r="G19" s="15" t="s">
        <v>1347</v>
      </c>
    </row>
    <row r="20" spans="1:7" hidden="1">
      <c r="A20" s="15" t="s">
        <v>6724</v>
      </c>
      <c r="B20" s="218" t="str">
        <f>IF(ISNUMBER(_xlfn.XMATCH(SBA_fields[[#This Row],[ID]],Rosetta_Stone[FDXSANDBOXA ID],0))=TRUE,"Found","0-Not Found")</f>
        <v>0-Not Found</v>
      </c>
      <c r="C20" s="15"/>
      <c r="D20" s="15" t="s">
        <v>6726</v>
      </c>
      <c r="E20" s="15" t="s">
        <v>6727</v>
      </c>
      <c r="F20" s="15" t="s">
        <v>103</v>
      </c>
      <c r="G20" s="15" t="s">
        <v>1347</v>
      </c>
    </row>
    <row r="21" spans="1:7" hidden="1">
      <c r="A21" s="15" t="s">
        <v>6728</v>
      </c>
      <c r="B21" s="218" t="str">
        <f>IF(ISNUMBER(_xlfn.XMATCH(SBA_fields[[#This Row],[ID]],Rosetta_Stone[FDXSANDBOXA ID],0))=TRUE,"Found","0-Not Found")</f>
        <v>0-Not Found</v>
      </c>
      <c r="C21" s="15"/>
      <c r="D21" s="15" t="s">
        <v>6729</v>
      </c>
      <c r="E21" s="15" t="s">
        <v>6701</v>
      </c>
      <c r="F21" s="15" t="s">
        <v>216</v>
      </c>
      <c r="G21" s="15" t="s">
        <v>947</v>
      </c>
    </row>
    <row r="22" spans="1:7" hidden="1">
      <c r="A22" s="15" t="s">
        <v>345</v>
      </c>
      <c r="B22" s="218" t="str">
        <f>IF(ISNUMBER(_xlfn.XMATCH(SBA_fields[[#This Row],[ID]],Rosetta_Stone[FDXSANDBOXA ID],0))=TRUE,"Found","0-Not Found")</f>
        <v>Found</v>
      </c>
      <c r="C22" s="15" t="s">
        <v>6696</v>
      </c>
      <c r="D22" s="15" t="s">
        <v>346</v>
      </c>
      <c r="E22" s="15" t="s">
        <v>6701</v>
      </c>
      <c r="F22" s="15" t="s">
        <v>216</v>
      </c>
      <c r="G22" s="15" t="s">
        <v>1075</v>
      </c>
    </row>
    <row r="23" spans="1:7" hidden="1">
      <c r="A23" s="15" t="s">
        <v>345</v>
      </c>
      <c r="B23" s="218" t="str">
        <f>IF(ISNUMBER(_xlfn.XMATCH(SBA_fields[[#This Row],[ID]],Rosetta_Stone[FDXSANDBOXA ID],0))=TRUE,"Found","0-Not Found")</f>
        <v>0-Not Found</v>
      </c>
      <c r="C23" s="15"/>
      <c r="D23" s="15" t="s">
        <v>6730</v>
      </c>
      <c r="E23" s="15" t="s">
        <v>6731</v>
      </c>
      <c r="F23" s="15" t="s">
        <v>216</v>
      </c>
      <c r="G23" s="15" t="s">
        <v>1075</v>
      </c>
    </row>
    <row r="24" spans="1:7" hidden="1">
      <c r="A24" s="15" t="s">
        <v>343</v>
      </c>
      <c r="B24" s="218" t="str">
        <f>IF(ISNUMBER(_xlfn.XMATCH(SBA_fields[[#This Row],[ID]],Rosetta_Stone[FDXSANDBOXA ID],0))=TRUE,"Found","0-Not Found")</f>
        <v>Found</v>
      </c>
      <c r="C24" s="15" t="s">
        <v>6696</v>
      </c>
      <c r="D24" s="15" t="s">
        <v>344</v>
      </c>
      <c r="E24" s="15" t="s">
        <v>6701</v>
      </c>
      <c r="F24" s="15" t="s">
        <v>216</v>
      </c>
      <c r="G24" s="15" t="s">
        <v>1075</v>
      </c>
    </row>
    <row r="25" spans="1:7" hidden="1">
      <c r="A25" s="15" t="s">
        <v>343</v>
      </c>
      <c r="B25" s="218" t="str">
        <f>IF(ISNUMBER(_xlfn.XMATCH(SBA_fields[[#This Row],[ID]],Rosetta_Stone[FDXSANDBOXA ID],0))=TRUE,"Found","0-Not Found")</f>
        <v>0-Not Found</v>
      </c>
      <c r="C25" s="15"/>
      <c r="D25" s="15" t="s">
        <v>6732</v>
      </c>
      <c r="E25" s="15" t="s">
        <v>6731</v>
      </c>
      <c r="F25" s="15" t="s">
        <v>216</v>
      </c>
      <c r="G25" s="15" t="s">
        <v>1075</v>
      </c>
    </row>
    <row r="26" spans="1:7" hidden="1">
      <c r="A26" s="15" t="s">
        <v>6733</v>
      </c>
      <c r="B26" s="218" t="str">
        <f>IF(ISNUMBER(_xlfn.XMATCH(SBA_fields[[#This Row],[ID]],Rosetta_Stone[FDXSANDBOXA ID],0))=TRUE,"Found","0-Not Found")</f>
        <v>0-Not Found</v>
      </c>
      <c r="C26" s="15"/>
      <c r="D26" s="15" t="s">
        <v>6734</v>
      </c>
      <c r="E26" s="15" t="s">
        <v>6701</v>
      </c>
      <c r="F26" s="15" t="s">
        <v>216</v>
      </c>
      <c r="G26" s="15" t="s">
        <v>1347</v>
      </c>
    </row>
    <row r="27" spans="1:7" hidden="1">
      <c r="A27" s="15" t="s">
        <v>270</v>
      </c>
      <c r="B27" s="218" t="str">
        <f>IF(ISNUMBER(_xlfn.XMATCH(SBA_fields[[#This Row],[ID]],Rosetta_Stone[FDXSANDBOXA ID],0))=TRUE,"Found","0-Not Found")</f>
        <v>Found</v>
      </c>
      <c r="C27" s="15" t="s">
        <v>6696</v>
      </c>
      <c r="D27" s="15" t="s">
        <v>271</v>
      </c>
      <c r="E27" s="15" t="s">
        <v>6701</v>
      </c>
      <c r="F27" s="15" t="s">
        <v>216</v>
      </c>
      <c r="G27" s="15" t="s">
        <v>1075</v>
      </c>
    </row>
    <row r="28" spans="1:7" hidden="1">
      <c r="A28" s="15" t="s">
        <v>268</v>
      </c>
      <c r="B28" s="218" t="str">
        <f>IF(ISNUMBER(_xlfn.XMATCH(SBA_fields[[#This Row],[ID]],Rosetta_Stone[FDXSANDBOXA ID],0))=TRUE,"Found","0-Not Found")</f>
        <v>Found</v>
      </c>
      <c r="C28" s="15" t="s">
        <v>6696</v>
      </c>
      <c r="D28" s="15" t="s">
        <v>269</v>
      </c>
      <c r="E28" s="15" t="s">
        <v>6701</v>
      </c>
      <c r="F28" s="15" t="s">
        <v>216</v>
      </c>
      <c r="G28" s="15" t="s">
        <v>1075</v>
      </c>
    </row>
    <row r="29" spans="1:7" hidden="1">
      <c r="A29" s="15" t="s">
        <v>6735</v>
      </c>
      <c r="B29" s="218" t="str">
        <f>IF(ISNUMBER(_xlfn.XMATCH(SBA_fields[[#This Row],[ID]],Rosetta_Stone[FDXSANDBOXA ID],0))=TRUE,"Found","0-Not Found")</f>
        <v>0-Not Found</v>
      </c>
      <c r="C29" s="15"/>
      <c r="D29" s="15" t="s">
        <v>6736</v>
      </c>
      <c r="E29" s="15" t="s">
        <v>6737</v>
      </c>
      <c r="F29" s="15" t="s">
        <v>103</v>
      </c>
      <c r="G29" s="15" t="s">
        <v>810</v>
      </c>
    </row>
    <row r="30" spans="1:7" hidden="1">
      <c r="A30" s="15" t="s">
        <v>6738</v>
      </c>
      <c r="B30" s="218" t="str">
        <f>IF(ISNUMBER(_xlfn.XMATCH(SBA_fields[[#This Row],[ID]],Rosetta_Stone[FDXSANDBOXA ID],0))=TRUE,"Found","0-Not Found")</f>
        <v>0-Not Found</v>
      </c>
      <c r="C30" s="15"/>
      <c r="D30" s="15" t="s">
        <v>6739</v>
      </c>
      <c r="E30" s="15" t="s">
        <v>6731</v>
      </c>
      <c r="F30" s="15" t="s">
        <v>216</v>
      </c>
      <c r="G30" s="15" t="s">
        <v>947</v>
      </c>
    </row>
    <row r="31" spans="1:7" hidden="1">
      <c r="A31" s="15" t="s">
        <v>6740</v>
      </c>
      <c r="B31" s="218" t="str">
        <f>IF(ISNUMBER(_xlfn.XMATCH(SBA_fields[[#This Row],[ID]],Rosetta_Stone[FDXSANDBOXA ID],0))=TRUE,"Found","0-Not Found")</f>
        <v>0-Not Found</v>
      </c>
      <c r="C31" s="15"/>
      <c r="D31" s="15" t="s">
        <v>6741</v>
      </c>
      <c r="E31" s="15" t="s">
        <v>6700</v>
      </c>
      <c r="F31" s="15" t="s">
        <v>134</v>
      </c>
      <c r="G31" s="15" t="s">
        <v>810</v>
      </c>
    </row>
    <row r="32" spans="1:7" hidden="1">
      <c r="A32" s="15" t="s">
        <v>6740</v>
      </c>
      <c r="B32" s="218" t="str">
        <f>IF(ISNUMBER(_xlfn.XMATCH(SBA_fields[[#This Row],[ID]],Rosetta_Stone[FDXSANDBOXA ID],0))=TRUE,"Found","0-Not Found")</f>
        <v>0-Not Found</v>
      </c>
      <c r="C32" s="15"/>
      <c r="D32" s="15" t="s">
        <v>6743</v>
      </c>
      <c r="E32" s="15" t="s">
        <v>6700</v>
      </c>
      <c r="F32" s="15" t="s">
        <v>103</v>
      </c>
      <c r="G32" s="15" t="s">
        <v>810</v>
      </c>
    </row>
    <row r="33" spans="1:7" hidden="1">
      <c r="A33" s="15" t="s">
        <v>6744</v>
      </c>
      <c r="B33" s="218" t="str">
        <f>IF(ISNUMBER(_xlfn.XMATCH(SBA_fields[[#This Row],[ID]],Rosetta_Stone[FDXSANDBOXA ID],0))=TRUE,"Found","0-Not Found")</f>
        <v>0-Not Found</v>
      </c>
      <c r="C33" s="15"/>
      <c r="D33" s="15" t="s">
        <v>6745</v>
      </c>
      <c r="E33" s="15" t="s">
        <v>6700</v>
      </c>
      <c r="F33" s="15" t="s">
        <v>134</v>
      </c>
      <c r="G33" s="15" t="s">
        <v>810</v>
      </c>
    </row>
    <row r="34" spans="1:7" hidden="1">
      <c r="A34" s="15" t="s">
        <v>6744</v>
      </c>
      <c r="B34" s="218" t="str">
        <f>IF(ISNUMBER(_xlfn.XMATCH(SBA_fields[[#This Row],[ID]],Rosetta_Stone[FDXSANDBOXA ID],0))=TRUE,"Found","0-Not Found")</f>
        <v>0-Not Found</v>
      </c>
      <c r="C34" s="15"/>
      <c r="D34" s="15" t="s">
        <v>6746</v>
      </c>
      <c r="E34" s="15" t="s">
        <v>6700</v>
      </c>
      <c r="F34" s="15" t="s">
        <v>103</v>
      </c>
      <c r="G34" s="15" t="s">
        <v>810</v>
      </c>
    </row>
    <row r="35" spans="1:7" hidden="1">
      <c r="A35" s="15" t="s">
        <v>6747</v>
      </c>
      <c r="B35" s="218" t="str">
        <f>IF(ISNUMBER(_xlfn.XMATCH(SBA_fields[[#This Row],[ID]],Rosetta_Stone[FDXSANDBOXA ID],0))=TRUE,"Found","0-Not Found")</f>
        <v>0-Not Found</v>
      </c>
      <c r="C35" s="15"/>
      <c r="D35" s="15" t="s">
        <v>6748</v>
      </c>
      <c r="E35" s="15" t="s">
        <v>6700</v>
      </c>
      <c r="F35" s="15" t="s">
        <v>134</v>
      </c>
      <c r="G35" s="15" t="s">
        <v>810</v>
      </c>
    </row>
    <row r="36" spans="1:7" hidden="1">
      <c r="A36" s="15" t="s">
        <v>6747</v>
      </c>
      <c r="B36" s="218" t="str">
        <f>IF(ISNUMBER(_xlfn.XMATCH(SBA_fields[[#This Row],[ID]],Rosetta_Stone[FDXSANDBOXA ID],0))=TRUE,"Found","0-Not Found")</f>
        <v>0-Not Found</v>
      </c>
      <c r="C36" s="15"/>
      <c r="D36" s="15" t="s">
        <v>6749</v>
      </c>
      <c r="E36" s="15" t="s">
        <v>6700</v>
      </c>
      <c r="F36" s="15" t="s">
        <v>103</v>
      </c>
      <c r="G36" s="15" t="s">
        <v>810</v>
      </c>
    </row>
    <row r="37" spans="1:7" hidden="1">
      <c r="A37" s="15" t="s">
        <v>6750</v>
      </c>
      <c r="B37" s="218" t="str">
        <f>IF(ISNUMBER(_xlfn.XMATCH(SBA_fields[[#This Row],[ID]],Rosetta_Stone[FDXSANDBOXA ID],0))=TRUE,"Found","0-Not Found")</f>
        <v>0-Not Found</v>
      </c>
      <c r="C37" s="15"/>
      <c r="D37" s="15" t="s">
        <v>6751</v>
      </c>
      <c r="E37" s="15" t="s">
        <v>6700</v>
      </c>
      <c r="F37" s="15" t="s">
        <v>134</v>
      </c>
      <c r="G37" s="15" t="s">
        <v>810</v>
      </c>
    </row>
    <row r="38" spans="1:7" hidden="1">
      <c r="A38" s="15" t="s">
        <v>6750</v>
      </c>
      <c r="B38" s="218" t="str">
        <f>IF(ISNUMBER(_xlfn.XMATCH(SBA_fields[[#This Row],[ID]],Rosetta_Stone[FDXSANDBOXA ID],0))=TRUE,"Found","0-Not Found")</f>
        <v>0-Not Found</v>
      </c>
      <c r="C38" s="15"/>
      <c r="D38" s="15" t="s">
        <v>6752</v>
      </c>
      <c r="E38" s="15" t="s">
        <v>6700</v>
      </c>
      <c r="F38" s="15" t="s">
        <v>103</v>
      </c>
      <c r="G38" s="15" t="s">
        <v>810</v>
      </c>
    </row>
    <row r="39" spans="1:7" hidden="1">
      <c r="A39" s="15" t="s">
        <v>6753</v>
      </c>
      <c r="B39" s="218" t="str">
        <f>IF(ISNUMBER(_xlfn.XMATCH(SBA_fields[[#This Row],[ID]],Rosetta_Stone[FDXSANDBOXA ID],0))=TRUE,"Found","0-Not Found")</f>
        <v>0-Not Found</v>
      </c>
      <c r="C39" s="15"/>
      <c r="D39" s="15" t="s">
        <v>6754</v>
      </c>
      <c r="E39" s="15" t="s">
        <v>6700</v>
      </c>
      <c r="F39" s="15" t="s">
        <v>134</v>
      </c>
      <c r="G39" s="15" t="s">
        <v>810</v>
      </c>
    </row>
    <row r="40" spans="1:7" hidden="1">
      <c r="A40" s="15" t="s">
        <v>6753</v>
      </c>
      <c r="B40" s="218" t="str">
        <f>IF(ISNUMBER(_xlfn.XMATCH(SBA_fields[[#This Row],[ID]],Rosetta_Stone[FDXSANDBOXA ID],0))=TRUE,"Found","0-Not Found")</f>
        <v>0-Not Found</v>
      </c>
      <c r="C40" s="15"/>
      <c r="D40" s="15" t="s">
        <v>6755</v>
      </c>
      <c r="E40" s="15" t="s">
        <v>6700</v>
      </c>
      <c r="F40" s="15" t="s">
        <v>103</v>
      </c>
      <c r="G40" s="15" t="s">
        <v>810</v>
      </c>
    </row>
    <row r="41" spans="1:7" hidden="1">
      <c r="A41" s="15" t="s">
        <v>6756</v>
      </c>
      <c r="B41" s="218" t="str">
        <f>IF(ISNUMBER(_xlfn.XMATCH(SBA_fields[[#This Row],[ID]],Rosetta_Stone[FDXSANDBOXA ID],0))=TRUE,"Found","0-Not Found")</f>
        <v>0-Not Found</v>
      </c>
      <c r="C41" s="15"/>
      <c r="D41" s="15" t="s">
        <v>6757</v>
      </c>
      <c r="E41" s="15" t="s">
        <v>6700</v>
      </c>
      <c r="F41" s="15" t="s">
        <v>134</v>
      </c>
      <c r="G41" s="15" t="s">
        <v>810</v>
      </c>
    </row>
    <row r="42" spans="1:7" hidden="1">
      <c r="A42" s="15" t="s">
        <v>6756</v>
      </c>
      <c r="B42" s="218" t="str">
        <f>IF(ISNUMBER(_xlfn.XMATCH(SBA_fields[[#This Row],[ID]],Rosetta_Stone[FDXSANDBOXA ID],0))=TRUE,"Found","0-Not Found")</f>
        <v>0-Not Found</v>
      </c>
      <c r="C42" s="15"/>
      <c r="D42" s="15" t="s">
        <v>6758</v>
      </c>
      <c r="E42" s="15" t="s">
        <v>6700</v>
      </c>
      <c r="F42" s="15" t="s">
        <v>103</v>
      </c>
      <c r="G42" s="15" t="s">
        <v>810</v>
      </c>
    </row>
    <row r="43" spans="1:7" hidden="1">
      <c r="A43" s="15" t="s">
        <v>6759</v>
      </c>
      <c r="B43" s="218" t="str">
        <f>IF(ISNUMBER(_xlfn.XMATCH(SBA_fields[[#This Row],[ID]],Rosetta_Stone[FDXSANDBOXA ID],0))=TRUE,"Found","0-Not Found")</f>
        <v>0-Not Found</v>
      </c>
      <c r="C43" s="15"/>
      <c r="D43" s="15" t="s">
        <v>6760</v>
      </c>
      <c r="E43" s="15" t="s">
        <v>6700</v>
      </c>
      <c r="F43" s="15" t="s">
        <v>103</v>
      </c>
      <c r="G43" s="15" t="s">
        <v>810</v>
      </c>
    </row>
    <row r="44" spans="1:7" hidden="1">
      <c r="A44" s="15" t="s">
        <v>6761</v>
      </c>
      <c r="B44" s="218" t="str">
        <f>IF(ISNUMBER(_xlfn.XMATCH(SBA_fields[[#This Row],[ID]],Rosetta_Stone[FDXSANDBOXA ID],0))=TRUE,"Found","0-Not Found")</f>
        <v>0-Not Found</v>
      </c>
      <c r="C44" s="15"/>
      <c r="D44" s="15" t="s">
        <v>6762</v>
      </c>
      <c r="E44" s="15" t="s">
        <v>6700</v>
      </c>
      <c r="F44" s="15" t="s">
        <v>103</v>
      </c>
      <c r="G44" s="15" t="s">
        <v>810</v>
      </c>
    </row>
    <row r="45" spans="1:7" hidden="1">
      <c r="A45" s="15" t="s">
        <v>6763</v>
      </c>
      <c r="B45" s="218" t="str">
        <f>IF(ISNUMBER(_xlfn.XMATCH(SBA_fields[[#This Row],[ID]],Rosetta_Stone[FDXSANDBOXA ID],0))=TRUE,"Found","0-Not Found")</f>
        <v>0-Not Found</v>
      </c>
      <c r="C45" s="15"/>
      <c r="D45" s="15" t="s">
        <v>6764</v>
      </c>
      <c r="E45" s="15" t="s">
        <v>6700</v>
      </c>
      <c r="F45" s="15" t="s">
        <v>103</v>
      </c>
      <c r="G45" s="15" t="s">
        <v>810</v>
      </c>
    </row>
    <row r="46" spans="1:7" hidden="1">
      <c r="A46" s="15" t="s">
        <v>6765</v>
      </c>
      <c r="B46" s="218" t="str">
        <f>IF(ISNUMBER(_xlfn.XMATCH(SBA_fields[[#This Row],[ID]],Rosetta_Stone[FDXSANDBOXA ID],0))=TRUE,"Found","0-Not Found")</f>
        <v>0-Not Found</v>
      </c>
      <c r="C46" s="15"/>
      <c r="D46" s="15" t="s">
        <v>6766</v>
      </c>
      <c r="E46" s="15" t="s">
        <v>6700</v>
      </c>
      <c r="F46" s="15" t="s">
        <v>134</v>
      </c>
      <c r="G46" s="15" t="s">
        <v>810</v>
      </c>
    </row>
    <row r="47" spans="1:7" hidden="1">
      <c r="A47" s="15" t="s">
        <v>6767</v>
      </c>
      <c r="B47" s="218" t="str">
        <f>IF(ISNUMBER(_xlfn.XMATCH(SBA_fields[[#This Row],[ID]],Rosetta_Stone[FDXSANDBOXA ID],0))=TRUE,"Found","0-Not Found")</f>
        <v>0-Not Found</v>
      </c>
      <c r="C47" s="15"/>
      <c r="D47" s="15" t="s">
        <v>6768</v>
      </c>
      <c r="E47" s="15" t="s">
        <v>6700</v>
      </c>
      <c r="F47" s="15" t="s">
        <v>134</v>
      </c>
      <c r="G47" s="15" t="s">
        <v>810</v>
      </c>
    </row>
    <row r="48" spans="1:7" hidden="1">
      <c r="A48" s="15" t="s">
        <v>6769</v>
      </c>
      <c r="B48" s="218" t="str">
        <f>IF(ISNUMBER(_xlfn.XMATCH(SBA_fields[[#This Row],[ID]],Rosetta_Stone[FDXSANDBOXA ID],0))=TRUE,"Found","0-Not Found")</f>
        <v>0-Not Found</v>
      </c>
      <c r="C48" s="15"/>
      <c r="D48" s="15" t="s">
        <v>6770</v>
      </c>
      <c r="E48" s="15" t="s">
        <v>6700</v>
      </c>
      <c r="F48" s="15" t="s">
        <v>134</v>
      </c>
      <c r="G48" s="15" t="s">
        <v>810</v>
      </c>
    </row>
    <row r="49" spans="1:7" hidden="1">
      <c r="A49" s="15" t="s">
        <v>6771</v>
      </c>
      <c r="B49" s="218" t="str">
        <f>IF(ISNUMBER(_xlfn.XMATCH(SBA_fields[[#This Row],[ID]],Rosetta_Stone[FDXSANDBOXA ID],0))=TRUE,"Found","0-Not Found")</f>
        <v>0-Not Found</v>
      </c>
      <c r="C49" s="15"/>
      <c r="D49" s="15" t="s">
        <v>6772</v>
      </c>
      <c r="E49" s="15" t="s">
        <v>6700</v>
      </c>
      <c r="F49" s="15" t="s">
        <v>134</v>
      </c>
      <c r="G49" s="15" t="s">
        <v>810</v>
      </c>
    </row>
    <row r="50" spans="1:7" hidden="1">
      <c r="A50" s="15" t="s">
        <v>6771</v>
      </c>
      <c r="B50" s="218" t="str">
        <f>IF(ISNUMBER(_xlfn.XMATCH(SBA_fields[[#This Row],[ID]],Rosetta_Stone[FDXSANDBOXA ID],0))=TRUE,"Found","0-Not Found")</f>
        <v>0-Not Found</v>
      </c>
      <c r="C50" s="15"/>
      <c r="D50" s="15" t="s">
        <v>6773</v>
      </c>
      <c r="E50" s="15" t="s">
        <v>6700</v>
      </c>
      <c r="F50" s="15" t="s">
        <v>103</v>
      </c>
      <c r="G50" s="15" t="s">
        <v>810</v>
      </c>
    </row>
    <row r="51" spans="1:7" hidden="1">
      <c r="A51" s="15" t="s">
        <v>6774</v>
      </c>
      <c r="B51" s="218" t="str">
        <f>IF(ISNUMBER(_xlfn.XMATCH(SBA_fields[[#This Row],[ID]],Rosetta_Stone[FDXSANDBOXA ID],0))=TRUE,"Found","0-Not Found")</f>
        <v>0-Not Found</v>
      </c>
      <c r="C51" s="15"/>
      <c r="D51" s="15" t="s">
        <v>6775</v>
      </c>
      <c r="E51" s="15" t="s">
        <v>6700</v>
      </c>
      <c r="F51" s="15" t="s">
        <v>134</v>
      </c>
      <c r="G51" s="15" t="s">
        <v>810</v>
      </c>
    </row>
    <row r="52" spans="1:7" hidden="1">
      <c r="A52" s="15" t="s">
        <v>6774</v>
      </c>
      <c r="B52" s="218" t="str">
        <f>IF(ISNUMBER(_xlfn.XMATCH(SBA_fields[[#This Row],[ID]],Rosetta_Stone[FDXSANDBOXA ID],0))=TRUE,"Found","0-Not Found")</f>
        <v>0-Not Found</v>
      </c>
      <c r="C52" s="15"/>
      <c r="D52" s="15" t="s">
        <v>6776</v>
      </c>
      <c r="E52" s="15" t="s">
        <v>6700</v>
      </c>
      <c r="F52" s="15" t="s">
        <v>103</v>
      </c>
      <c r="G52" s="15" t="s">
        <v>810</v>
      </c>
    </row>
    <row r="53" spans="1:7" hidden="1">
      <c r="A53" s="15" t="s">
        <v>6777</v>
      </c>
      <c r="B53" s="218" t="str">
        <f>IF(ISNUMBER(_xlfn.XMATCH(SBA_fields[[#This Row],[ID]],Rosetta_Stone[FDXSANDBOXA ID],0))=TRUE,"Found","0-Not Found")</f>
        <v>0-Not Found</v>
      </c>
      <c r="C53" s="15"/>
      <c r="D53" s="15" t="s">
        <v>6778</v>
      </c>
      <c r="E53" s="15" t="s">
        <v>6700</v>
      </c>
      <c r="F53" s="15" t="s">
        <v>134</v>
      </c>
      <c r="G53" s="15" t="s">
        <v>810</v>
      </c>
    </row>
    <row r="54" spans="1:7" hidden="1">
      <c r="A54" s="15" t="s">
        <v>6777</v>
      </c>
      <c r="B54" s="218" t="str">
        <f>IF(ISNUMBER(_xlfn.XMATCH(SBA_fields[[#This Row],[ID]],Rosetta_Stone[FDXSANDBOXA ID],0))=TRUE,"Found","0-Not Found")</f>
        <v>0-Not Found</v>
      </c>
      <c r="C54" s="15"/>
      <c r="D54" s="15" t="s">
        <v>6779</v>
      </c>
      <c r="E54" s="15" t="s">
        <v>6700</v>
      </c>
      <c r="F54" s="15" t="s">
        <v>103</v>
      </c>
      <c r="G54" s="15" t="s">
        <v>810</v>
      </c>
    </row>
    <row r="55" spans="1:7" hidden="1">
      <c r="A55" s="15" t="s">
        <v>6780</v>
      </c>
      <c r="B55" s="218" t="str">
        <f>IF(ISNUMBER(_xlfn.XMATCH(SBA_fields[[#This Row],[ID]],Rosetta_Stone[FDXSANDBOXA ID],0))=TRUE,"Found","0-Not Found")</f>
        <v>0-Not Found</v>
      </c>
      <c r="C55" s="15"/>
      <c r="D55" s="15" t="s">
        <v>6781</v>
      </c>
      <c r="E55" s="15" t="s">
        <v>6700</v>
      </c>
      <c r="F55" s="15" t="s">
        <v>134</v>
      </c>
      <c r="G55" s="15" t="s">
        <v>810</v>
      </c>
    </row>
    <row r="56" spans="1:7" hidden="1">
      <c r="A56" s="15" t="s">
        <v>6780</v>
      </c>
      <c r="B56" s="218" t="str">
        <f>IF(ISNUMBER(_xlfn.XMATCH(SBA_fields[[#This Row],[ID]],Rosetta_Stone[FDXSANDBOXA ID],0))=TRUE,"Found","0-Not Found")</f>
        <v>0-Not Found</v>
      </c>
      <c r="C56" s="15"/>
      <c r="D56" s="15" t="s">
        <v>6782</v>
      </c>
      <c r="E56" s="15" t="s">
        <v>6700</v>
      </c>
      <c r="F56" s="15" t="s">
        <v>103</v>
      </c>
      <c r="G56" s="15" t="s">
        <v>810</v>
      </c>
    </row>
    <row r="57" spans="1:7" hidden="1">
      <c r="A57" s="15" t="s">
        <v>6783</v>
      </c>
      <c r="B57" s="218" t="str">
        <f>IF(ISNUMBER(_xlfn.XMATCH(SBA_fields[[#This Row],[ID]],Rosetta_Stone[FDXSANDBOXA ID],0))=TRUE,"Found","0-Not Found")</f>
        <v>0-Not Found</v>
      </c>
      <c r="C57" s="15"/>
      <c r="D57" s="15" t="s">
        <v>6784</v>
      </c>
      <c r="E57" s="15" t="s">
        <v>6700</v>
      </c>
      <c r="F57" s="15" t="s">
        <v>134</v>
      </c>
      <c r="G57" s="15" t="s">
        <v>810</v>
      </c>
    </row>
    <row r="58" spans="1:7" hidden="1">
      <c r="A58" s="15" t="s">
        <v>6783</v>
      </c>
      <c r="B58" s="218" t="str">
        <f>IF(ISNUMBER(_xlfn.XMATCH(SBA_fields[[#This Row],[ID]],Rosetta_Stone[FDXSANDBOXA ID],0))=TRUE,"Found","0-Not Found")</f>
        <v>0-Not Found</v>
      </c>
      <c r="C58" s="15"/>
      <c r="D58" s="15" t="s">
        <v>6785</v>
      </c>
      <c r="E58" s="15" t="s">
        <v>6700</v>
      </c>
      <c r="F58" s="15" t="s">
        <v>103</v>
      </c>
      <c r="G58" s="15" t="s">
        <v>810</v>
      </c>
    </row>
    <row r="59" spans="1:7" hidden="1">
      <c r="A59" s="15" t="s">
        <v>6786</v>
      </c>
      <c r="B59" s="218" t="str">
        <f>IF(ISNUMBER(_xlfn.XMATCH(SBA_fields[[#This Row],[ID]],Rosetta_Stone[FDXSANDBOXA ID],0))=TRUE,"Found","0-Not Found")</f>
        <v>0-Not Found</v>
      </c>
      <c r="C59" s="15"/>
      <c r="D59" s="15" t="s">
        <v>6787</v>
      </c>
      <c r="E59" s="15" t="s">
        <v>6700</v>
      </c>
      <c r="F59" s="15" t="s">
        <v>134</v>
      </c>
      <c r="G59" s="15" t="s">
        <v>810</v>
      </c>
    </row>
    <row r="60" spans="1:7" hidden="1">
      <c r="A60" s="15" t="s">
        <v>6786</v>
      </c>
      <c r="B60" s="218" t="str">
        <f>IF(ISNUMBER(_xlfn.XMATCH(SBA_fields[[#This Row],[ID]],Rosetta_Stone[FDXSANDBOXA ID],0))=TRUE,"Found","0-Not Found")</f>
        <v>0-Not Found</v>
      </c>
      <c r="C60" s="15"/>
      <c r="D60" s="15" t="s">
        <v>6788</v>
      </c>
      <c r="E60" s="15" t="s">
        <v>6700</v>
      </c>
      <c r="F60" s="15" t="s">
        <v>103</v>
      </c>
      <c r="G60" s="15" t="s">
        <v>810</v>
      </c>
    </row>
    <row r="61" spans="1:7" hidden="1">
      <c r="A61" s="15" t="s">
        <v>6789</v>
      </c>
      <c r="B61" s="218" t="str">
        <f>IF(ISNUMBER(_xlfn.XMATCH(SBA_fields[[#This Row],[ID]],Rosetta_Stone[FDXSANDBOXA ID],0))=TRUE,"Found","0-Not Found")</f>
        <v>0-Not Found</v>
      </c>
      <c r="C61" s="15"/>
      <c r="D61" s="15" t="s">
        <v>6790</v>
      </c>
      <c r="E61" s="15" t="s">
        <v>6700</v>
      </c>
      <c r="F61" s="15" t="s">
        <v>103</v>
      </c>
      <c r="G61" s="15" t="s">
        <v>810</v>
      </c>
    </row>
    <row r="62" spans="1:7" hidden="1">
      <c r="A62" s="15" t="s">
        <v>6791</v>
      </c>
      <c r="B62" s="218" t="str">
        <f>IF(ISNUMBER(_xlfn.XMATCH(SBA_fields[[#This Row],[ID]],Rosetta_Stone[FDXSANDBOXA ID],0))=TRUE,"Found","0-Not Found")</f>
        <v>0-Not Found</v>
      </c>
      <c r="C62" s="15"/>
      <c r="D62" s="15" t="s">
        <v>6792</v>
      </c>
      <c r="E62" s="15" t="s">
        <v>6700</v>
      </c>
      <c r="F62" s="15" t="s">
        <v>103</v>
      </c>
      <c r="G62" s="15" t="s">
        <v>810</v>
      </c>
    </row>
    <row r="63" spans="1:7" hidden="1">
      <c r="A63" s="15" t="s">
        <v>6793</v>
      </c>
      <c r="B63" s="218" t="str">
        <f>IF(ISNUMBER(_xlfn.XMATCH(SBA_fields[[#This Row],[ID]],Rosetta_Stone[FDXSANDBOXA ID],0))=TRUE,"Found","0-Not Found")</f>
        <v>0-Not Found</v>
      </c>
      <c r="C63" s="15"/>
      <c r="D63" s="15" t="s">
        <v>6794</v>
      </c>
      <c r="E63" s="15" t="s">
        <v>6700</v>
      </c>
      <c r="F63" s="15" t="s">
        <v>103</v>
      </c>
      <c r="G63" s="15" t="s">
        <v>810</v>
      </c>
    </row>
    <row r="64" spans="1:7" hidden="1">
      <c r="A64" s="15" t="s">
        <v>6795</v>
      </c>
      <c r="B64" s="218" t="str">
        <f>IF(ISNUMBER(_xlfn.XMATCH(SBA_fields[[#This Row],[ID]],Rosetta_Stone[FDXSANDBOXA ID],0))=TRUE,"Found","0-Not Found")</f>
        <v>0-Not Found</v>
      </c>
      <c r="C64" s="15"/>
      <c r="D64" s="15" t="s">
        <v>6796</v>
      </c>
      <c r="E64" s="15" t="s">
        <v>6700</v>
      </c>
      <c r="F64" s="15" t="s">
        <v>103</v>
      </c>
      <c r="G64" s="15" t="s">
        <v>810</v>
      </c>
    </row>
    <row r="65" spans="1:7" hidden="1">
      <c r="A65" s="15" t="s">
        <v>6797</v>
      </c>
      <c r="B65" s="218" t="str">
        <f>IF(ISNUMBER(_xlfn.XMATCH(SBA_fields[[#This Row],[ID]],Rosetta_Stone[FDXSANDBOXA ID],0))=TRUE,"Found","0-Not Found")</f>
        <v>0-Not Found</v>
      </c>
      <c r="C65" s="15"/>
      <c r="D65" s="15" t="s">
        <v>6798</v>
      </c>
      <c r="E65" s="15" t="s">
        <v>6700</v>
      </c>
      <c r="F65" s="15" t="s">
        <v>103</v>
      </c>
      <c r="G65" s="15" t="s">
        <v>810</v>
      </c>
    </row>
    <row r="66" spans="1:7" hidden="1">
      <c r="A66" s="15" t="s">
        <v>6799</v>
      </c>
      <c r="B66" s="218" t="str">
        <f>IF(ISNUMBER(_xlfn.XMATCH(SBA_fields[[#This Row],[ID]],Rosetta_Stone[FDXSANDBOXA ID],0))=TRUE,"Found","0-Not Found")</f>
        <v>0-Not Found</v>
      </c>
      <c r="C66" s="15"/>
      <c r="D66" s="15" t="s">
        <v>6800</v>
      </c>
      <c r="E66" s="15" t="s">
        <v>6700</v>
      </c>
      <c r="F66" s="15" t="s">
        <v>103</v>
      </c>
      <c r="G66" s="15" t="s">
        <v>810</v>
      </c>
    </row>
    <row r="67" spans="1:7" hidden="1">
      <c r="A67" s="15" t="s">
        <v>6801</v>
      </c>
      <c r="B67" s="218" t="str">
        <f>IF(ISNUMBER(_xlfn.XMATCH(SBA_fields[[#This Row],[ID]],Rosetta_Stone[FDXSANDBOXA ID],0))=TRUE,"Found","0-Not Found")</f>
        <v>0-Not Found</v>
      </c>
      <c r="C67" s="15"/>
      <c r="D67" s="15" t="s">
        <v>6802</v>
      </c>
      <c r="E67" s="15" t="s">
        <v>6701</v>
      </c>
      <c r="F67" s="15" t="s">
        <v>103</v>
      </c>
      <c r="G67" s="15" t="s">
        <v>6712</v>
      </c>
    </row>
    <row r="68" spans="1:7" hidden="1">
      <c r="A68" s="15" t="s">
        <v>806</v>
      </c>
      <c r="B68" s="218" t="str">
        <f>IF(ISNUMBER(_xlfn.XMATCH(SBA_fields[[#This Row],[ID]],Rosetta_Stone[FDXSANDBOXA ID],0))=TRUE,"Found","0-Not Found")</f>
        <v>0-Not Found</v>
      </c>
      <c r="C68" s="15"/>
      <c r="D68" s="15" t="s">
        <v>8841</v>
      </c>
      <c r="E68" s="15" t="s">
        <v>6700</v>
      </c>
      <c r="F68" s="15" t="s">
        <v>1636</v>
      </c>
      <c r="G68" s="15" t="s">
        <v>947</v>
      </c>
    </row>
    <row r="69" spans="1:7" hidden="1">
      <c r="A69" s="15" t="s">
        <v>6803</v>
      </c>
      <c r="B69" s="218" t="str">
        <f>IF(ISNUMBER(_xlfn.XMATCH(SBA_fields[[#This Row],[ID]],Rosetta_Stone[FDXSANDBOXA ID],0))=TRUE,"Found","0-Not Found")</f>
        <v>0-Not Found</v>
      </c>
      <c r="C69" s="15"/>
      <c r="D69" s="15" t="s">
        <v>6804</v>
      </c>
      <c r="E69" s="15" t="s">
        <v>6701</v>
      </c>
      <c r="F69" s="15" t="s">
        <v>1636</v>
      </c>
      <c r="G69" s="15" t="s">
        <v>947</v>
      </c>
    </row>
    <row r="70" spans="1:7" hidden="1">
      <c r="A70" s="15" t="s">
        <v>6805</v>
      </c>
      <c r="B70" s="218" t="str">
        <f>IF(ISNUMBER(_xlfn.XMATCH(SBA_fields[[#This Row],[ID]],Rosetta_Stone[FDXSANDBOXA ID],0))=TRUE,"Found","0-Not Found")</f>
        <v>0-Not Found</v>
      </c>
      <c r="C70" s="15"/>
      <c r="D70" s="15" t="s">
        <v>6806</v>
      </c>
      <c r="E70" s="15" t="s">
        <v>6701</v>
      </c>
      <c r="F70" s="15" t="s">
        <v>103</v>
      </c>
      <c r="G70" s="15" t="s">
        <v>947</v>
      </c>
    </row>
    <row r="71" spans="1:7" hidden="1">
      <c r="A71" s="15" t="s">
        <v>6805</v>
      </c>
      <c r="B71" s="218" t="str">
        <f>IF(ISNUMBER(_xlfn.XMATCH(SBA_fields[[#This Row],[ID]],Rosetta_Stone[FDXSANDBOXA ID],0))=TRUE,"Found","0-Not Found")</f>
        <v>0-Not Found</v>
      </c>
      <c r="C71" s="15"/>
      <c r="D71" s="15" t="s">
        <v>6807</v>
      </c>
      <c r="E71" s="15" t="s">
        <v>6701</v>
      </c>
      <c r="F71" s="15" t="s">
        <v>1636</v>
      </c>
      <c r="G71" s="15" t="s">
        <v>947</v>
      </c>
    </row>
    <row r="72" spans="1:7" hidden="1">
      <c r="A72" s="15" t="s">
        <v>6805</v>
      </c>
      <c r="B72" s="218" t="str">
        <f>IF(ISNUMBER(_xlfn.XMATCH(SBA_fields[[#This Row],[ID]],Rosetta_Stone[FDXSANDBOXA ID],0))=TRUE,"Found","0-Not Found")</f>
        <v>0-Not Found</v>
      </c>
      <c r="C72" s="15"/>
      <c r="D72" s="15" t="s">
        <v>6807</v>
      </c>
      <c r="E72" s="15" t="s">
        <v>6700</v>
      </c>
      <c r="F72" s="15" t="s">
        <v>1636</v>
      </c>
      <c r="G72" s="15" t="s">
        <v>947</v>
      </c>
    </row>
    <row r="73" spans="1:7" hidden="1">
      <c r="A73" s="15" t="s">
        <v>6261</v>
      </c>
      <c r="B73" s="218" t="str">
        <f>IF(ISNUMBER(_xlfn.XMATCH(SBA_fields[[#This Row],[ID]],Rosetta_Stone[FDXSANDBOXA ID],0))=TRUE,"Found","0-Not Found")</f>
        <v>0-Not Found</v>
      </c>
      <c r="C73" s="15"/>
      <c r="D73" s="15" t="s">
        <v>6808</v>
      </c>
      <c r="E73" s="15" t="s">
        <v>6701</v>
      </c>
      <c r="F73" s="15" t="s">
        <v>103</v>
      </c>
      <c r="G73" s="15" t="s">
        <v>947</v>
      </c>
    </row>
    <row r="74" spans="1:7" hidden="1">
      <c r="A74" s="15" t="s">
        <v>6809</v>
      </c>
      <c r="B74" s="218" t="str">
        <f>IF(ISNUMBER(_xlfn.XMATCH(SBA_fields[[#This Row],[ID]],Rosetta_Stone[FDXSANDBOXA ID],0))=TRUE,"Found","0-Not Found")</f>
        <v>0-Not Found</v>
      </c>
      <c r="C74" s="15"/>
      <c r="D74" s="15" t="s">
        <v>6810</v>
      </c>
      <c r="E74" s="15" t="s">
        <v>6701</v>
      </c>
      <c r="F74" s="15" t="s">
        <v>103</v>
      </c>
      <c r="G74" s="15" t="s">
        <v>6712</v>
      </c>
    </row>
    <row r="75" spans="1:7" hidden="1">
      <c r="A75" s="15" t="s">
        <v>6809</v>
      </c>
      <c r="B75" s="218" t="str">
        <f>IF(ISNUMBER(_xlfn.XMATCH(SBA_fields[[#This Row],[ID]],Rosetta_Stone[FDXSANDBOXA ID],0))=TRUE,"Found","0-Not Found")</f>
        <v>0-Not Found</v>
      </c>
      <c r="C75" s="15"/>
      <c r="D75" s="15" t="s">
        <v>6811</v>
      </c>
      <c r="E75" s="15" t="s">
        <v>6700</v>
      </c>
      <c r="F75" s="15" t="s">
        <v>103</v>
      </c>
      <c r="G75" s="15" t="s">
        <v>6712</v>
      </c>
    </row>
    <row r="76" spans="1:7" hidden="1">
      <c r="A76" s="15" t="s">
        <v>6262</v>
      </c>
      <c r="B76" s="218" t="str">
        <f>IF(ISNUMBER(_xlfn.XMATCH(SBA_fields[[#This Row],[ID]],Rosetta_Stone[FDXSANDBOXA ID],0))=TRUE,"Found","0-Not Found")</f>
        <v>0-Not Found</v>
      </c>
      <c r="C76" s="15"/>
      <c r="D76" s="15" t="s">
        <v>6812</v>
      </c>
      <c r="E76" s="15" t="s">
        <v>6701</v>
      </c>
      <c r="F76" s="15" t="s">
        <v>103</v>
      </c>
      <c r="G76" s="15" t="s">
        <v>1186</v>
      </c>
    </row>
    <row r="77" spans="1:7" hidden="1">
      <c r="A77" s="15" t="s">
        <v>6263</v>
      </c>
      <c r="B77" s="218" t="str">
        <f>IF(ISNUMBER(_xlfn.XMATCH(SBA_fields[[#This Row],[ID]],Rosetta_Stone[FDXSANDBOXA ID],0))=TRUE,"Found","0-Not Found")</f>
        <v>0-Not Found</v>
      </c>
      <c r="C77" s="15"/>
      <c r="D77" s="15" t="s">
        <v>6813</v>
      </c>
      <c r="E77" s="15" t="s">
        <v>6701</v>
      </c>
      <c r="F77" s="15" t="s">
        <v>103</v>
      </c>
      <c r="G77" s="15" t="s">
        <v>947</v>
      </c>
    </row>
    <row r="78" spans="1:7" hidden="1">
      <c r="A78" s="15" t="s">
        <v>6814</v>
      </c>
      <c r="B78" s="218" t="str">
        <f>IF(ISNUMBER(_xlfn.XMATCH(SBA_fields[[#This Row],[ID]],Rosetta_Stone[FDXSANDBOXA ID],0))=TRUE,"Found","0-Not Found")</f>
        <v>0-Not Found</v>
      </c>
      <c r="C78" s="15"/>
      <c r="D78" s="15" t="s">
        <v>6815</v>
      </c>
      <c r="E78" s="15" t="s">
        <v>6701</v>
      </c>
      <c r="F78" s="15" t="s">
        <v>103</v>
      </c>
      <c r="G78" s="15" t="s">
        <v>947</v>
      </c>
    </row>
    <row r="79" spans="1:7" hidden="1">
      <c r="A79" s="15" t="s">
        <v>6814</v>
      </c>
      <c r="B79" s="218" t="str">
        <f>IF(ISNUMBER(_xlfn.XMATCH(SBA_fields[[#This Row],[ID]],Rosetta_Stone[FDXSANDBOXA ID],0))=TRUE,"Found","0-Not Found")</f>
        <v>0-Not Found</v>
      </c>
      <c r="C79" s="15"/>
      <c r="D79" s="15" t="s">
        <v>6816</v>
      </c>
      <c r="E79" s="15" t="s">
        <v>6700</v>
      </c>
      <c r="F79" s="15" t="s">
        <v>103</v>
      </c>
      <c r="G79" s="15" t="s">
        <v>947</v>
      </c>
    </row>
    <row r="80" spans="1:7" hidden="1">
      <c r="A80" s="15" t="s">
        <v>381</v>
      </c>
      <c r="B80" s="218" t="str">
        <f>IF(ISNUMBER(_xlfn.XMATCH(SBA_fields[[#This Row],[ID]],Rosetta_Stone[FDXSANDBOXA ID],0))=TRUE,"Found","0-Not Found")</f>
        <v>Found</v>
      </c>
      <c r="C80" s="15" t="s">
        <v>6696</v>
      </c>
      <c r="D80" s="15" t="s">
        <v>382</v>
      </c>
      <c r="E80" s="15" t="s">
        <v>6701</v>
      </c>
      <c r="F80" s="15" t="s">
        <v>103</v>
      </c>
      <c r="G80" s="15" t="s">
        <v>947</v>
      </c>
    </row>
    <row r="81" spans="1:7" hidden="1">
      <c r="A81" s="15" t="s">
        <v>385</v>
      </c>
      <c r="B81" s="218" t="str">
        <f>IF(ISNUMBER(_xlfn.XMATCH(SBA_fields[[#This Row],[ID]],Rosetta_Stone[FDXSANDBOXA ID],0))=TRUE,"Found","0-Not Found")</f>
        <v>Found</v>
      </c>
      <c r="C81" s="15" t="s">
        <v>6696</v>
      </c>
      <c r="D81" s="15" t="s">
        <v>1450</v>
      </c>
      <c r="E81" s="15" t="s">
        <v>6701</v>
      </c>
      <c r="F81" s="15" t="s">
        <v>134</v>
      </c>
      <c r="G81" s="15" t="s">
        <v>1451</v>
      </c>
    </row>
    <row r="82" spans="1:7" hidden="1">
      <c r="A82" s="15" t="s">
        <v>6265</v>
      </c>
      <c r="B82" s="218" t="str">
        <f>IF(ISNUMBER(_xlfn.XMATCH(SBA_fields[[#This Row],[ID]],Rosetta_Stone[FDXSANDBOXA ID],0))=TRUE,"Found","0-Not Found")</f>
        <v>0-Not Found</v>
      </c>
      <c r="C82" s="15"/>
      <c r="D82" s="15" t="s">
        <v>6817</v>
      </c>
      <c r="E82" s="15" t="s">
        <v>6701</v>
      </c>
      <c r="F82" s="15" t="s">
        <v>103</v>
      </c>
      <c r="G82" s="15" t="s">
        <v>1075</v>
      </c>
    </row>
    <row r="83" spans="1:7" hidden="1">
      <c r="A83" s="15" t="s">
        <v>6264</v>
      </c>
      <c r="B83" s="218" t="str">
        <f>IF(ISNUMBER(_xlfn.XMATCH(SBA_fields[[#This Row],[ID]],Rosetta_Stone[FDXSANDBOXA ID],0))=TRUE,"Found","0-Not Found")</f>
        <v>0-Not Found</v>
      </c>
      <c r="C83" s="15"/>
      <c r="D83" s="15" t="s">
        <v>6818</v>
      </c>
      <c r="E83" s="15" t="s">
        <v>6701</v>
      </c>
      <c r="F83" s="15" t="s">
        <v>103</v>
      </c>
      <c r="G83" s="15" t="s">
        <v>1075</v>
      </c>
    </row>
    <row r="84" spans="1:7" hidden="1">
      <c r="A84" s="15" t="s">
        <v>6267</v>
      </c>
      <c r="B84" s="218" t="str">
        <f>IF(ISNUMBER(_xlfn.XMATCH(SBA_fields[[#This Row],[ID]],Rosetta_Stone[FDXSANDBOXA ID],0))=TRUE,"Found","0-Not Found")</f>
        <v>0-Not Found</v>
      </c>
      <c r="C84" s="15"/>
      <c r="D84" s="15" t="s">
        <v>6819</v>
      </c>
      <c r="E84" s="15" t="s">
        <v>6701</v>
      </c>
      <c r="F84" s="15" t="s">
        <v>216</v>
      </c>
      <c r="G84" s="15" t="s">
        <v>1075</v>
      </c>
    </row>
    <row r="85" spans="1:7" hidden="1">
      <c r="A85" s="15" t="s">
        <v>6266</v>
      </c>
      <c r="B85" s="218" t="str">
        <f>IF(ISNUMBER(_xlfn.XMATCH(SBA_fields[[#This Row],[ID]],Rosetta_Stone[FDXSANDBOXA ID],0))=TRUE,"Found","0-Not Found")</f>
        <v>0-Not Found</v>
      </c>
      <c r="C85" s="15"/>
      <c r="D85" s="15" t="s">
        <v>6820</v>
      </c>
      <c r="E85" s="15" t="s">
        <v>6701</v>
      </c>
      <c r="F85" s="15" t="s">
        <v>216</v>
      </c>
      <c r="G85" s="15" t="s">
        <v>1075</v>
      </c>
    </row>
    <row r="86" spans="1:7" hidden="1">
      <c r="A86" s="15" t="s">
        <v>6821</v>
      </c>
      <c r="B86" s="218" t="str">
        <f>IF(ISNUMBER(_xlfn.XMATCH(SBA_fields[[#This Row],[ID]],Rosetta_Stone[FDXSANDBOXA ID],0))=TRUE,"Found","0-Not Found")</f>
        <v>0-Not Found</v>
      </c>
      <c r="C86" s="15"/>
      <c r="D86" s="15" t="s">
        <v>6822</v>
      </c>
      <c r="E86" s="15" t="s">
        <v>6701</v>
      </c>
      <c r="F86" s="15" t="s">
        <v>103</v>
      </c>
      <c r="G86" s="15" t="s">
        <v>6712</v>
      </c>
    </row>
    <row r="87" spans="1:7" hidden="1">
      <c r="A87" s="15" t="s">
        <v>6823</v>
      </c>
      <c r="B87" s="218" t="str">
        <f>IF(ISNUMBER(_xlfn.XMATCH(SBA_fields[[#This Row],[ID]],Rosetta_Stone[FDXSANDBOXA ID],0))=TRUE,"Found","0-Not Found")</f>
        <v>0-Not Found</v>
      </c>
      <c r="C87" s="15"/>
      <c r="D87" s="15" t="s">
        <v>6824</v>
      </c>
      <c r="E87" s="15" t="s">
        <v>6701</v>
      </c>
      <c r="F87" s="15" t="s">
        <v>103</v>
      </c>
      <c r="G87" s="15" t="s">
        <v>6712</v>
      </c>
    </row>
    <row r="88" spans="1:7" hidden="1">
      <c r="A88" s="15" t="s">
        <v>6825</v>
      </c>
      <c r="B88" s="218" t="str">
        <f>IF(ISNUMBER(_xlfn.XMATCH(SBA_fields[[#This Row],[ID]],Rosetta_Stone[FDXSANDBOXA ID],0))=TRUE,"Found","0-Not Found")</f>
        <v>0-Not Found</v>
      </c>
      <c r="C88" s="15"/>
      <c r="D88" s="15" t="s">
        <v>6826</v>
      </c>
      <c r="E88" s="15" t="s">
        <v>6701</v>
      </c>
      <c r="F88" s="15" t="s">
        <v>134</v>
      </c>
      <c r="G88" s="15" t="s">
        <v>1186</v>
      </c>
    </row>
    <row r="89" spans="1:7" hidden="1">
      <c r="A89" s="15" t="s">
        <v>6827</v>
      </c>
      <c r="B89" s="218" t="str">
        <f>IF(ISNUMBER(_xlfn.XMATCH(SBA_fields[[#This Row],[ID]],Rosetta_Stone[FDXSANDBOXA ID],0))=TRUE,"Found","0-Not Found")</f>
        <v>0-Not Found</v>
      </c>
      <c r="C89" s="15"/>
      <c r="D89" s="15" t="s">
        <v>6828</v>
      </c>
      <c r="E89" s="15" t="s">
        <v>6701</v>
      </c>
      <c r="F89" s="15" t="s">
        <v>103</v>
      </c>
      <c r="G89" s="15" t="s">
        <v>6712</v>
      </c>
    </row>
    <row r="90" spans="1:7" hidden="1">
      <c r="A90" s="15" t="s">
        <v>383</v>
      </c>
      <c r="B90" s="218" t="str">
        <f>IF(ISNUMBER(_xlfn.XMATCH(SBA_fields[[#This Row],[ID]],Rosetta_Stone[FDXSANDBOXA ID],0))=TRUE,"Found","0-Not Found")</f>
        <v>Found</v>
      </c>
      <c r="C90" s="15" t="s">
        <v>6696</v>
      </c>
      <c r="D90" s="15" t="s">
        <v>384</v>
      </c>
      <c r="E90" s="15" t="s">
        <v>6701</v>
      </c>
      <c r="F90" s="15" t="s">
        <v>103</v>
      </c>
      <c r="G90" s="15" t="s">
        <v>1186</v>
      </c>
    </row>
    <row r="91" spans="1:7" hidden="1">
      <c r="A91" s="15" t="s">
        <v>6829</v>
      </c>
      <c r="B91" s="218" t="str">
        <f>IF(ISNUMBER(_xlfn.XMATCH(SBA_fields[[#This Row],[ID]],Rosetta_Stone[FDXSANDBOXA ID],0))=TRUE,"Found","0-Not Found")</f>
        <v>0-Not Found</v>
      </c>
      <c r="C91" s="15"/>
      <c r="D91" s="15" t="s">
        <v>6830</v>
      </c>
      <c r="E91" s="15" t="s">
        <v>6731</v>
      </c>
      <c r="F91" s="15" t="s">
        <v>216</v>
      </c>
      <c r="G91" s="15" t="s">
        <v>6831</v>
      </c>
    </row>
    <row r="92" spans="1:7" hidden="1">
      <c r="A92" s="15" t="s">
        <v>6832</v>
      </c>
      <c r="B92" s="218" t="str">
        <f>IF(ISNUMBER(_xlfn.XMATCH(SBA_fields[[#This Row],[ID]],Rosetta_Stone[FDXSANDBOXA ID],0))=TRUE,"Found","0-Not Found")</f>
        <v>0-Not Found</v>
      </c>
      <c r="C92" s="15"/>
      <c r="D92" s="15" t="s">
        <v>6833</v>
      </c>
      <c r="E92" s="15" t="s">
        <v>6700</v>
      </c>
      <c r="F92" s="15" t="s">
        <v>103</v>
      </c>
      <c r="G92" s="15" t="s">
        <v>1075</v>
      </c>
    </row>
    <row r="93" spans="1:7" hidden="1">
      <c r="A93" s="15" t="s">
        <v>6834</v>
      </c>
      <c r="B93" s="218" t="str">
        <f>IF(ISNUMBER(_xlfn.XMATCH(SBA_fields[[#This Row],[ID]],Rosetta_Stone[FDXSANDBOXA ID],0))=TRUE,"Found","0-Not Found")</f>
        <v>0-Not Found</v>
      </c>
      <c r="C93" s="15"/>
      <c r="D93" s="15" t="s">
        <v>6835</v>
      </c>
      <c r="E93" s="15" t="s">
        <v>6700</v>
      </c>
      <c r="F93" s="15" t="s">
        <v>103</v>
      </c>
      <c r="G93" s="15" t="s">
        <v>1075</v>
      </c>
    </row>
    <row r="94" spans="1:7" hidden="1">
      <c r="A94" s="15" t="s">
        <v>6836</v>
      </c>
      <c r="B94" s="218" t="str">
        <f>IF(ISNUMBER(_xlfn.XMATCH(SBA_fields[[#This Row],[ID]],Rosetta_Stone[FDXSANDBOXA ID],0))=TRUE,"Found","0-Not Found")</f>
        <v>0-Not Found</v>
      </c>
      <c r="C94" s="15"/>
      <c r="D94" s="15" t="s">
        <v>6837</v>
      </c>
      <c r="E94" s="15" t="s">
        <v>6700</v>
      </c>
      <c r="F94" s="15" t="s">
        <v>216</v>
      </c>
      <c r="G94" s="15" t="s">
        <v>1075</v>
      </c>
    </row>
    <row r="95" spans="1:7" hidden="1">
      <c r="A95" s="15" t="s">
        <v>6838</v>
      </c>
      <c r="B95" s="218" t="str">
        <f>IF(ISNUMBER(_xlfn.XMATCH(SBA_fields[[#This Row],[ID]],Rosetta_Stone[FDXSANDBOXA ID],0))=TRUE,"Found","0-Not Found")</f>
        <v>0-Not Found</v>
      </c>
      <c r="C95" s="15"/>
      <c r="D95" s="15" t="s">
        <v>6839</v>
      </c>
      <c r="E95" s="15" t="s">
        <v>6700</v>
      </c>
      <c r="F95" s="15" t="s">
        <v>216</v>
      </c>
      <c r="G95" s="15" t="s">
        <v>1075</v>
      </c>
    </row>
    <row r="96" spans="1:7" hidden="1">
      <c r="A96" s="15" t="s">
        <v>6840</v>
      </c>
      <c r="B96" s="218" t="str">
        <f>IF(ISNUMBER(_xlfn.XMATCH(SBA_fields[[#This Row],[ID]],Rosetta_Stone[FDXSANDBOXA ID],0))=TRUE,"Found","0-Not Found")</f>
        <v>0-Not Found</v>
      </c>
      <c r="C96" s="15"/>
      <c r="D96" s="15" t="s">
        <v>6841</v>
      </c>
      <c r="E96" s="15" t="s">
        <v>6701</v>
      </c>
      <c r="F96" s="15" t="s">
        <v>103</v>
      </c>
      <c r="G96" s="15" t="s">
        <v>6712</v>
      </c>
    </row>
    <row r="97" spans="1:7" hidden="1">
      <c r="A97" s="15" t="s">
        <v>6840</v>
      </c>
      <c r="B97" s="218" t="str">
        <f>IF(ISNUMBER(_xlfn.XMATCH(SBA_fields[[#This Row],[ID]],Rosetta_Stone[FDXSANDBOXA ID],0))=TRUE,"Found","0-Not Found")</f>
        <v>0-Not Found</v>
      </c>
      <c r="C97" s="15"/>
      <c r="D97" s="15" t="s">
        <v>6842</v>
      </c>
      <c r="E97" s="15" t="s">
        <v>6700</v>
      </c>
      <c r="F97" s="15" t="s">
        <v>103</v>
      </c>
      <c r="G97" s="15" t="s">
        <v>6712</v>
      </c>
    </row>
    <row r="98" spans="1:7" hidden="1">
      <c r="A98" s="15" t="s">
        <v>6843</v>
      </c>
      <c r="B98" s="218" t="str">
        <f>IF(ISNUMBER(_xlfn.XMATCH(SBA_fields[[#This Row],[ID]],Rosetta_Stone[FDXSANDBOXA ID],0))=TRUE,"Found","0-Not Found")</f>
        <v>0-Not Found</v>
      </c>
      <c r="C98" s="15"/>
      <c r="D98" s="15" t="s">
        <v>6844</v>
      </c>
      <c r="E98" s="15" t="s">
        <v>6700</v>
      </c>
      <c r="F98" s="15" t="s">
        <v>103</v>
      </c>
      <c r="G98" s="15" t="s">
        <v>947</v>
      </c>
    </row>
    <row r="99" spans="1:7" hidden="1">
      <c r="A99" s="15" t="s">
        <v>6845</v>
      </c>
      <c r="B99" s="218" t="str">
        <f>IF(ISNUMBER(_xlfn.XMATCH(SBA_fields[[#This Row],[ID]],Rosetta_Stone[FDXSANDBOXA ID],0))=TRUE,"Found","0-Not Found")</f>
        <v>0-Not Found</v>
      </c>
      <c r="C99" s="15"/>
      <c r="D99" s="15" t="s">
        <v>6846</v>
      </c>
      <c r="E99" s="15" t="s">
        <v>6700</v>
      </c>
      <c r="F99" s="15" t="s">
        <v>103</v>
      </c>
      <c r="G99" s="15" t="s">
        <v>947</v>
      </c>
    </row>
    <row r="100" spans="1:7" hidden="1">
      <c r="A100" s="15" t="s">
        <v>6845</v>
      </c>
      <c r="B100" s="218" t="str">
        <f>IF(ISNUMBER(_xlfn.XMATCH(SBA_fields[[#This Row],[ID]],Rosetta_Stone[FDXSANDBOXA ID],0))=TRUE,"Found","0-Not Found")</f>
        <v>0-Not Found</v>
      </c>
      <c r="C100" s="15"/>
      <c r="D100" s="15" t="s">
        <v>6847</v>
      </c>
      <c r="E100" s="15" t="s">
        <v>6701</v>
      </c>
      <c r="F100" s="15" t="s">
        <v>103</v>
      </c>
      <c r="G100" s="15" t="s">
        <v>947</v>
      </c>
    </row>
    <row r="101" spans="1:7" hidden="1">
      <c r="A101" s="15" t="s">
        <v>6848</v>
      </c>
      <c r="B101" s="218" t="str">
        <f>IF(ISNUMBER(_xlfn.XMATCH(SBA_fields[[#This Row],[ID]],Rosetta_Stone[FDXSANDBOXA ID],0))=TRUE,"Found","0-Not Found")</f>
        <v>0-Not Found</v>
      </c>
      <c r="C101" s="15"/>
      <c r="D101" s="15" t="s">
        <v>6849</v>
      </c>
      <c r="E101" s="15" t="s">
        <v>6701</v>
      </c>
      <c r="F101" s="15" t="s">
        <v>103</v>
      </c>
      <c r="G101" s="15" t="s">
        <v>947</v>
      </c>
    </row>
    <row r="102" spans="1:7" hidden="1">
      <c r="A102" s="15" t="s">
        <v>6848</v>
      </c>
      <c r="B102" s="218" t="str">
        <f>IF(ISNUMBER(_xlfn.XMATCH(SBA_fields[[#This Row],[ID]],Rosetta_Stone[FDXSANDBOXA ID],0))=TRUE,"Found","0-Not Found")</f>
        <v>0-Not Found</v>
      </c>
      <c r="C102" s="15"/>
      <c r="D102" s="15" t="s">
        <v>6850</v>
      </c>
      <c r="E102" s="15" t="s">
        <v>6700</v>
      </c>
      <c r="F102" s="15" t="s">
        <v>103</v>
      </c>
      <c r="G102" s="15" t="s">
        <v>947</v>
      </c>
    </row>
    <row r="103" spans="1:7" hidden="1">
      <c r="A103" s="15" t="s">
        <v>6851</v>
      </c>
      <c r="B103" s="218" t="str">
        <f>IF(ISNUMBER(_xlfn.XMATCH(SBA_fields[[#This Row],[ID]],Rosetta_Stone[FDXSANDBOXA ID],0))=TRUE,"Found","0-Not Found")</f>
        <v>0-Not Found</v>
      </c>
      <c r="C103" s="15"/>
      <c r="D103" s="15" t="s">
        <v>6852</v>
      </c>
      <c r="E103" s="15" t="s">
        <v>6701</v>
      </c>
      <c r="F103" s="15" t="s">
        <v>103</v>
      </c>
      <c r="G103" s="15" t="s">
        <v>6712</v>
      </c>
    </row>
    <row r="104" spans="1:7" hidden="1">
      <c r="A104" s="15" t="s">
        <v>6851</v>
      </c>
      <c r="B104" s="218" t="str">
        <f>IF(ISNUMBER(_xlfn.XMATCH(SBA_fields[[#This Row],[ID]],Rosetta_Stone[FDXSANDBOXA ID],0))=TRUE,"Found","0-Not Found")</f>
        <v>0-Not Found</v>
      </c>
      <c r="C104" s="15"/>
      <c r="D104" s="15" t="s">
        <v>6853</v>
      </c>
      <c r="E104" s="15" t="s">
        <v>6700</v>
      </c>
      <c r="F104" s="15" t="s">
        <v>103</v>
      </c>
      <c r="G104" s="15" t="s">
        <v>6712</v>
      </c>
    </row>
    <row r="105" spans="1:7" hidden="1">
      <c r="A105" s="15" t="s">
        <v>6854</v>
      </c>
      <c r="B105" s="218" t="str">
        <f>IF(ISNUMBER(_xlfn.XMATCH(SBA_fields[[#This Row],[ID]],Rosetta_Stone[FDXSANDBOXA ID],0))=TRUE,"Found","0-Not Found")</f>
        <v>0-Not Found</v>
      </c>
      <c r="C105" s="15"/>
      <c r="D105" s="15" t="s">
        <v>6855</v>
      </c>
      <c r="E105" s="15" t="s">
        <v>6701</v>
      </c>
      <c r="F105" s="15" t="s">
        <v>103</v>
      </c>
      <c r="G105" s="15" t="s">
        <v>947</v>
      </c>
    </row>
    <row r="106" spans="1:7" hidden="1">
      <c r="A106" s="15" t="s">
        <v>6854</v>
      </c>
      <c r="B106" s="218" t="str">
        <f>IF(ISNUMBER(_xlfn.XMATCH(SBA_fields[[#This Row],[ID]],Rosetta_Stone[FDXSANDBOXA ID],0))=TRUE,"Found","0-Not Found")</f>
        <v>0-Not Found</v>
      </c>
      <c r="C106" s="15"/>
      <c r="D106" s="15" t="s">
        <v>6856</v>
      </c>
      <c r="E106" s="15" t="s">
        <v>6700</v>
      </c>
      <c r="F106" s="15" t="s">
        <v>103</v>
      </c>
      <c r="G106" s="15" t="s">
        <v>947</v>
      </c>
    </row>
    <row r="107" spans="1:7" hidden="1">
      <c r="A107" s="15" t="s">
        <v>6857</v>
      </c>
      <c r="B107" s="218" t="str">
        <f>IF(ISNUMBER(_xlfn.XMATCH(SBA_fields[[#This Row],[ID]],Rosetta_Stone[FDXSANDBOXA ID],0))=TRUE,"Found","0-Not Found")</f>
        <v>0-Not Found</v>
      </c>
      <c r="C107" s="15"/>
      <c r="D107" s="15" t="s">
        <v>6858</v>
      </c>
      <c r="E107" s="15" t="s">
        <v>6701</v>
      </c>
      <c r="F107" s="15" t="s">
        <v>103</v>
      </c>
      <c r="G107" s="15" t="s">
        <v>6712</v>
      </c>
    </row>
    <row r="108" spans="1:7" hidden="1">
      <c r="A108" s="15" t="s">
        <v>6857</v>
      </c>
      <c r="B108" s="218" t="str">
        <f>IF(ISNUMBER(_xlfn.XMATCH(SBA_fields[[#This Row],[ID]],Rosetta_Stone[FDXSANDBOXA ID],0))=TRUE,"Found","0-Not Found")</f>
        <v>0-Not Found</v>
      </c>
      <c r="C108" s="15"/>
      <c r="D108" s="15" t="s">
        <v>6859</v>
      </c>
      <c r="E108" s="15" t="s">
        <v>6700</v>
      </c>
      <c r="F108" s="15" t="s">
        <v>103</v>
      </c>
      <c r="G108" s="15" t="s">
        <v>6712</v>
      </c>
    </row>
    <row r="109" spans="1:7" hidden="1">
      <c r="A109" s="15" t="s">
        <v>6860</v>
      </c>
      <c r="B109" s="218" t="str">
        <f>IF(ISNUMBER(_xlfn.XMATCH(SBA_fields[[#This Row],[ID]],Rosetta_Stone[FDXSANDBOXA ID],0))=TRUE,"Found","0-Not Found")</f>
        <v>0-Not Found</v>
      </c>
      <c r="C109" s="15"/>
      <c r="D109" s="15" t="s">
        <v>6861</v>
      </c>
      <c r="E109" s="15" t="s">
        <v>6701</v>
      </c>
      <c r="F109" s="15" t="s">
        <v>103</v>
      </c>
      <c r="G109" s="15" t="s">
        <v>6712</v>
      </c>
    </row>
    <row r="110" spans="1:7" hidden="1">
      <c r="A110" s="15" t="s">
        <v>6860</v>
      </c>
      <c r="B110" s="218" t="str">
        <f>IF(ISNUMBER(_xlfn.XMATCH(SBA_fields[[#This Row],[ID]],Rosetta_Stone[FDXSANDBOXA ID],0))=TRUE,"Found","0-Not Found")</f>
        <v>0-Not Found</v>
      </c>
      <c r="C110" s="15"/>
      <c r="D110" s="15" t="s">
        <v>6862</v>
      </c>
      <c r="E110" s="15" t="s">
        <v>6700</v>
      </c>
      <c r="F110" s="15" t="s">
        <v>103</v>
      </c>
      <c r="G110" s="15" t="s">
        <v>6712</v>
      </c>
    </row>
    <row r="111" spans="1:7" hidden="1">
      <c r="A111" s="15" t="s">
        <v>6863</v>
      </c>
      <c r="B111" s="218" t="str">
        <f>IF(ISNUMBER(_xlfn.XMATCH(SBA_fields[[#This Row],[ID]],Rosetta_Stone[FDXSANDBOXA ID],0))=TRUE,"Found","0-Not Found")</f>
        <v>0-Not Found</v>
      </c>
      <c r="C111" s="15"/>
      <c r="D111" s="15" t="s">
        <v>6864</v>
      </c>
      <c r="E111" s="15" t="s">
        <v>6700</v>
      </c>
      <c r="F111" s="15" t="s">
        <v>103</v>
      </c>
      <c r="G111" s="15" t="s">
        <v>1075</v>
      </c>
    </row>
    <row r="112" spans="1:7" hidden="1">
      <c r="A112" s="15" t="s">
        <v>6863</v>
      </c>
      <c r="B112" s="218" t="str">
        <f>IF(ISNUMBER(_xlfn.XMATCH(SBA_fields[[#This Row],[ID]],Rosetta_Stone[FDXSANDBOXA ID],0))=TRUE,"Found","0-Not Found")</f>
        <v>0-Not Found</v>
      </c>
      <c r="C112" s="15"/>
      <c r="D112" s="15" t="s">
        <v>6865</v>
      </c>
      <c r="E112" s="15" t="s">
        <v>6701</v>
      </c>
      <c r="F112" s="15" t="s">
        <v>103</v>
      </c>
      <c r="G112" s="15" t="s">
        <v>1075</v>
      </c>
    </row>
    <row r="113" spans="1:7" hidden="1">
      <c r="A113" s="15" t="s">
        <v>6866</v>
      </c>
      <c r="B113" s="218" t="str">
        <f>IF(ISNUMBER(_xlfn.XMATCH(SBA_fields[[#This Row],[ID]],Rosetta_Stone[FDXSANDBOXA ID],0))=TRUE,"Found","0-Not Found")</f>
        <v>0-Not Found</v>
      </c>
      <c r="C113" s="15"/>
      <c r="D113" s="15" t="s">
        <v>6867</v>
      </c>
      <c r="E113" s="15" t="s">
        <v>6700</v>
      </c>
      <c r="F113" s="15" t="s">
        <v>103</v>
      </c>
      <c r="G113" s="15" t="s">
        <v>1075</v>
      </c>
    </row>
    <row r="114" spans="1:7" hidden="1">
      <c r="A114" s="15" t="s">
        <v>6866</v>
      </c>
      <c r="B114" s="218" t="str">
        <f>IF(ISNUMBER(_xlfn.XMATCH(SBA_fields[[#This Row],[ID]],Rosetta_Stone[FDXSANDBOXA ID],0))=TRUE,"Found","0-Not Found")</f>
        <v>0-Not Found</v>
      </c>
      <c r="C114" s="15"/>
      <c r="D114" s="15" t="s">
        <v>6868</v>
      </c>
      <c r="E114" s="15" t="s">
        <v>6701</v>
      </c>
      <c r="F114" s="15" t="s">
        <v>103</v>
      </c>
      <c r="G114" s="15" t="s">
        <v>1075</v>
      </c>
    </row>
    <row r="115" spans="1:7" hidden="1">
      <c r="A115" s="15" t="s">
        <v>6869</v>
      </c>
      <c r="B115" s="218" t="str">
        <f>IF(ISNUMBER(_xlfn.XMATCH(SBA_fields[[#This Row],[ID]],Rosetta_Stone[FDXSANDBOXA ID],0))=TRUE,"Found","0-Not Found")</f>
        <v>0-Not Found</v>
      </c>
      <c r="C115" s="15"/>
      <c r="D115" s="15" t="s">
        <v>6870</v>
      </c>
      <c r="E115" s="15" t="s">
        <v>6701</v>
      </c>
      <c r="F115" s="15" t="s">
        <v>103</v>
      </c>
      <c r="G115" s="15" t="s">
        <v>6712</v>
      </c>
    </row>
    <row r="116" spans="1:7" hidden="1">
      <c r="A116" s="15" t="s">
        <v>6869</v>
      </c>
      <c r="B116" s="218" t="str">
        <f>IF(ISNUMBER(_xlfn.XMATCH(SBA_fields[[#This Row],[ID]],Rosetta_Stone[FDXSANDBOXA ID],0))=TRUE,"Found","0-Not Found")</f>
        <v>0-Not Found</v>
      </c>
      <c r="C116" s="15"/>
      <c r="D116" s="15" t="s">
        <v>6871</v>
      </c>
      <c r="E116" s="15" t="s">
        <v>6700</v>
      </c>
      <c r="F116" s="15" t="s">
        <v>103</v>
      </c>
      <c r="G116" s="15" t="s">
        <v>6712</v>
      </c>
    </row>
    <row r="117" spans="1:7" hidden="1">
      <c r="A117" s="15" t="s">
        <v>6872</v>
      </c>
      <c r="B117" s="218" t="str">
        <f>IF(ISNUMBER(_xlfn.XMATCH(SBA_fields[[#This Row],[ID]],Rosetta_Stone[FDXSANDBOXA ID],0))=TRUE,"Found","0-Not Found")</f>
        <v>0-Not Found</v>
      </c>
      <c r="C117" s="15"/>
      <c r="D117" s="15" t="s">
        <v>6873</v>
      </c>
      <c r="E117" s="15" t="s">
        <v>6701</v>
      </c>
      <c r="F117" s="15" t="s">
        <v>103</v>
      </c>
      <c r="G117" s="15" t="s">
        <v>6712</v>
      </c>
    </row>
    <row r="118" spans="1:7" hidden="1">
      <c r="A118" s="15" t="s">
        <v>6872</v>
      </c>
      <c r="B118" s="218" t="str">
        <f>IF(ISNUMBER(_xlfn.XMATCH(SBA_fields[[#This Row],[ID]],Rosetta_Stone[FDXSANDBOXA ID],0))=TRUE,"Found","0-Not Found")</f>
        <v>0-Not Found</v>
      </c>
      <c r="C118" s="15"/>
      <c r="D118" s="15" t="s">
        <v>6874</v>
      </c>
      <c r="E118" s="15" t="s">
        <v>6700</v>
      </c>
      <c r="F118" s="15" t="s">
        <v>103</v>
      </c>
      <c r="G118" s="15" t="s">
        <v>6712</v>
      </c>
    </row>
    <row r="119" spans="1:7" hidden="1">
      <c r="A119" s="15" t="s">
        <v>6875</v>
      </c>
      <c r="B119" s="218" t="str">
        <f>IF(ISNUMBER(_xlfn.XMATCH(SBA_fields[[#This Row],[ID]],Rosetta_Stone[FDXSANDBOXA ID],0))=TRUE,"Found","0-Not Found")</f>
        <v>0-Not Found</v>
      </c>
      <c r="C119" s="15"/>
      <c r="D119" s="15" t="s">
        <v>6876</v>
      </c>
      <c r="E119" s="15" t="s">
        <v>6700</v>
      </c>
      <c r="F119" s="15" t="s">
        <v>103</v>
      </c>
      <c r="G119" s="15" t="s">
        <v>6712</v>
      </c>
    </row>
    <row r="120" spans="1:7" hidden="1">
      <c r="A120" s="15" t="s">
        <v>6875</v>
      </c>
      <c r="B120" s="218" t="str">
        <f>IF(ISNUMBER(_xlfn.XMATCH(SBA_fields[[#This Row],[ID]],Rosetta_Stone[FDXSANDBOXA ID],0))=TRUE,"Found","0-Not Found")</f>
        <v>0-Not Found</v>
      </c>
      <c r="C120" s="15"/>
      <c r="D120" s="15" t="s">
        <v>6877</v>
      </c>
      <c r="E120" s="15" t="s">
        <v>6701</v>
      </c>
      <c r="F120" s="15" t="s">
        <v>103</v>
      </c>
      <c r="G120" s="15" t="s">
        <v>6712</v>
      </c>
    </row>
    <row r="121" spans="1:7" hidden="1">
      <c r="A121" s="15" t="s">
        <v>6878</v>
      </c>
      <c r="B121" s="218" t="str">
        <f>IF(ISNUMBER(_xlfn.XMATCH(SBA_fields[[#This Row],[ID]],Rosetta_Stone[FDXSANDBOXA ID],0))=TRUE,"Found","0-Not Found")</f>
        <v>0-Not Found</v>
      </c>
      <c r="C121" s="15"/>
      <c r="D121" s="15" t="s">
        <v>6879</v>
      </c>
      <c r="E121" s="15" t="s">
        <v>6701</v>
      </c>
      <c r="F121" s="15" t="s">
        <v>103</v>
      </c>
      <c r="G121" s="15" t="s">
        <v>1075</v>
      </c>
    </row>
    <row r="122" spans="1:7" hidden="1">
      <c r="A122" s="15" t="s">
        <v>6878</v>
      </c>
      <c r="B122" s="218" t="str">
        <f>IF(ISNUMBER(_xlfn.XMATCH(SBA_fields[[#This Row],[ID]],Rosetta_Stone[FDXSANDBOXA ID],0))=TRUE,"Found","0-Not Found")</f>
        <v>0-Not Found</v>
      </c>
      <c r="C122" s="15"/>
      <c r="D122" s="15" t="s">
        <v>6880</v>
      </c>
      <c r="E122" s="15" t="s">
        <v>6700</v>
      </c>
      <c r="F122" s="15" t="s">
        <v>103</v>
      </c>
      <c r="G122" s="15" t="s">
        <v>1075</v>
      </c>
    </row>
    <row r="123" spans="1:7" hidden="1">
      <c r="A123" s="15" t="s">
        <v>6881</v>
      </c>
      <c r="B123" s="218" t="str">
        <f>IF(ISNUMBER(_xlfn.XMATCH(SBA_fields[[#This Row],[ID]],Rosetta_Stone[FDXSANDBOXA ID],0))=TRUE,"Found","0-Not Found")</f>
        <v>0-Not Found</v>
      </c>
      <c r="C123" s="15"/>
      <c r="D123" s="15" t="s">
        <v>6882</v>
      </c>
      <c r="E123" s="15" t="s">
        <v>6701</v>
      </c>
      <c r="F123" s="15" t="s">
        <v>103</v>
      </c>
      <c r="G123" s="15" t="s">
        <v>1075</v>
      </c>
    </row>
    <row r="124" spans="1:7" hidden="1">
      <c r="A124" s="15" t="s">
        <v>6881</v>
      </c>
      <c r="B124" s="218" t="str">
        <f>IF(ISNUMBER(_xlfn.XMATCH(SBA_fields[[#This Row],[ID]],Rosetta_Stone[FDXSANDBOXA ID],0))=TRUE,"Found","0-Not Found")</f>
        <v>0-Not Found</v>
      </c>
      <c r="C124" s="15"/>
      <c r="D124" s="15" t="s">
        <v>6883</v>
      </c>
      <c r="E124" s="15" t="s">
        <v>6700</v>
      </c>
      <c r="F124" s="15" t="s">
        <v>103</v>
      </c>
      <c r="G124" s="15" t="s">
        <v>1075</v>
      </c>
    </row>
    <row r="125" spans="1:7" hidden="1">
      <c r="A125" s="15" t="s">
        <v>6884</v>
      </c>
      <c r="B125" s="218" t="str">
        <f>IF(ISNUMBER(_xlfn.XMATCH(SBA_fields[[#This Row],[ID]],Rosetta_Stone[FDXSANDBOXA ID],0))=TRUE,"Found","0-Not Found")</f>
        <v>0-Not Found</v>
      </c>
      <c r="C125" s="15"/>
      <c r="D125" s="15" t="s">
        <v>6885</v>
      </c>
      <c r="E125" s="15" t="s">
        <v>6700</v>
      </c>
      <c r="F125" s="15" t="s">
        <v>103</v>
      </c>
      <c r="G125" s="15" t="s">
        <v>6712</v>
      </c>
    </row>
    <row r="126" spans="1:7" hidden="1">
      <c r="A126" s="15" t="s">
        <v>6884</v>
      </c>
      <c r="B126" s="218" t="str">
        <f>IF(ISNUMBER(_xlfn.XMATCH(SBA_fields[[#This Row],[ID]],Rosetta_Stone[FDXSANDBOXA ID],0))=TRUE,"Found","0-Not Found")</f>
        <v>0-Not Found</v>
      </c>
      <c r="C126" s="15"/>
      <c r="D126" s="15" t="s">
        <v>6886</v>
      </c>
      <c r="E126" s="15" t="s">
        <v>6701</v>
      </c>
      <c r="F126" s="15" t="s">
        <v>103</v>
      </c>
      <c r="G126" s="15" t="s">
        <v>6712</v>
      </c>
    </row>
    <row r="127" spans="1:7" hidden="1">
      <c r="A127" s="15" t="s">
        <v>6887</v>
      </c>
      <c r="B127" s="218" t="str">
        <f>IF(ISNUMBER(_xlfn.XMATCH(SBA_fields[[#This Row],[ID]],Rosetta_Stone[FDXSANDBOXA ID],0))=TRUE,"Found","0-Not Found")</f>
        <v>0-Not Found</v>
      </c>
      <c r="C127" s="15"/>
      <c r="D127" s="15" t="s">
        <v>6888</v>
      </c>
      <c r="E127" s="15" t="s">
        <v>6700</v>
      </c>
      <c r="F127" s="15" t="s">
        <v>103</v>
      </c>
      <c r="G127" s="15" t="s">
        <v>6712</v>
      </c>
    </row>
    <row r="128" spans="1:7" hidden="1">
      <c r="A128" s="15" t="s">
        <v>6887</v>
      </c>
      <c r="B128" s="218" t="str">
        <f>IF(ISNUMBER(_xlfn.XMATCH(SBA_fields[[#This Row],[ID]],Rosetta_Stone[FDXSANDBOXA ID],0))=TRUE,"Found","0-Not Found")</f>
        <v>0-Not Found</v>
      </c>
      <c r="C128" s="15"/>
      <c r="D128" s="15" t="s">
        <v>6889</v>
      </c>
      <c r="E128" s="15" t="s">
        <v>6701</v>
      </c>
      <c r="F128" s="15" t="s">
        <v>103</v>
      </c>
      <c r="G128" s="15" t="s">
        <v>6712</v>
      </c>
    </row>
    <row r="129" spans="1:7" hidden="1">
      <c r="A129" s="15" t="s">
        <v>6890</v>
      </c>
      <c r="B129" s="218" t="str">
        <f>IF(ISNUMBER(_xlfn.XMATCH(SBA_fields[[#This Row],[ID]],Rosetta_Stone[FDXSANDBOXA ID],0))=TRUE,"Found","0-Not Found")</f>
        <v>0-Not Found</v>
      </c>
      <c r="C129" s="15"/>
      <c r="D129" s="15" t="s">
        <v>6891</v>
      </c>
      <c r="E129" s="15" t="s">
        <v>6701</v>
      </c>
      <c r="F129" s="15" t="s">
        <v>103</v>
      </c>
      <c r="G129" s="15" t="s">
        <v>6712</v>
      </c>
    </row>
    <row r="130" spans="1:7" hidden="1">
      <c r="A130" s="15" t="s">
        <v>6890</v>
      </c>
      <c r="B130" s="218" t="str">
        <f>IF(ISNUMBER(_xlfn.XMATCH(SBA_fields[[#This Row],[ID]],Rosetta_Stone[FDXSANDBOXA ID],0))=TRUE,"Found","0-Not Found")</f>
        <v>0-Not Found</v>
      </c>
      <c r="C130" s="15"/>
      <c r="D130" s="15" t="s">
        <v>6892</v>
      </c>
      <c r="E130" s="15" t="s">
        <v>6700</v>
      </c>
      <c r="F130" s="15" t="s">
        <v>103</v>
      </c>
      <c r="G130" s="15" t="s">
        <v>6712</v>
      </c>
    </row>
    <row r="131" spans="1:7" hidden="1">
      <c r="A131" s="15" t="s">
        <v>6893</v>
      </c>
      <c r="B131" s="218" t="str">
        <f>IF(ISNUMBER(_xlfn.XMATCH(SBA_fields[[#This Row],[ID]],Rosetta_Stone[FDXSANDBOXA ID],0))=TRUE,"Found","0-Not Found")</f>
        <v>0-Not Found</v>
      </c>
      <c r="C131" s="15"/>
      <c r="D131" s="15" t="s">
        <v>6894</v>
      </c>
      <c r="E131" s="15" t="s">
        <v>6700</v>
      </c>
      <c r="F131" s="15" t="s">
        <v>103</v>
      </c>
      <c r="G131" s="15" t="s">
        <v>6712</v>
      </c>
    </row>
    <row r="132" spans="1:7" hidden="1">
      <c r="A132" s="15" t="s">
        <v>6893</v>
      </c>
      <c r="B132" s="218" t="str">
        <f>IF(ISNUMBER(_xlfn.XMATCH(SBA_fields[[#This Row],[ID]],Rosetta_Stone[FDXSANDBOXA ID],0))=TRUE,"Found","0-Not Found")</f>
        <v>0-Not Found</v>
      </c>
      <c r="C132" s="15"/>
      <c r="D132" s="15" t="s">
        <v>6895</v>
      </c>
      <c r="E132" s="15" t="s">
        <v>6701</v>
      </c>
      <c r="F132" s="15" t="s">
        <v>103</v>
      </c>
      <c r="G132" s="15" t="s">
        <v>6712</v>
      </c>
    </row>
    <row r="133" spans="1:7" hidden="1">
      <c r="A133" s="15" t="s">
        <v>6896</v>
      </c>
      <c r="B133" s="218" t="str">
        <f>IF(ISNUMBER(_xlfn.XMATCH(SBA_fields[[#This Row],[ID]],Rosetta_Stone[FDXSANDBOXA ID],0))=TRUE,"Found","0-Not Found")</f>
        <v>0-Not Found</v>
      </c>
      <c r="C133" s="15"/>
      <c r="D133" s="15" t="s">
        <v>6897</v>
      </c>
      <c r="E133" s="15" t="s">
        <v>6700</v>
      </c>
      <c r="F133" s="15" t="s">
        <v>103</v>
      </c>
      <c r="G133" s="15" t="s">
        <v>1075</v>
      </c>
    </row>
    <row r="134" spans="1:7" hidden="1">
      <c r="A134" s="15" t="s">
        <v>6896</v>
      </c>
      <c r="B134" s="218" t="str">
        <f>IF(ISNUMBER(_xlfn.XMATCH(SBA_fields[[#This Row],[ID]],Rosetta_Stone[FDXSANDBOXA ID],0))=TRUE,"Found","0-Not Found")</f>
        <v>0-Not Found</v>
      </c>
      <c r="C134" s="15"/>
      <c r="D134" s="15" t="s">
        <v>6898</v>
      </c>
      <c r="E134" s="15" t="s">
        <v>6701</v>
      </c>
      <c r="F134" s="15" t="s">
        <v>103</v>
      </c>
      <c r="G134" s="15" t="s">
        <v>1075</v>
      </c>
    </row>
    <row r="135" spans="1:7" hidden="1">
      <c r="A135" s="15" t="s">
        <v>6899</v>
      </c>
      <c r="B135" s="218" t="str">
        <f>IF(ISNUMBER(_xlfn.XMATCH(SBA_fields[[#This Row],[ID]],Rosetta_Stone[FDXSANDBOXA ID],0))=TRUE,"Found","0-Not Found")</f>
        <v>0-Not Found</v>
      </c>
      <c r="C135" s="15"/>
      <c r="D135" s="15" t="s">
        <v>6900</v>
      </c>
      <c r="E135" s="15" t="s">
        <v>6701</v>
      </c>
      <c r="F135" s="15" t="s">
        <v>103</v>
      </c>
      <c r="G135" s="15" t="s">
        <v>1075</v>
      </c>
    </row>
    <row r="136" spans="1:7" hidden="1">
      <c r="A136" s="15" t="s">
        <v>6899</v>
      </c>
      <c r="B136" s="218" t="str">
        <f>IF(ISNUMBER(_xlfn.XMATCH(SBA_fields[[#This Row],[ID]],Rosetta_Stone[FDXSANDBOXA ID],0))=TRUE,"Found","0-Not Found")</f>
        <v>0-Not Found</v>
      </c>
      <c r="C136" s="15"/>
      <c r="D136" s="15" t="s">
        <v>6901</v>
      </c>
      <c r="E136" s="15" t="s">
        <v>6700</v>
      </c>
      <c r="F136" s="15" t="s">
        <v>103</v>
      </c>
      <c r="G136" s="15" t="s">
        <v>1075</v>
      </c>
    </row>
    <row r="137" spans="1:7" hidden="1">
      <c r="A137" s="15" t="s">
        <v>6902</v>
      </c>
      <c r="B137" s="218" t="str">
        <f>IF(ISNUMBER(_xlfn.XMATCH(SBA_fields[[#This Row],[ID]],Rosetta_Stone[FDXSANDBOXA ID],0))=TRUE,"Found","0-Not Found")</f>
        <v>0-Not Found</v>
      </c>
      <c r="C137" s="15"/>
      <c r="D137" s="15" t="s">
        <v>6903</v>
      </c>
      <c r="E137" s="15" t="s">
        <v>6701</v>
      </c>
      <c r="F137" s="15" t="s">
        <v>103</v>
      </c>
      <c r="G137" s="15" t="s">
        <v>947</v>
      </c>
    </row>
    <row r="138" spans="1:7" hidden="1">
      <c r="A138" s="15" t="s">
        <v>6902</v>
      </c>
      <c r="B138" s="218" t="str">
        <f>IF(ISNUMBER(_xlfn.XMATCH(SBA_fields[[#This Row],[ID]],Rosetta_Stone[FDXSANDBOXA ID],0))=TRUE,"Found","0-Not Found")</f>
        <v>0-Not Found</v>
      </c>
      <c r="C138" s="15"/>
      <c r="D138" s="15" t="s">
        <v>6904</v>
      </c>
      <c r="E138" s="15" t="s">
        <v>6700</v>
      </c>
      <c r="F138" s="15" t="s">
        <v>103</v>
      </c>
      <c r="G138" s="15" t="s">
        <v>947</v>
      </c>
    </row>
    <row r="139" spans="1:7" hidden="1">
      <c r="A139" s="15" t="s">
        <v>6905</v>
      </c>
      <c r="B139" s="218" t="str">
        <f>IF(ISNUMBER(_xlfn.XMATCH(SBA_fields[[#This Row],[ID]],Rosetta_Stone[FDXSANDBOXA ID],0))=TRUE,"Found","0-Not Found")</f>
        <v>0-Not Found</v>
      </c>
      <c r="C139" s="15"/>
      <c r="D139" s="15" t="s">
        <v>6906</v>
      </c>
      <c r="E139" s="15" t="s">
        <v>6701</v>
      </c>
      <c r="F139" s="15" t="s">
        <v>103</v>
      </c>
      <c r="G139" s="15" t="s">
        <v>1075</v>
      </c>
    </row>
    <row r="140" spans="1:7" hidden="1">
      <c r="A140" s="15" t="s">
        <v>6905</v>
      </c>
      <c r="B140" s="218" t="str">
        <f>IF(ISNUMBER(_xlfn.XMATCH(SBA_fields[[#This Row],[ID]],Rosetta_Stone[FDXSANDBOXA ID],0))=TRUE,"Found","0-Not Found")</f>
        <v>0-Not Found</v>
      </c>
      <c r="C140" s="15"/>
      <c r="D140" s="15" t="s">
        <v>6907</v>
      </c>
      <c r="E140" s="15" t="s">
        <v>6700</v>
      </c>
      <c r="F140" s="15" t="s">
        <v>103</v>
      </c>
      <c r="G140" s="15" t="s">
        <v>1075</v>
      </c>
    </row>
    <row r="141" spans="1:7" hidden="1">
      <c r="A141" s="15" t="s">
        <v>6908</v>
      </c>
      <c r="B141" s="218" t="str">
        <f>IF(ISNUMBER(_xlfn.XMATCH(SBA_fields[[#This Row],[ID]],Rosetta_Stone[FDXSANDBOXA ID],0))=TRUE,"Found","0-Not Found")</f>
        <v>0-Not Found</v>
      </c>
      <c r="C141" s="15"/>
      <c r="D141" s="15" t="s">
        <v>6909</v>
      </c>
      <c r="E141" s="15" t="s">
        <v>6700</v>
      </c>
      <c r="F141" s="15" t="s">
        <v>103</v>
      </c>
      <c r="G141" s="15" t="s">
        <v>947</v>
      </c>
    </row>
    <row r="142" spans="1:7" hidden="1">
      <c r="A142" s="15" t="s">
        <v>6908</v>
      </c>
      <c r="B142" s="218" t="str">
        <f>IF(ISNUMBER(_xlfn.XMATCH(SBA_fields[[#This Row],[ID]],Rosetta_Stone[FDXSANDBOXA ID],0))=TRUE,"Found","0-Not Found")</f>
        <v>0-Not Found</v>
      </c>
      <c r="C142" s="15"/>
      <c r="D142" s="15" t="s">
        <v>6910</v>
      </c>
      <c r="E142" s="15" t="s">
        <v>6701</v>
      </c>
      <c r="F142" s="15" t="s">
        <v>103</v>
      </c>
      <c r="G142" s="15" t="s">
        <v>947</v>
      </c>
    </row>
    <row r="143" spans="1:7" hidden="1">
      <c r="A143" s="15" t="s">
        <v>8842</v>
      </c>
      <c r="B143" s="218" t="str">
        <f>IF(ISNUMBER(_xlfn.XMATCH(SBA_fields[[#This Row],[ID]],Rosetta_Stone[FDXSANDBOXA ID],0))=TRUE,"Found","0-Not Found")</f>
        <v>0-Not Found</v>
      </c>
      <c r="C143" s="15"/>
      <c r="D143" s="15" t="s">
        <v>1596</v>
      </c>
      <c r="E143" s="15" t="s">
        <v>6701</v>
      </c>
      <c r="F143" s="15" t="s">
        <v>1636</v>
      </c>
      <c r="G143" s="15" t="s">
        <v>947</v>
      </c>
    </row>
    <row r="144" spans="1:7" hidden="1">
      <c r="A144" s="15" t="s">
        <v>8843</v>
      </c>
      <c r="B144" s="218" t="str">
        <f>IF(ISNUMBER(_xlfn.XMATCH(SBA_fields[[#This Row],[ID]],Rosetta_Stone[FDXSANDBOXA ID],0))=TRUE,"Found","0-Not Found")</f>
        <v>0-Not Found</v>
      </c>
      <c r="C144" s="15"/>
      <c r="D144" s="15" t="s">
        <v>8844</v>
      </c>
      <c r="E144" s="15" t="s">
        <v>6701</v>
      </c>
      <c r="F144" s="15" t="s">
        <v>103</v>
      </c>
      <c r="G144" s="15" t="s">
        <v>947</v>
      </c>
    </row>
    <row r="145" spans="1:7" hidden="1">
      <c r="A145" s="15" t="s">
        <v>123</v>
      </c>
      <c r="B145" s="218" t="str">
        <f>IF(ISNUMBER(_xlfn.XMATCH(SBA_fields[[#This Row],[ID]],Rosetta_Stone[FDXSANDBOXA ID],0))=TRUE,"Found","0-Not Found")</f>
        <v>0-Not Found</v>
      </c>
      <c r="C145" s="15" t="s">
        <v>6696</v>
      </c>
      <c r="D145" s="15" t="s">
        <v>8845</v>
      </c>
      <c r="E145" s="15" t="s">
        <v>6701</v>
      </c>
      <c r="F145" s="15" t="s">
        <v>103</v>
      </c>
      <c r="G145" s="15" t="s">
        <v>947</v>
      </c>
    </row>
    <row r="146" spans="1:7" hidden="1">
      <c r="A146" s="15" t="s">
        <v>123</v>
      </c>
      <c r="B146" s="218" t="str">
        <f>IF(ISNUMBER(_xlfn.XMATCH(SBA_fields[[#This Row],[ID]],Rosetta_Stone[FDXSANDBOXA ID],0))=TRUE,"Found","0-Not Found")</f>
        <v>0-Not Found</v>
      </c>
      <c r="C146" s="15" t="s">
        <v>6696</v>
      </c>
      <c r="D146" s="15" t="s">
        <v>8846</v>
      </c>
      <c r="E146" s="15" t="s">
        <v>6700</v>
      </c>
      <c r="F146" s="15" t="s">
        <v>103</v>
      </c>
      <c r="G146" s="15" t="s">
        <v>947</v>
      </c>
    </row>
    <row r="147" spans="1:7" hidden="1">
      <c r="A147" s="15" t="s">
        <v>6911</v>
      </c>
      <c r="B147" s="218" t="str">
        <f>IF(ISNUMBER(_xlfn.XMATCH(SBA_fields[[#This Row],[ID]],Rosetta_Stone[FDXSANDBOXA ID],0))=TRUE,"Found","0-Not Found")</f>
        <v>0-Not Found</v>
      </c>
      <c r="C147" s="15"/>
      <c r="D147" s="15" t="s">
        <v>6912</v>
      </c>
      <c r="E147" s="15" t="s">
        <v>6700</v>
      </c>
      <c r="F147" s="15" t="s">
        <v>1636</v>
      </c>
      <c r="G147" s="15" t="s">
        <v>947</v>
      </c>
    </row>
    <row r="148" spans="1:7" hidden="1">
      <c r="A148" s="15" t="s">
        <v>6911</v>
      </c>
      <c r="B148" s="218" t="str">
        <f>IF(ISNUMBER(_xlfn.XMATCH(SBA_fields[[#This Row],[ID]],Rosetta_Stone[FDXSANDBOXA ID],0))=TRUE,"Found","0-Not Found")</f>
        <v>0-Not Found</v>
      </c>
      <c r="C148" s="15"/>
      <c r="D148" s="15" t="s">
        <v>6912</v>
      </c>
      <c r="E148" s="15" t="s">
        <v>6697</v>
      </c>
      <c r="F148" s="15" t="s">
        <v>1636</v>
      </c>
      <c r="G148" s="15" t="s">
        <v>947</v>
      </c>
    </row>
    <row r="149" spans="1:7" hidden="1">
      <c r="A149" s="15" t="s">
        <v>6012</v>
      </c>
      <c r="B149" s="218" t="str">
        <f>IF(ISNUMBER(_xlfn.XMATCH(SBA_fields[[#This Row],[ID]],Rosetta_Stone[FDXSANDBOXA ID],0))=TRUE,"Found","0-Not Found")</f>
        <v>0-Not Found</v>
      </c>
      <c r="C149" s="15"/>
      <c r="D149" s="15" t="s">
        <v>6913</v>
      </c>
      <c r="E149" s="15" t="s">
        <v>6700</v>
      </c>
      <c r="F149" s="15" t="s">
        <v>103</v>
      </c>
      <c r="G149" s="15" t="s">
        <v>947</v>
      </c>
    </row>
    <row r="150" spans="1:7" hidden="1">
      <c r="A150" s="15" t="s">
        <v>6914</v>
      </c>
      <c r="B150" s="218" t="str">
        <f>IF(ISNUMBER(_xlfn.XMATCH(SBA_fields[[#This Row],[ID]],Rosetta_Stone[FDXSANDBOXA ID],0))=TRUE,"Found","0-Not Found")</f>
        <v>0-Not Found</v>
      </c>
      <c r="C150" s="15"/>
      <c r="D150" s="15" t="s">
        <v>6915</v>
      </c>
      <c r="E150" s="15" t="s">
        <v>6701</v>
      </c>
      <c r="F150" s="15" t="s">
        <v>103</v>
      </c>
      <c r="G150" s="15" t="s">
        <v>947</v>
      </c>
    </row>
    <row r="151" spans="1:7" hidden="1">
      <c r="A151" s="15" t="s">
        <v>6916</v>
      </c>
      <c r="B151" s="218" t="str">
        <f>IF(ISNUMBER(_xlfn.XMATCH(SBA_fields[[#This Row],[ID]],Rosetta_Stone[FDXSANDBOXA ID],0))=TRUE,"Found","0-Not Found")</f>
        <v>0-Not Found</v>
      </c>
      <c r="C151" s="15"/>
      <c r="D151" s="15" t="s">
        <v>6917</v>
      </c>
      <c r="E151" s="15" t="s">
        <v>6701</v>
      </c>
      <c r="F151" s="15" t="s">
        <v>216</v>
      </c>
      <c r="G151" s="15" t="s">
        <v>6712</v>
      </c>
    </row>
    <row r="152" spans="1:7" hidden="1">
      <c r="A152" s="15" t="s">
        <v>8847</v>
      </c>
      <c r="B152" s="218" t="str">
        <f>IF(ISNUMBER(_xlfn.XMATCH(SBA_fields[[#This Row],[ID]],Rosetta_Stone[FDXSANDBOXA ID],0))=TRUE,"Found","0-Not Found")</f>
        <v>0-Not Found</v>
      </c>
      <c r="C152" s="15"/>
      <c r="D152" s="15" t="s">
        <v>8848</v>
      </c>
      <c r="E152" s="15" t="s">
        <v>6701</v>
      </c>
      <c r="F152" s="15" t="s">
        <v>1636</v>
      </c>
      <c r="G152" s="15" t="s">
        <v>947</v>
      </c>
    </row>
    <row r="153" spans="1:7" hidden="1">
      <c r="A153" s="15" t="s">
        <v>388</v>
      </c>
      <c r="B153" s="218" t="str">
        <f>IF(ISNUMBER(_xlfn.XMATCH(SBA_fields[[#This Row],[ID]],Rosetta_Stone[FDXSANDBOXA ID],0))=TRUE,"Found","0-Not Found")</f>
        <v>Found</v>
      </c>
      <c r="C153" s="15" t="s">
        <v>6696</v>
      </c>
      <c r="D153" s="15" t="s">
        <v>233</v>
      </c>
      <c r="E153" s="15" t="s">
        <v>6701</v>
      </c>
      <c r="F153" s="15" t="s">
        <v>216</v>
      </c>
      <c r="G153" s="15" t="s">
        <v>947</v>
      </c>
    </row>
    <row r="154" spans="1:7" hidden="1">
      <c r="A154" s="15" t="s">
        <v>386</v>
      </c>
      <c r="B154" s="218" t="str">
        <f>IF(ISNUMBER(_xlfn.XMATCH(SBA_fields[[#This Row],[ID]],Rosetta_Stone[FDXSANDBOXA ID],0))=TRUE,"Found","0-Not Found")</f>
        <v>Found</v>
      </c>
      <c r="C154" s="15" t="s">
        <v>6696</v>
      </c>
      <c r="D154" s="15" t="s">
        <v>387</v>
      </c>
      <c r="E154" s="15" t="s">
        <v>6701</v>
      </c>
      <c r="F154" s="15" t="s">
        <v>103</v>
      </c>
      <c r="G154" s="15" t="s">
        <v>947</v>
      </c>
    </row>
    <row r="155" spans="1:7" hidden="1">
      <c r="A155" s="15" t="s">
        <v>6268</v>
      </c>
      <c r="B155" s="218" t="str">
        <f>IF(ISNUMBER(_xlfn.XMATCH(SBA_fields[[#This Row],[ID]],Rosetta_Stone[FDXSANDBOXA ID],0))=TRUE,"Found","0-Not Found")</f>
        <v>0-Not Found</v>
      </c>
      <c r="C155" s="15"/>
      <c r="D155" s="15" t="s">
        <v>6920</v>
      </c>
      <c r="E155" s="15" t="s">
        <v>6701</v>
      </c>
      <c r="F155" s="15" t="s">
        <v>103</v>
      </c>
      <c r="G155" s="15" t="s">
        <v>947</v>
      </c>
    </row>
    <row r="156" spans="1:7" hidden="1">
      <c r="A156" s="15" t="s">
        <v>6921</v>
      </c>
      <c r="B156" s="218" t="str">
        <f>IF(ISNUMBER(_xlfn.XMATCH(SBA_fields[[#This Row],[ID]],Rosetta_Stone[FDXSANDBOXA ID],0))=TRUE,"Found","0-Not Found")</f>
        <v>0-Not Found</v>
      </c>
      <c r="C156" s="15"/>
      <c r="D156" s="15" t="s">
        <v>6922</v>
      </c>
      <c r="E156" s="15" t="s">
        <v>6731</v>
      </c>
      <c r="F156" s="15" t="s">
        <v>216</v>
      </c>
      <c r="G156" s="15" t="s">
        <v>6831</v>
      </c>
    </row>
    <row r="157" spans="1:7" hidden="1">
      <c r="A157" s="15" t="s">
        <v>6923</v>
      </c>
      <c r="B157" s="218" t="str">
        <f>IF(ISNUMBER(_xlfn.XMATCH(SBA_fields[[#This Row],[ID]],Rosetta_Stone[FDXSANDBOXA ID],0))=TRUE,"Found","0-Not Found")</f>
        <v>0-Not Found</v>
      </c>
      <c r="C157" s="15"/>
      <c r="D157" s="15" t="s">
        <v>6924</v>
      </c>
      <c r="E157" s="15" t="s">
        <v>6701</v>
      </c>
      <c r="F157" s="15" t="s">
        <v>216</v>
      </c>
      <c r="G157" s="15" t="s">
        <v>6712</v>
      </c>
    </row>
    <row r="158" spans="1:7" hidden="1">
      <c r="A158" s="15" t="s">
        <v>6925</v>
      </c>
      <c r="B158" s="218" t="str">
        <f>IF(ISNUMBER(_xlfn.XMATCH(SBA_fields[[#This Row],[ID]],Rosetta_Stone[FDXSANDBOXA ID],0))=TRUE,"Found","0-Not Found")</f>
        <v>0-Not Found</v>
      </c>
      <c r="C158" s="15"/>
      <c r="D158" s="15" t="s">
        <v>6926</v>
      </c>
      <c r="E158" s="15" t="s">
        <v>6701</v>
      </c>
      <c r="F158" s="15" t="s">
        <v>216</v>
      </c>
      <c r="G158" s="15" t="s">
        <v>1347</v>
      </c>
    </row>
    <row r="159" spans="1:7" hidden="1">
      <c r="A159" s="15" t="s">
        <v>6927</v>
      </c>
      <c r="B159" s="218" t="str">
        <f>IF(ISNUMBER(_xlfn.XMATCH(SBA_fields[[#This Row],[ID]],Rosetta_Stone[FDXSANDBOXA ID],0))=TRUE,"Found","0-Not Found")</f>
        <v>0-Not Found</v>
      </c>
      <c r="C159" s="15"/>
      <c r="D159" s="15" t="s">
        <v>6928</v>
      </c>
      <c r="E159" s="15" t="s">
        <v>6929</v>
      </c>
      <c r="F159" s="15" t="s">
        <v>1636</v>
      </c>
      <c r="G159" s="15" t="s">
        <v>947</v>
      </c>
    </row>
    <row r="160" spans="1:7" hidden="1">
      <c r="A160" s="15" t="s">
        <v>613</v>
      </c>
      <c r="B160" s="218" t="str">
        <f>IF(ISNUMBER(_xlfn.XMATCH(SBA_fields[[#This Row],[ID]],Rosetta_Stone[FDXSANDBOXA ID],0))=TRUE,"Found","0-Not Found")</f>
        <v>Found</v>
      </c>
      <c r="C160" s="15" t="s">
        <v>6696</v>
      </c>
      <c r="D160" s="15" t="s">
        <v>1693</v>
      </c>
      <c r="E160" s="15" t="s">
        <v>6697</v>
      </c>
      <c r="F160" s="15" t="s">
        <v>103</v>
      </c>
      <c r="G160" s="15" t="s">
        <v>947</v>
      </c>
    </row>
    <row r="161" spans="1:7" hidden="1">
      <c r="A161" s="15" t="s">
        <v>613</v>
      </c>
      <c r="B161" s="218" t="str">
        <f>IF(ISNUMBER(_xlfn.XMATCH(SBA_fields[[#This Row],[ID]],Rosetta_Stone[FDXSANDBOXA ID],0))=TRUE,"Found","0-Not Found")</f>
        <v>0-Not Found</v>
      </c>
      <c r="C161" s="15"/>
      <c r="D161" s="15" t="s">
        <v>6930</v>
      </c>
      <c r="E161" s="15" t="s">
        <v>6700</v>
      </c>
      <c r="F161" s="15" t="s">
        <v>103</v>
      </c>
      <c r="G161" s="15" t="s">
        <v>947</v>
      </c>
    </row>
    <row r="162" spans="1:7" hidden="1">
      <c r="A162" s="15" t="s">
        <v>613</v>
      </c>
      <c r="B162" s="218" t="str">
        <f>IF(ISNUMBER(_xlfn.XMATCH(SBA_fields[[#This Row],[ID]],Rosetta_Stone[FDXSANDBOXA ID],0))=TRUE,"Found","0-Not Found")</f>
        <v>0-Not Found</v>
      </c>
      <c r="C162" s="15"/>
      <c r="D162" s="15" t="s">
        <v>1694</v>
      </c>
      <c r="E162" s="15" t="s">
        <v>6701</v>
      </c>
      <c r="F162" s="15" t="s">
        <v>103</v>
      </c>
      <c r="G162" s="15" t="s">
        <v>947</v>
      </c>
    </row>
    <row r="163" spans="1:7" hidden="1">
      <c r="A163" s="15" t="s">
        <v>6931</v>
      </c>
      <c r="B163" s="218" t="str">
        <f>IF(ISNUMBER(_xlfn.XMATCH(SBA_fields[[#This Row],[ID]],Rosetta_Stone[FDXSANDBOXA ID],0))=TRUE,"Found","0-Not Found")</f>
        <v>0-Not Found</v>
      </c>
      <c r="C163" s="15"/>
      <c r="D163" s="15" t="s">
        <v>6932</v>
      </c>
      <c r="E163" s="15" t="s">
        <v>6701</v>
      </c>
      <c r="F163" s="15" t="s">
        <v>216</v>
      </c>
      <c r="G163" s="15" t="s">
        <v>6712</v>
      </c>
    </row>
    <row r="164" spans="1:7" hidden="1">
      <c r="A164" s="15" t="s">
        <v>6933</v>
      </c>
      <c r="B164" s="218" t="str">
        <f>IF(ISNUMBER(_xlfn.XMATCH(SBA_fields[[#This Row],[ID]],Rosetta_Stone[FDXSANDBOXA ID],0))=TRUE,"Found","0-Not Found")</f>
        <v>0-Not Found</v>
      </c>
      <c r="C164" s="15"/>
      <c r="D164" s="15" t="s">
        <v>6934</v>
      </c>
      <c r="E164" s="15" t="s">
        <v>6935</v>
      </c>
      <c r="F164" s="15" t="s">
        <v>216</v>
      </c>
      <c r="G164" s="15" t="s">
        <v>6712</v>
      </c>
    </row>
    <row r="165" spans="1:7" hidden="1">
      <c r="A165" s="15" t="s">
        <v>6269</v>
      </c>
      <c r="B165" s="218" t="str">
        <f>IF(ISNUMBER(_xlfn.XMATCH(SBA_fields[[#This Row],[ID]],Rosetta_Stone[FDXSANDBOXA ID],0))=TRUE,"Found","0-Not Found")</f>
        <v>0-Not Found</v>
      </c>
      <c r="C165" s="15"/>
      <c r="D165" s="15" t="s">
        <v>6936</v>
      </c>
      <c r="E165" s="15" t="s">
        <v>6701</v>
      </c>
      <c r="F165" s="15" t="s">
        <v>1636</v>
      </c>
      <c r="G165" s="15" t="s">
        <v>947</v>
      </c>
    </row>
    <row r="166" spans="1:7" hidden="1">
      <c r="A166" s="15" t="s">
        <v>6269</v>
      </c>
      <c r="B166" s="218" t="str">
        <f>IF(ISNUMBER(_xlfn.XMATCH(SBA_fields[[#This Row],[ID]],Rosetta_Stone[FDXSANDBOXA ID],0))=TRUE,"Found","0-Not Found")</f>
        <v>0-Not Found</v>
      </c>
      <c r="C166" s="15"/>
      <c r="D166" s="15" t="s">
        <v>6936</v>
      </c>
      <c r="E166" s="15" t="s">
        <v>6700</v>
      </c>
      <c r="F166" s="15" t="s">
        <v>1636</v>
      </c>
      <c r="G166" s="15" t="s">
        <v>947</v>
      </c>
    </row>
    <row r="167" spans="1:7" hidden="1">
      <c r="A167" s="15" t="s">
        <v>6937</v>
      </c>
      <c r="B167" s="218" t="str">
        <f>IF(ISNUMBER(_xlfn.XMATCH(SBA_fields[[#This Row],[ID]],Rosetta_Stone[FDXSANDBOXA ID],0))=TRUE,"Found","0-Not Found")</f>
        <v>0-Not Found</v>
      </c>
      <c r="C167" s="15"/>
      <c r="D167" s="15" t="s">
        <v>6938</v>
      </c>
      <c r="E167" s="15" t="s">
        <v>6701</v>
      </c>
      <c r="F167" s="15" t="s">
        <v>216</v>
      </c>
      <c r="G167" s="15" t="s">
        <v>1347</v>
      </c>
    </row>
    <row r="168" spans="1:7" hidden="1">
      <c r="A168" s="15" t="s">
        <v>6939</v>
      </c>
      <c r="B168" s="218" t="str">
        <f>IF(ISNUMBER(_xlfn.XMATCH(SBA_fields[[#This Row],[ID]],Rosetta_Stone[FDXSANDBOXA ID],0))=TRUE,"Found","0-Not Found")</f>
        <v>0-Not Found</v>
      </c>
      <c r="C168" s="15"/>
      <c r="D168" s="15" t="s">
        <v>6940</v>
      </c>
      <c r="E168" s="15" t="s">
        <v>6701</v>
      </c>
      <c r="F168" s="15" t="s">
        <v>216</v>
      </c>
      <c r="G168" s="15" t="s">
        <v>1347</v>
      </c>
    </row>
    <row r="169" spans="1:7" hidden="1">
      <c r="A169" s="15" t="s">
        <v>6941</v>
      </c>
      <c r="B169" s="218" t="str">
        <f>IF(ISNUMBER(_xlfn.XMATCH(SBA_fields[[#This Row],[ID]],Rosetta_Stone[FDXSANDBOXA ID],0))=TRUE,"Found","0-Not Found")</f>
        <v>0-Not Found</v>
      </c>
      <c r="C169" s="15"/>
      <c r="D169" s="15" t="s">
        <v>6942</v>
      </c>
      <c r="E169" s="15" t="s">
        <v>6701</v>
      </c>
      <c r="F169" s="15" t="s">
        <v>216</v>
      </c>
      <c r="G169" s="15" t="s">
        <v>1347</v>
      </c>
    </row>
    <row r="170" spans="1:7" hidden="1">
      <c r="A170" s="15" t="s">
        <v>6943</v>
      </c>
      <c r="B170" s="218" t="str">
        <f>IF(ISNUMBER(_xlfn.XMATCH(SBA_fields[[#This Row],[ID]],Rosetta_Stone[FDXSANDBOXA ID],0))=TRUE,"Found","0-Not Found")</f>
        <v>0-Not Found</v>
      </c>
      <c r="C170" s="15"/>
      <c r="D170" s="15" t="s">
        <v>6944</v>
      </c>
      <c r="E170" s="15" t="s">
        <v>6701</v>
      </c>
      <c r="F170" s="15" t="s">
        <v>216</v>
      </c>
      <c r="G170" s="15" t="s">
        <v>1347</v>
      </c>
    </row>
    <row r="171" spans="1:7" hidden="1">
      <c r="A171" s="15" t="s">
        <v>6945</v>
      </c>
      <c r="B171" s="218" t="str">
        <f>IF(ISNUMBER(_xlfn.XMATCH(SBA_fields[[#This Row],[ID]],Rosetta_Stone[FDXSANDBOXA ID],0))=TRUE,"Found","0-Not Found")</f>
        <v>0-Not Found</v>
      </c>
      <c r="C171" s="15"/>
      <c r="D171" s="15" t="s">
        <v>6946</v>
      </c>
      <c r="E171" s="15" t="s">
        <v>6701</v>
      </c>
      <c r="F171" s="15" t="s">
        <v>216</v>
      </c>
      <c r="G171" s="15" t="s">
        <v>1347</v>
      </c>
    </row>
    <row r="172" spans="1:7" hidden="1">
      <c r="A172" s="15" t="s">
        <v>6945</v>
      </c>
      <c r="B172" s="218" t="str">
        <f>IF(ISNUMBER(_xlfn.XMATCH(SBA_fields[[#This Row],[ID]],Rosetta_Stone[FDXSANDBOXA ID],0))=TRUE,"Found","0-Not Found")</f>
        <v>0-Not Found</v>
      </c>
      <c r="C172" s="15"/>
      <c r="D172" s="15" t="s">
        <v>6947</v>
      </c>
      <c r="E172" s="15" t="s">
        <v>6935</v>
      </c>
      <c r="F172" s="15" t="s">
        <v>216</v>
      </c>
      <c r="G172" s="15" t="s">
        <v>1347</v>
      </c>
    </row>
    <row r="173" spans="1:7" hidden="1">
      <c r="A173" s="15" t="s">
        <v>6948</v>
      </c>
      <c r="B173" s="218" t="str">
        <f>IF(ISNUMBER(_xlfn.XMATCH(SBA_fields[[#This Row],[ID]],Rosetta_Stone[FDXSANDBOXA ID],0))=TRUE,"Found","0-Not Found")</f>
        <v>0-Not Found</v>
      </c>
      <c r="C173" s="15"/>
      <c r="D173" s="15" t="s">
        <v>6949</v>
      </c>
      <c r="E173" s="15" t="s">
        <v>6701</v>
      </c>
      <c r="F173" s="15" t="s">
        <v>216</v>
      </c>
      <c r="G173" s="15" t="s">
        <v>1347</v>
      </c>
    </row>
    <row r="174" spans="1:7" hidden="1">
      <c r="A174" s="15" t="s">
        <v>6948</v>
      </c>
      <c r="B174" s="218" t="str">
        <f>IF(ISNUMBER(_xlfn.XMATCH(SBA_fields[[#This Row],[ID]],Rosetta_Stone[FDXSANDBOXA ID],0))=TRUE,"Found","0-Not Found")</f>
        <v>0-Not Found</v>
      </c>
      <c r="C174" s="15"/>
      <c r="D174" s="15" t="s">
        <v>6950</v>
      </c>
      <c r="E174" s="15" t="s">
        <v>6700</v>
      </c>
      <c r="F174" s="15" t="s">
        <v>216</v>
      </c>
      <c r="G174" s="15" t="s">
        <v>1347</v>
      </c>
    </row>
    <row r="175" spans="1:7" hidden="1">
      <c r="A175" s="15" t="s">
        <v>6951</v>
      </c>
      <c r="B175" s="218" t="str">
        <f>IF(ISNUMBER(_xlfn.XMATCH(SBA_fields[[#This Row],[ID]],Rosetta_Stone[FDXSANDBOXA ID],0))=TRUE,"Found","0-Not Found")</f>
        <v>0-Not Found</v>
      </c>
      <c r="C175" s="15"/>
      <c r="D175" s="15" t="s">
        <v>6952</v>
      </c>
      <c r="E175" s="15" t="s">
        <v>6701</v>
      </c>
      <c r="F175" s="15" t="s">
        <v>216</v>
      </c>
      <c r="G175" s="15" t="s">
        <v>338</v>
      </c>
    </row>
    <row r="176" spans="1:7" hidden="1">
      <c r="A176" s="15" t="s">
        <v>6953</v>
      </c>
      <c r="B176" s="218" t="str">
        <f>IF(ISNUMBER(_xlfn.XMATCH(SBA_fields[[#This Row],[ID]],Rosetta_Stone[FDXSANDBOXA ID],0))=TRUE,"Found","0-Not Found")</f>
        <v>0-Not Found</v>
      </c>
      <c r="C176" s="15"/>
      <c r="D176" s="15" t="s">
        <v>6954</v>
      </c>
      <c r="E176" s="15" t="s">
        <v>6701</v>
      </c>
      <c r="F176" s="15" t="s">
        <v>216</v>
      </c>
      <c r="G176" s="15" t="s">
        <v>1347</v>
      </c>
    </row>
    <row r="177" spans="1:7" hidden="1">
      <c r="A177" s="15" t="s">
        <v>6953</v>
      </c>
      <c r="B177" s="218" t="str">
        <f>IF(ISNUMBER(_xlfn.XMATCH(SBA_fields[[#This Row],[ID]],Rosetta_Stone[FDXSANDBOXA ID],0))=TRUE,"Found","0-Not Found")</f>
        <v>0-Not Found</v>
      </c>
      <c r="C177" s="15"/>
      <c r="D177" s="15" t="s">
        <v>6955</v>
      </c>
      <c r="E177" s="15" t="s">
        <v>6935</v>
      </c>
      <c r="F177" s="15" t="s">
        <v>216</v>
      </c>
      <c r="G177" s="15" t="s">
        <v>1347</v>
      </c>
    </row>
    <row r="178" spans="1:7" hidden="1">
      <c r="A178" s="15" t="s">
        <v>6956</v>
      </c>
      <c r="B178" s="218" t="str">
        <f>IF(ISNUMBER(_xlfn.XMATCH(SBA_fields[[#This Row],[ID]],Rosetta_Stone[FDXSANDBOXA ID],0))=TRUE,"Found","0-Not Found")</f>
        <v>0-Not Found</v>
      </c>
      <c r="C178" s="15"/>
      <c r="D178" s="15" t="s">
        <v>6957</v>
      </c>
      <c r="E178" s="15" t="s">
        <v>6701</v>
      </c>
      <c r="F178" s="15" t="s">
        <v>216</v>
      </c>
      <c r="G178" s="15" t="s">
        <v>1347</v>
      </c>
    </row>
    <row r="179" spans="1:7" hidden="1">
      <c r="A179" s="15" t="s">
        <v>884</v>
      </c>
      <c r="B179" s="218" t="str">
        <f>IF(ISNUMBER(_xlfn.XMATCH(SBA_fields[[#This Row],[ID]],Rosetta_Stone[FDXSANDBOXA ID],0))=TRUE,"Found","0-Not Found")</f>
        <v>Found</v>
      </c>
      <c r="C179" s="15" t="s">
        <v>6696</v>
      </c>
      <c r="D179" s="15" t="s">
        <v>903</v>
      </c>
      <c r="E179" s="15" t="s">
        <v>6701</v>
      </c>
      <c r="F179" s="15" t="s">
        <v>216</v>
      </c>
      <c r="G179" s="15" t="s">
        <v>1075</v>
      </c>
    </row>
    <row r="180" spans="1:7" hidden="1">
      <c r="A180" s="15" t="s">
        <v>274</v>
      </c>
      <c r="B180" s="218" t="str">
        <f>IF(ISNUMBER(_xlfn.XMATCH(SBA_fields[[#This Row],[ID]],Rosetta_Stone[FDXSANDBOXA ID],0))=TRUE,"Found","0-Not Found")</f>
        <v>Found</v>
      </c>
      <c r="C180" s="15" t="s">
        <v>6696</v>
      </c>
      <c r="D180" s="15" t="s">
        <v>275</v>
      </c>
      <c r="E180" s="15" t="s">
        <v>6701</v>
      </c>
      <c r="F180" s="15" t="s">
        <v>1636</v>
      </c>
      <c r="G180" s="15" t="s">
        <v>947</v>
      </c>
    </row>
    <row r="181" spans="1:7" hidden="1">
      <c r="A181" s="15" t="s">
        <v>274</v>
      </c>
      <c r="B181" s="218" t="str">
        <f>IF(ISNUMBER(_xlfn.XMATCH(SBA_fields[[#This Row],[ID]],Rosetta_Stone[FDXSANDBOXA ID],0))=TRUE,"Found","0-Not Found")</f>
        <v>Found</v>
      </c>
      <c r="C181" s="15" t="s">
        <v>6696</v>
      </c>
      <c r="D181" s="15" t="s">
        <v>275</v>
      </c>
      <c r="E181" s="15" t="s">
        <v>6700</v>
      </c>
      <c r="F181" s="15" t="s">
        <v>1636</v>
      </c>
      <c r="G181" s="15" t="s">
        <v>947</v>
      </c>
    </row>
    <row r="182" spans="1:7" hidden="1">
      <c r="A182" s="15" t="s">
        <v>688</v>
      </c>
      <c r="B182" s="218" t="str">
        <f>IF(ISNUMBER(_xlfn.XMATCH(SBA_fields[[#This Row],[ID]],Rosetta_Stone[FDXSANDBOXA ID],0))=TRUE,"Found","0-Not Found")</f>
        <v>0-Not Found</v>
      </c>
      <c r="C182" s="15"/>
      <c r="D182" s="15" t="s">
        <v>1398</v>
      </c>
      <c r="E182" s="15" t="s">
        <v>6701</v>
      </c>
      <c r="F182" s="15" t="s">
        <v>1636</v>
      </c>
      <c r="G182" s="15" t="s">
        <v>947</v>
      </c>
    </row>
    <row r="183" spans="1:7" hidden="1">
      <c r="A183" s="15" t="s">
        <v>6958</v>
      </c>
      <c r="B183" s="218" t="str">
        <f>IF(ISNUMBER(_xlfn.XMATCH(SBA_fields[[#This Row],[ID]],Rosetta_Stone[FDXSANDBOXA ID],0))=TRUE,"Found","0-Not Found")</f>
        <v>0-Not Found</v>
      </c>
      <c r="C183" s="15"/>
      <c r="D183" s="15" t="s">
        <v>6959</v>
      </c>
      <c r="E183" s="15" t="s">
        <v>6701</v>
      </c>
      <c r="F183" s="15" t="s">
        <v>216</v>
      </c>
      <c r="G183" s="15" t="s">
        <v>6712</v>
      </c>
    </row>
    <row r="184" spans="1:7" hidden="1">
      <c r="A184" s="15" t="s">
        <v>6960</v>
      </c>
      <c r="B184" s="218" t="str">
        <f>IF(ISNUMBER(_xlfn.XMATCH(SBA_fields[[#This Row],[ID]],Rosetta_Stone[FDXSANDBOXA ID],0))=TRUE,"Found","0-Not Found")</f>
        <v>0-Not Found</v>
      </c>
      <c r="C184" s="15"/>
      <c r="D184" s="15" t="s">
        <v>6961</v>
      </c>
      <c r="E184" s="15" t="s">
        <v>6701</v>
      </c>
      <c r="F184" s="15" t="s">
        <v>216</v>
      </c>
      <c r="G184" s="15" t="s">
        <v>6712</v>
      </c>
    </row>
    <row r="185" spans="1:7" hidden="1">
      <c r="A185" s="15" t="s">
        <v>6962</v>
      </c>
      <c r="B185" s="218" t="str">
        <f>IF(ISNUMBER(_xlfn.XMATCH(SBA_fields[[#This Row],[ID]],Rosetta_Stone[FDXSANDBOXA ID],0))=TRUE,"Found","0-Not Found")</f>
        <v>0-Not Found</v>
      </c>
      <c r="C185" s="15"/>
      <c r="D185" s="15" t="s">
        <v>6963</v>
      </c>
      <c r="E185" s="15" t="s">
        <v>6701</v>
      </c>
      <c r="F185" s="15" t="s">
        <v>216</v>
      </c>
      <c r="G185" s="15" t="s">
        <v>1347</v>
      </c>
    </row>
    <row r="186" spans="1:7" hidden="1">
      <c r="A186" s="15" t="s">
        <v>6962</v>
      </c>
      <c r="B186" s="218" t="str">
        <f>IF(ISNUMBER(_xlfn.XMATCH(SBA_fields[[#This Row],[ID]],Rosetta_Stone[FDXSANDBOXA ID],0))=TRUE,"Found","0-Not Found")</f>
        <v>0-Not Found</v>
      </c>
      <c r="C186" s="15"/>
      <c r="D186" s="15" t="s">
        <v>6964</v>
      </c>
      <c r="E186" s="15" t="s">
        <v>6935</v>
      </c>
      <c r="F186" s="15" t="s">
        <v>216</v>
      </c>
      <c r="G186" s="15" t="s">
        <v>1347</v>
      </c>
    </row>
    <row r="187" spans="1:7" hidden="1">
      <c r="A187" s="15" t="s">
        <v>6965</v>
      </c>
      <c r="B187" s="218" t="str">
        <f>IF(ISNUMBER(_xlfn.XMATCH(SBA_fields[[#This Row],[ID]],Rosetta_Stone[FDXSANDBOXA ID],0))=TRUE,"Found","0-Not Found")</f>
        <v>0-Not Found</v>
      </c>
      <c r="C187" s="15"/>
      <c r="D187" s="15" t="s">
        <v>6966</v>
      </c>
      <c r="E187" s="15" t="s">
        <v>6701</v>
      </c>
      <c r="F187" s="15" t="s">
        <v>216</v>
      </c>
      <c r="G187" s="15" t="s">
        <v>1347</v>
      </c>
    </row>
    <row r="188" spans="1:7" hidden="1">
      <c r="A188" s="15" t="s">
        <v>6965</v>
      </c>
      <c r="B188" s="218" t="str">
        <f>IF(ISNUMBER(_xlfn.XMATCH(SBA_fields[[#This Row],[ID]],Rosetta_Stone[FDXSANDBOXA ID],0))=TRUE,"Found","0-Not Found")</f>
        <v>0-Not Found</v>
      </c>
      <c r="C188" s="15"/>
      <c r="D188" s="15" t="s">
        <v>6967</v>
      </c>
      <c r="E188" s="15" t="s">
        <v>6700</v>
      </c>
      <c r="F188" s="15" t="s">
        <v>216</v>
      </c>
      <c r="G188" s="15" t="s">
        <v>1347</v>
      </c>
    </row>
    <row r="189" spans="1:7" hidden="1">
      <c r="A189" s="15" t="s">
        <v>6968</v>
      </c>
      <c r="B189" s="218" t="str">
        <f>IF(ISNUMBER(_xlfn.XMATCH(SBA_fields[[#This Row],[ID]],Rosetta_Stone[FDXSANDBOXA ID],0))=TRUE,"Found","0-Not Found")</f>
        <v>0-Not Found</v>
      </c>
      <c r="C189" s="15"/>
      <c r="D189" s="15" t="s">
        <v>6969</v>
      </c>
      <c r="E189" s="15" t="s">
        <v>6701</v>
      </c>
      <c r="F189" s="15" t="s">
        <v>216</v>
      </c>
      <c r="G189" s="15" t="s">
        <v>1347</v>
      </c>
    </row>
    <row r="190" spans="1:7" hidden="1">
      <c r="A190" s="15" t="s">
        <v>6968</v>
      </c>
      <c r="B190" s="218" t="str">
        <f>IF(ISNUMBER(_xlfn.XMATCH(SBA_fields[[#This Row],[ID]],Rosetta_Stone[FDXSANDBOXA ID],0))=TRUE,"Found","0-Not Found")</f>
        <v>0-Not Found</v>
      </c>
      <c r="C190" s="15"/>
      <c r="D190" s="15" t="s">
        <v>6970</v>
      </c>
      <c r="E190" s="15" t="s">
        <v>6935</v>
      </c>
      <c r="F190" s="15" t="s">
        <v>216</v>
      </c>
      <c r="G190" s="15" t="s">
        <v>1347</v>
      </c>
    </row>
    <row r="191" spans="1:7" hidden="1">
      <c r="A191" s="15" t="s">
        <v>6971</v>
      </c>
      <c r="B191" s="218" t="str">
        <f>IF(ISNUMBER(_xlfn.XMATCH(SBA_fields[[#This Row],[ID]],Rosetta_Stone[FDXSANDBOXA ID],0))=TRUE,"Found","0-Not Found")</f>
        <v>0-Not Found</v>
      </c>
      <c r="C191" s="15"/>
      <c r="D191" s="15" t="s">
        <v>6972</v>
      </c>
      <c r="E191" s="15" t="s">
        <v>6701</v>
      </c>
      <c r="F191" s="15" t="s">
        <v>216</v>
      </c>
      <c r="G191" s="15" t="s">
        <v>1347</v>
      </c>
    </row>
    <row r="192" spans="1:7" hidden="1">
      <c r="A192" s="15" t="s">
        <v>6971</v>
      </c>
      <c r="B192" s="218" t="str">
        <f>IF(ISNUMBER(_xlfn.XMATCH(SBA_fields[[#This Row],[ID]],Rosetta_Stone[FDXSANDBOXA ID],0))=TRUE,"Found","0-Not Found")</f>
        <v>0-Not Found</v>
      </c>
      <c r="C192" s="15"/>
      <c r="D192" s="15" t="s">
        <v>6973</v>
      </c>
      <c r="E192" s="15" t="s">
        <v>6700</v>
      </c>
      <c r="F192" s="15" t="s">
        <v>216</v>
      </c>
      <c r="G192" s="15" t="s">
        <v>1347</v>
      </c>
    </row>
    <row r="193" spans="1:7" hidden="1">
      <c r="A193" s="15" t="s">
        <v>6974</v>
      </c>
      <c r="B193" s="218" t="str">
        <f>IF(ISNUMBER(_xlfn.XMATCH(SBA_fields[[#This Row],[ID]],Rosetta_Stone[FDXSANDBOXA ID],0))=TRUE,"Found","0-Not Found")</f>
        <v>0-Not Found</v>
      </c>
      <c r="C193" s="15"/>
      <c r="D193" s="15" t="s">
        <v>6975</v>
      </c>
      <c r="E193" s="15" t="s">
        <v>6701</v>
      </c>
      <c r="F193" s="15" t="s">
        <v>216</v>
      </c>
      <c r="G193" s="15" t="s">
        <v>947</v>
      </c>
    </row>
    <row r="194" spans="1:7" hidden="1">
      <c r="A194" s="15" t="s">
        <v>868</v>
      </c>
      <c r="B194" s="218" t="str">
        <f>IF(ISNUMBER(_xlfn.XMATCH(SBA_fields[[#This Row],[ID]],Rosetta_Stone[FDXSANDBOXA ID],0))=TRUE,"Found","0-Not Found")</f>
        <v>Found</v>
      </c>
      <c r="C194" s="15" t="s">
        <v>6696</v>
      </c>
      <c r="D194" s="15" t="s">
        <v>902</v>
      </c>
      <c r="E194" s="15" t="s">
        <v>6701</v>
      </c>
      <c r="F194" s="15" t="s">
        <v>216</v>
      </c>
      <c r="G194" s="15" t="s">
        <v>1075</v>
      </c>
    </row>
    <row r="195" spans="1:7" hidden="1">
      <c r="A195" s="15" t="s">
        <v>6976</v>
      </c>
      <c r="B195" s="218" t="str">
        <f>IF(ISNUMBER(_xlfn.XMATCH(SBA_fields[[#This Row],[ID]],Rosetta_Stone[FDXSANDBOXA ID],0))=TRUE,"Found","0-Not Found")</f>
        <v>0-Not Found</v>
      </c>
      <c r="C195" s="15"/>
      <c r="D195" s="15" t="s">
        <v>6977</v>
      </c>
      <c r="E195" s="15" t="s">
        <v>6700</v>
      </c>
      <c r="F195" s="15" t="s">
        <v>103</v>
      </c>
      <c r="G195" s="15" t="s">
        <v>947</v>
      </c>
    </row>
    <row r="196" spans="1:7" hidden="1">
      <c r="A196" s="15" t="s">
        <v>6978</v>
      </c>
      <c r="B196" s="218" t="str">
        <f>IF(ISNUMBER(_xlfn.XMATCH(SBA_fields[[#This Row],[ID]],Rosetta_Stone[FDXSANDBOXA ID],0))=TRUE,"Found","0-Not Found")</f>
        <v>0-Not Found</v>
      </c>
      <c r="C196" s="15"/>
      <c r="D196" s="15" t="s">
        <v>6979</v>
      </c>
      <c r="E196" s="15" t="s">
        <v>6980</v>
      </c>
      <c r="F196" s="15" t="s">
        <v>103</v>
      </c>
      <c r="G196" s="15" t="s">
        <v>810</v>
      </c>
    </row>
    <row r="197" spans="1:7" hidden="1">
      <c r="A197" s="15" t="s">
        <v>6981</v>
      </c>
      <c r="B197" s="218" t="str">
        <f>IF(ISNUMBER(_xlfn.XMATCH(SBA_fields[[#This Row],[ID]],Rosetta_Stone[FDXSANDBOXA ID],0))=TRUE,"Found","0-Not Found")</f>
        <v>0-Not Found</v>
      </c>
      <c r="C197" s="15"/>
      <c r="D197" s="15" t="s">
        <v>6982</v>
      </c>
      <c r="E197" s="15" t="s">
        <v>6737</v>
      </c>
      <c r="F197" s="15" t="s">
        <v>103</v>
      </c>
      <c r="G197" s="15" t="s">
        <v>947</v>
      </c>
    </row>
    <row r="198" spans="1:7" hidden="1">
      <c r="A198" s="15" t="s">
        <v>6983</v>
      </c>
      <c r="B198" s="218" t="str">
        <f>IF(ISNUMBER(_xlfn.XMATCH(SBA_fields[[#This Row],[ID]],Rosetta_Stone[FDXSANDBOXA ID],0))=TRUE,"Found","0-Not Found")</f>
        <v>0-Not Found</v>
      </c>
      <c r="C198" s="15"/>
      <c r="D198" s="15" t="s">
        <v>6984</v>
      </c>
      <c r="E198" s="15" t="s">
        <v>6701</v>
      </c>
      <c r="F198" s="15" t="s">
        <v>103</v>
      </c>
      <c r="G198" s="15" t="s">
        <v>947</v>
      </c>
    </row>
    <row r="199" spans="1:7" hidden="1">
      <c r="A199" s="15" t="s">
        <v>109</v>
      </c>
      <c r="B199" s="218" t="str">
        <f>IF(ISNUMBER(_xlfn.XMATCH(SBA_fields[[#This Row],[ID]],Rosetta_Stone[FDXSANDBOXA ID],0))=TRUE,"Found","0-Not Found")</f>
        <v>0-Not Found</v>
      </c>
      <c r="C199" s="15"/>
      <c r="D199" s="15" t="s">
        <v>6985</v>
      </c>
      <c r="E199" s="15" t="s">
        <v>6697</v>
      </c>
      <c r="F199" s="15" t="s">
        <v>103</v>
      </c>
      <c r="G199" s="15" t="s">
        <v>947</v>
      </c>
    </row>
    <row r="200" spans="1:7" hidden="1">
      <c r="A200" s="15" t="s">
        <v>109</v>
      </c>
      <c r="B200" s="218" t="str">
        <f>IF(ISNUMBER(_xlfn.XMATCH(SBA_fields[[#This Row],[ID]],Rosetta_Stone[FDXSANDBOXA ID],0))=TRUE,"Found","0-Not Found")</f>
        <v>Found</v>
      </c>
      <c r="C200" s="15" t="s">
        <v>6696</v>
      </c>
      <c r="D200" s="15" t="s">
        <v>6986</v>
      </c>
      <c r="E200" s="15" t="s">
        <v>6700</v>
      </c>
      <c r="F200" s="15" t="s">
        <v>103</v>
      </c>
      <c r="G200" s="15" t="s">
        <v>947</v>
      </c>
    </row>
    <row r="201" spans="1:7" hidden="1">
      <c r="A201" s="15" t="s">
        <v>6987</v>
      </c>
      <c r="B201" s="218" t="str">
        <f>IF(ISNUMBER(_xlfn.XMATCH(SBA_fields[[#This Row],[ID]],Rosetta_Stone[FDXSANDBOXA ID],0))=TRUE,"Found","0-Not Found")</f>
        <v>0-Not Found</v>
      </c>
      <c r="C201" s="15"/>
      <c r="D201" s="15" t="s">
        <v>6988</v>
      </c>
      <c r="E201" s="15" t="s">
        <v>6701</v>
      </c>
      <c r="F201" s="15" t="s">
        <v>216</v>
      </c>
      <c r="G201" s="15" t="s">
        <v>1347</v>
      </c>
    </row>
    <row r="202" spans="1:7" hidden="1">
      <c r="A202" s="15" t="s">
        <v>6989</v>
      </c>
      <c r="B202" s="218" t="str">
        <f>IF(ISNUMBER(_xlfn.XMATCH(SBA_fields[[#This Row],[ID]],Rosetta_Stone[FDXSANDBOXA ID],0))=TRUE,"Found","0-Not Found")</f>
        <v>0-Not Found</v>
      </c>
      <c r="C202" s="15"/>
      <c r="D202" s="15" t="s">
        <v>6990</v>
      </c>
      <c r="E202" s="15" t="s">
        <v>6701</v>
      </c>
      <c r="F202" s="15" t="s">
        <v>216</v>
      </c>
      <c r="G202" s="15" t="s">
        <v>1347</v>
      </c>
    </row>
    <row r="203" spans="1:7" hidden="1">
      <c r="A203" s="15" t="s">
        <v>624</v>
      </c>
      <c r="B203" s="218" t="str">
        <f>IF(ISNUMBER(_xlfn.XMATCH(SBA_fields[[#This Row],[ID]],Rosetta_Stone[FDXSANDBOXA ID],0))=TRUE,"Found","0-Not Found")</f>
        <v>Found</v>
      </c>
      <c r="C203" s="15" t="s">
        <v>6696</v>
      </c>
      <c r="D203" s="15" t="s">
        <v>401</v>
      </c>
      <c r="E203" s="15" t="s">
        <v>6701</v>
      </c>
      <c r="F203" s="15" t="s">
        <v>103</v>
      </c>
      <c r="G203" s="15" t="s">
        <v>947</v>
      </c>
    </row>
    <row r="204" spans="1:7" hidden="1">
      <c r="A204" s="15" t="s">
        <v>405</v>
      </c>
      <c r="B204" s="218" t="str">
        <f>IF(ISNUMBER(_xlfn.XMATCH(SBA_fields[[#This Row],[ID]],Rosetta_Stone[FDXSANDBOXA ID],0))=TRUE,"Found","0-Not Found")</f>
        <v>Found</v>
      </c>
      <c r="C204" s="15" t="s">
        <v>6696</v>
      </c>
      <c r="D204" s="15" t="s">
        <v>406</v>
      </c>
      <c r="E204" s="15" t="s">
        <v>6701</v>
      </c>
      <c r="F204" s="15" t="s">
        <v>103</v>
      </c>
      <c r="G204" s="15" t="s">
        <v>947</v>
      </c>
    </row>
    <row r="205" spans="1:7" hidden="1">
      <c r="A205" s="15" t="s">
        <v>6991</v>
      </c>
      <c r="B205" s="218" t="str">
        <f>IF(ISNUMBER(_xlfn.XMATCH(SBA_fields[[#This Row],[ID]],Rosetta_Stone[FDXSANDBOXA ID],0))=TRUE,"Found","0-Not Found")</f>
        <v>0-Not Found</v>
      </c>
      <c r="C205" s="15"/>
      <c r="D205" s="15" t="s">
        <v>6992</v>
      </c>
      <c r="E205" s="15" t="s">
        <v>6935</v>
      </c>
      <c r="F205" s="15" t="s">
        <v>216</v>
      </c>
      <c r="G205" s="15" t="s">
        <v>947</v>
      </c>
    </row>
    <row r="206" spans="1:7" hidden="1">
      <c r="A206" s="15" t="s">
        <v>6991</v>
      </c>
      <c r="B206" s="218" t="str">
        <f>IF(ISNUMBER(_xlfn.XMATCH(SBA_fields[[#This Row],[ID]],Rosetta_Stone[FDXSANDBOXA ID],0))=TRUE,"Found","0-Not Found")</f>
        <v>0-Not Found</v>
      </c>
      <c r="C206" s="15"/>
      <c r="D206" s="15" t="s">
        <v>6993</v>
      </c>
      <c r="E206" s="15" t="s">
        <v>6700</v>
      </c>
      <c r="F206" s="15" t="s">
        <v>103</v>
      </c>
      <c r="G206" s="15" t="s">
        <v>947</v>
      </c>
    </row>
    <row r="207" spans="1:7" hidden="1">
      <c r="A207" s="15" t="s">
        <v>248</v>
      </c>
      <c r="B207" s="218" t="str">
        <f>IF(ISNUMBER(_xlfn.XMATCH(SBA_fields[[#This Row],[ID]],Rosetta_Stone[FDXSANDBOXA ID],0))=TRUE,"Found","0-Not Found")</f>
        <v>Found</v>
      </c>
      <c r="C207" s="15" t="s">
        <v>6696</v>
      </c>
      <c r="D207" s="15" t="s">
        <v>249</v>
      </c>
      <c r="E207" s="15" t="s">
        <v>6701</v>
      </c>
      <c r="F207" s="15" t="s">
        <v>1636</v>
      </c>
      <c r="G207" s="15" t="s">
        <v>947</v>
      </c>
    </row>
    <row r="208" spans="1:7" hidden="1">
      <c r="A208" s="15" t="s">
        <v>248</v>
      </c>
      <c r="B208" s="218" t="str">
        <f>IF(ISNUMBER(_xlfn.XMATCH(SBA_fields[[#This Row],[ID]],Rosetta_Stone[FDXSANDBOXA ID],0))=TRUE,"Found","0-Not Found")</f>
        <v>Found</v>
      </c>
      <c r="C208" s="15" t="s">
        <v>6696</v>
      </c>
      <c r="D208" s="15" t="s">
        <v>249</v>
      </c>
      <c r="E208" s="15" t="s">
        <v>6700</v>
      </c>
      <c r="F208" s="15" t="s">
        <v>1636</v>
      </c>
      <c r="G208" s="15" t="s">
        <v>947</v>
      </c>
    </row>
    <row r="209" spans="1:7" hidden="1">
      <c r="A209" s="15" t="s">
        <v>6994</v>
      </c>
      <c r="B209" s="218" t="str">
        <f>IF(ISNUMBER(_xlfn.XMATCH(SBA_fields[[#This Row],[ID]],Rosetta_Stone[FDXSANDBOXA ID],0))=TRUE,"Found","0-Not Found")</f>
        <v>0-Not Found</v>
      </c>
      <c r="C209" s="15"/>
      <c r="D209" s="15" t="s">
        <v>6995</v>
      </c>
      <c r="E209" s="15" t="s">
        <v>6935</v>
      </c>
      <c r="F209" s="15" t="s">
        <v>103</v>
      </c>
      <c r="G209" s="15" t="s">
        <v>947</v>
      </c>
    </row>
    <row r="210" spans="1:7" hidden="1">
      <c r="A210" s="15" t="s">
        <v>122</v>
      </c>
      <c r="B210" s="218" t="str">
        <f>IF(ISNUMBER(_xlfn.XMATCH(SBA_fields[[#This Row],[ID]],Rosetta_Stone[FDXSANDBOXA ID],0))=TRUE,"Found","0-Not Found")</f>
        <v>0-Not Found</v>
      </c>
      <c r="C210" s="15" t="s">
        <v>6696</v>
      </c>
      <c r="D210" s="15" t="s">
        <v>8849</v>
      </c>
      <c r="E210" s="15" t="s">
        <v>6701</v>
      </c>
      <c r="F210" s="15" t="s">
        <v>103</v>
      </c>
      <c r="G210" s="15" t="s">
        <v>947</v>
      </c>
    </row>
    <row r="211" spans="1:7" hidden="1">
      <c r="A211" s="15" t="s">
        <v>122</v>
      </c>
      <c r="B211" s="218" t="str">
        <f>IF(ISNUMBER(_xlfn.XMATCH(SBA_fields[[#This Row],[ID]],Rosetta_Stone[FDXSANDBOXA ID],0))=TRUE,"Found","0-Not Found")</f>
        <v>0-Not Found</v>
      </c>
      <c r="C211" s="15" t="s">
        <v>6696</v>
      </c>
      <c r="D211" s="15" t="s">
        <v>8850</v>
      </c>
      <c r="E211" s="15" t="s">
        <v>6700</v>
      </c>
      <c r="F211" s="15" t="s">
        <v>103</v>
      </c>
      <c r="G211" s="15" t="s">
        <v>947</v>
      </c>
    </row>
    <row r="212" spans="1:7" hidden="1">
      <c r="A212" s="15" t="s">
        <v>250</v>
      </c>
      <c r="B212" s="218" t="str">
        <f>IF(ISNUMBER(_xlfn.XMATCH(SBA_fields[[#This Row],[ID]],Rosetta_Stone[FDXSANDBOXA ID],0))=TRUE,"Found","0-Not Found")</f>
        <v>0-Not Found</v>
      </c>
      <c r="C212" s="15"/>
      <c r="D212" s="15" t="s">
        <v>6996</v>
      </c>
      <c r="E212" s="15" t="s">
        <v>6697</v>
      </c>
      <c r="F212" s="15" t="s">
        <v>103</v>
      </c>
      <c r="G212" s="15" t="s">
        <v>947</v>
      </c>
    </row>
    <row r="213" spans="1:7" hidden="1">
      <c r="A213" s="15" t="s">
        <v>250</v>
      </c>
      <c r="B213" s="218" t="str">
        <f>IF(ISNUMBER(_xlfn.XMATCH(SBA_fields[[#This Row],[ID]],Rosetta_Stone[FDXSANDBOXA ID],0))=TRUE,"Found","0-Not Found")</f>
        <v>0-Not Found</v>
      </c>
      <c r="C213" s="15"/>
      <c r="D213" s="15" t="s">
        <v>6997</v>
      </c>
      <c r="E213" s="15" t="s">
        <v>6700</v>
      </c>
      <c r="F213" s="15" t="s">
        <v>103</v>
      </c>
      <c r="G213" s="15" t="s">
        <v>947</v>
      </c>
    </row>
    <row r="214" spans="1:7" hidden="1">
      <c r="A214" s="15" t="s">
        <v>250</v>
      </c>
      <c r="B214" s="218" t="str">
        <f>IF(ISNUMBER(_xlfn.XMATCH(SBA_fields[[#This Row],[ID]],Rosetta_Stone[FDXSANDBOXA ID],0))=TRUE,"Found","0-Not Found")</f>
        <v>Found</v>
      </c>
      <c r="C214" s="15" t="s">
        <v>6696</v>
      </c>
      <c r="D214" s="15" t="s">
        <v>251</v>
      </c>
      <c r="E214" s="15" t="s">
        <v>6701</v>
      </c>
      <c r="F214" s="15" t="s">
        <v>103</v>
      </c>
      <c r="G214" s="15" t="s">
        <v>947</v>
      </c>
    </row>
    <row r="215" spans="1:7" hidden="1">
      <c r="A215" s="15" t="s">
        <v>6998</v>
      </c>
      <c r="B215" s="218" t="str">
        <f>IF(ISNUMBER(_xlfn.XMATCH(SBA_fields[[#This Row],[ID]],Rosetta_Stone[FDXSANDBOXA ID],0))=TRUE,"Found","0-Not Found")</f>
        <v>0-Not Found</v>
      </c>
      <c r="C215" s="15"/>
      <c r="D215" s="15" t="s">
        <v>6999</v>
      </c>
      <c r="E215" s="15" t="s">
        <v>6701</v>
      </c>
      <c r="F215" s="15" t="s">
        <v>216</v>
      </c>
      <c r="G215" s="15" t="s">
        <v>947</v>
      </c>
    </row>
    <row r="216" spans="1:7" hidden="1">
      <c r="A216" s="15" t="s">
        <v>7000</v>
      </c>
      <c r="B216" s="218" t="str">
        <f>IF(ISNUMBER(_xlfn.XMATCH(SBA_fields[[#This Row],[ID]],Rosetta_Stone[FDXSANDBOXA ID],0))=TRUE,"Found","0-Not Found")</f>
        <v>0-Not Found</v>
      </c>
      <c r="C216" s="15"/>
      <c r="D216" s="15" t="s">
        <v>7001</v>
      </c>
      <c r="E216" s="15" t="s">
        <v>6697</v>
      </c>
      <c r="F216" s="15" t="s">
        <v>103</v>
      </c>
      <c r="G216" s="15" t="s">
        <v>947</v>
      </c>
    </row>
    <row r="217" spans="1:7" hidden="1">
      <c r="A217" s="15" t="s">
        <v>7002</v>
      </c>
      <c r="B217" s="218" t="str">
        <f>IF(ISNUMBER(_xlfn.XMATCH(SBA_fields[[#This Row],[ID]],Rosetta_Stone[FDXSANDBOXA ID],0))=TRUE,"Found","0-Not Found")</f>
        <v>0-Not Found</v>
      </c>
      <c r="C217" s="15"/>
      <c r="D217" s="15" t="s">
        <v>7003</v>
      </c>
      <c r="E217" s="15" t="s">
        <v>6701</v>
      </c>
      <c r="F217" s="15" t="s">
        <v>103</v>
      </c>
      <c r="G217" s="15" t="s">
        <v>6712</v>
      </c>
    </row>
    <row r="218" spans="1:7" hidden="1">
      <c r="A218" s="15" t="s">
        <v>7004</v>
      </c>
      <c r="B218" s="218" t="str">
        <f>IF(ISNUMBER(_xlfn.XMATCH(SBA_fields[[#This Row],[ID]],Rosetta_Stone[FDXSANDBOXA ID],0))=TRUE,"Found","0-Not Found")</f>
        <v>0-Not Found</v>
      </c>
      <c r="C218" s="15"/>
      <c r="D218" s="15" t="s">
        <v>7005</v>
      </c>
      <c r="E218" s="15" t="s">
        <v>6701</v>
      </c>
      <c r="F218" s="15" t="s">
        <v>1636</v>
      </c>
      <c r="G218" s="15" t="s">
        <v>947</v>
      </c>
    </row>
    <row r="219" spans="1:7" hidden="1">
      <c r="A219" s="15" t="s">
        <v>7004</v>
      </c>
      <c r="B219" s="218" t="str">
        <f>IF(ISNUMBER(_xlfn.XMATCH(SBA_fields[[#This Row],[ID]],Rosetta_Stone[FDXSANDBOXA ID],0))=TRUE,"Found","0-Not Found")</f>
        <v>0-Not Found</v>
      </c>
      <c r="C219" s="15"/>
      <c r="D219" s="15" t="s">
        <v>7005</v>
      </c>
      <c r="E219" s="15" t="s">
        <v>6700</v>
      </c>
      <c r="F219" s="15" t="s">
        <v>1636</v>
      </c>
      <c r="G219" s="15" t="s">
        <v>947</v>
      </c>
    </row>
    <row r="220" spans="1:7" hidden="1">
      <c r="A220" s="15" t="s">
        <v>7007</v>
      </c>
      <c r="B220" s="218" t="str">
        <f>IF(ISNUMBER(_xlfn.XMATCH(SBA_fields[[#This Row],[ID]],Rosetta_Stone[FDXSANDBOXA ID],0))=TRUE,"Found","0-Not Found")</f>
        <v>0-Not Found</v>
      </c>
      <c r="C220" s="15"/>
      <c r="D220" s="15" t="s">
        <v>7008</v>
      </c>
      <c r="E220" s="15" t="s">
        <v>6688</v>
      </c>
      <c r="F220" s="15" t="s">
        <v>216</v>
      </c>
      <c r="G220" s="15" t="s">
        <v>1347</v>
      </c>
    </row>
    <row r="221" spans="1:7" hidden="1">
      <c r="A221" s="15" t="s">
        <v>7009</v>
      </c>
      <c r="B221" s="218" t="str">
        <f>IF(ISNUMBER(_xlfn.XMATCH(SBA_fields[[#This Row],[ID]],Rosetta_Stone[FDXSANDBOXA ID],0))=TRUE,"Found","0-Not Found")</f>
        <v>0-Not Found</v>
      </c>
      <c r="C221" s="15"/>
      <c r="D221" s="15" t="s">
        <v>7010</v>
      </c>
      <c r="E221" s="15" t="s">
        <v>6688</v>
      </c>
      <c r="F221" s="15" t="s">
        <v>216</v>
      </c>
      <c r="G221" s="15" t="s">
        <v>1347</v>
      </c>
    </row>
    <row r="222" spans="1:7" hidden="1">
      <c r="A222" s="15" t="s">
        <v>780</v>
      </c>
      <c r="B222" s="218" t="str">
        <f>IF(ISNUMBER(_xlfn.XMATCH(SBA_fields[[#This Row],[ID]],Rosetta_Stone[FDXSANDBOXA ID],0))=TRUE,"Found","0-Not Found")</f>
        <v>0-Not Found</v>
      </c>
      <c r="C222" s="15"/>
      <c r="D222" s="15" t="s">
        <v>2016</v>
      </c>
      <c r="E222" s="15" t="s">
        <v>6700</v>
      </c>
      <c r="F222" s="15" t="s">
        <v>1636</v>
      </c>
      <c r="G222" s="15" t="s">
        <v>947</v>
      </c>
    </row>
    <row r="223" spans="1:7" hidden="1">
      <c r="A223" s="15" t="s">
        <v>8851</v>
      </c>
      <c r="B223" s="218" t="str">
        <f>IF(ISNUMBER(_xlfn.XMATCH(SBA_fields[[#This Row],[ID]],Rosetta_Stone[FDXSANDBOXA ID],0))=TRUE,"Found","0-Not Found")</f>
        <v>0-Not Found</v>
      </c>
      <c r="C223" s="15"/>
      <c r="D223" s="15" t="s">
        <v>8852</v>
      </c>
      <c r="E223" s="15" t="s">
        <v>6700</v>
      </c>
      <c r="F223" s="15" t="s">
        <v>1636</v>
      </c>
      <c r="G223" s="15" t="s">
        <v>947</v>
      </c>
    </row>
    <row r="224" spans="1:7" hidden="1">
      <c r="A224" s="15" t="s">
        <v>409</v>
      </c>
      <c r="B224" s="218" t="str">
        <f>IF(ISNUMBER(_xlfn.XMATCH(SBA_fields[[#This Row],[ID]],Rosetta_Stone[FDXSANDBOXA ID],0))=TRUE,"Found","0-Not Found")</f>
        <v>0-Not Found</v>
      </c>
      <c r="C224" s="15" t="s">
        <v>1641</v>
      </c>
      <c r="D224" s="15" t="s">
        <v>410</v>
      </c>
      <c r="E224" s="15" t="s">
        <v>6701</v>
      </c>
      <c r="F224" s="15" t="s">
        <v>103</v>
      </c>
      <c r="G224" s="15" t="s">
        <v>947</v>
      </c>
    </row>
    <row r="225" spans="1:7" hidden="1">
      <c r="A225" s="15" t="s">
        <v>6270</v>
      </c>
      <c r="B225" s="218" t="str">
        <f>IF(ISNUMBER(_xlfn.XMATCH(SBA_fields[[#This Row],[ID]],Rosetta_Stone[FDXSANDBOXA ID],0))=TRUE,"Found","0-Not Found")</f>
        <v>0-Not Found</v>
      </c>
      <c r="C225" s="15"/>
      <c r="D225" s="15" t="s">
        <v>7011</v>
      </c>
      <c r="E225" s="15" t="s">
        <v>6701</v>
      </c>
      <c r="F225" s="15" t="s">
        <v>1636</v>
      </c>
      <c r="G225" s="15" t="s">
        <v>947</v>
      </c>
    </row>
    <row r="226" spans="1:7" hidden="1">
      <c r="A226" s="15" t="s">
        <v>7012</v>
      </c>
      <c r="B226" s="218" t="str">
        <f>IF(ISNUMBER(_xlfn.XMATCH(SBA_fields[[#This Row],[ID]],Rosetta_Stone[FDXSANDBOXA ID],0))=TRUE,"Found","0-Not Found")</f>
        <v>0-Not Found</v>
      </c>
      <c r="C226" s="15"/>
      <c r="D226" s="15" t="s">
        <v>7013</v>
      </c>
      <c r="E226" s="15" t="s">
        <v>6700</v>
      </c>
      <c r="F226" s="15" t="s">
        <v>1636</v>
      </c>
      <c r="G226" s="15" t="s">
        <v>947</v>
      </c>
    </row>
    <row r="227" spans="1:7" hidden="1">
      <c r="A227" s="15" t="s">
        <v>7014</v>
      </c>
      <c r="B227" s="218" t="str">
        <f>IF(ISNUMBER(_xlfn.XMATCH(SBA_fields[[#This Row],[ID]],Rosetta_Stone[FDXSANDBOXA ID],0))=TRUE,"Found","0-Not Found")</f>
        <v>0-Not Found</v>
      </c>
      <c r="C227" s="15" t="s">
        <v>6696</v>
      </c>
      <c r="D227" s="15" t="s">
        <v>7015</v>
      </c>
      <c r="E227" s="15" t="s">
        <v>6700</v>
      </c>
      <c r="F227" s="15" t="s">
        <v>103</v>
      </c>
      <c r="G227" s="15" t="s">
        <v>947</v>
      </c>
    </row>
    <row r="228" spans="1:7" hidden="1">
      <c r="A228" s="15" t="s">
        <v>7016</v>
      </c>
      <c r="B228" s="218" t="str">
        <f>IF(ISNUMBER(_xlfn.XMATCH(SBA_fields[[#This Row],[ID]],Rosetta_Stone[FDXSANDBOXA ID],0))=TRUE,"Found","0-Not Found")</f>
        <v>0-Not Found</v>
      </c>
      <c r="C228" s="15"/>
      <c r="D228" s="15" t="s">
        <v>7017</v>
      </c>
      <c r="E228" s="15" t="s">
        <v>6700</v>
      </c>
      <c r="F228" s="15" t="s">
        <v>103</v>
      </c>
      <c r="G228" s="15" t="s">
        <v>947</v>
      </c>
    </row>
    <row r="229" spans="1:7" hidden="1">
      <c r="A229" s="15" t="s">
        <v>7018</v>
      </c>
      <c r="B229" s="218" t="str">
        <f>IF(ISNUMBER(_xlfn.XMATCH(SBA_fields[[#This Row],[ID]],Rosetta_Stone[FDXSANDBOXA ID],0))=TRUE,"Found","0-Not Found")</f>
        <v>0-Not Found</v>
      </c>
      <c r="C229" s="15" t="s">
        <v>1641</v>
      </c>
      <c r="D229" s="15" t="s">
        <v>7019</v>
      </c>
      <c r="E229" s="15" t="s">
        <v>6701</v>
      </c>
      <c r="F229" s="15" t="s">
        <v>1636</v>
      </c>
      <c r="G229" s="15" t="s">
        <v>947</v>
      </c>
    </row>
    <row r="230" spans="1:7" hidden="1">
      <c r="A230" s="15" t="s">
        <v>7018</v>
      </c>
      <c r="B230" s="218" t="str">
        <f>IF(ISNUMBER(_xlfn.XMATCH(SBA_fields[[#This Row],[ID]],Rosetta_Stone[FDXSANDBOXA ID],0))=TRUE,"Found","0-Not Found")</f>
        <v>0-Not Found</v>
      </c>
      <c r="C230" s="15" t="s">
        <v>1641</v>
      </c>
      <c r="D230" s="15" t="s">
        <v>7019</v>
      </c>
      <c r="E230" s="15" t="s">
        <v>6700</v>
      </c>
      <c r="F230" s="15" t="s">
        <v>1636</v>
      </c>
      <c r="G230" s="15" t="s">
        <v>947</v>
      </c>
    </row>
    <row r="231" spans="1:7" hidden="1">
      <c r="A231" s="15" t="s">
        <v>317</v>
      </c>
      <c r="B231" s="218" t="str">
        <f>IF(ISNUMBER(_xlfn.XMATCH(SBA_fields[[#This Row],[ID]],Rosetta_Stone[FDXSANDBOXA ID],0))=TRUE,"Found","0-Not Found")</f>
        <v>0-Not Found</v>
      </c>
      <c r="C231" s="15" t="s">
        <v>1641</v>
      </c>
      <c r="D231" s="15" t="s">
        <v>415</v>
      </c>
      <c r="E231" s="15" t="s">
        <v>6701</v>
      </c>
      <c r="F231" s="15" t="s">
        <v>1636</v>
      </c>
      <c r="G231" s="15" t="s">
        <v>947</v>
      </c>
    </row>
    <row r="232" spans="1:7" hidden="1">
      <c r="A232" s="15" t="s">
        <v>318</v>
      </c>
      <c r="B232" s="218" t="str">
        <f>IF(ISNUMBER(_xlfn.XMATCH(SBA_fields[[#This Row],[ID]],Rosetta_Stone[FDXSANDBOXA ID],0))=TRUE,"Found","0-Not Found")</f>
        <v>0-Not Found</v>
      </c>
      <c r="C232" s="15" t="s">
        <v>1641</v>
      </c>
      <c r="D232" s="15" t="s">
        <v>369</v>
      </c>
      <c r="E232" s="15" t="s">
        <v>6701</v>
      </c>
      <c r="F232" s="15" t="s">
        <v>1636</v>
      </c>
      <c r="G232" s="15" t="s">
        <v>947</v>
      </c>
    </row>
    <row r="233" spans="1:7" hidden="1">
      <c r="A233" s="15" t="s">
        <v>316</v>
      </c>
      <c r="B233" s="218" t="str">
        <f>IF(ISNUMBER(_xlfn.XMATCH(SBA_fields[[#This Row],[ID]],Rosetta_Stone[FDXSANDBOXA ID],0))=TRUE,"Found","0-Not Found")</f>
        <v>0-Not Found</v>
      </c>
      <c r="C233" s="15" t="s">
        <v>1641</v>
      </c>
      <c r="D233" s="15" t="s">
        <v>364</v>
      </c>
      <c r="E233" s="15" t="s">
        <v>6701</v>
      </c>
      <c r="F233" s="15" t="s">
        <v>1636</v>
      </c>
      <c r="G233" s="15" t="s">
        <v>947</v>
      </c>
    </row>
    <row r="234" spans="1:7" hidden="1">
      <c r="A234" s="15" t="s">
        <v>315</v>
      </c>
      <c r="B234" s="218" t="str">
        <f>IF(ISNUMBER(_xlfn.XMATCH(SBA_fields[[#This Row],[ID]],Rosetta_Stone[FDXSANDBOXA ID],0))=TRUE,"Found","0-Not Found")</f>
        <v>0-Not Found</v>
      </c>
      <c r="C234" s="15" t="s">
        <v>1641</v>
      </c>
      <c r="D234" s="15" t="s">
        <v>359</v>
      </c>
      <c r="E234" s="15" t="s">
        <v>6701</v>
      </c>
      <c r="F234" s="15" t="s">
        <v>1636</v>
      </c>
      <c r="G234" s="15" t="s">
        <v>947</v>
      </c>
    </row>
    <row r="235" spans="1:7" hidden="1">
      <c r="A235" s="15" t="s">
        <v>320</v>
      </c>
      <c r="B235" s="218" t="str">
        <f>IF(ISNUMBER(_xlfn.XMATCH(SBA_fields[[#This Row],[ID]],Rosetta_Stone[FDXSANDBOXA ID],0))=TRUE,"Found","0-Not Found")</f>
        <v>Found</v>
      </c>
      <c r="C235" s="15" t="s">
        <v>6696</v>
      </c>
      <c r="D235" s="15" t="s">
        <v>321</v>
      </c>
      <c r="E235" s="15" t="s">
        <v>6701</v>
      </c>
      <c r="F235" s="15" t="s">
        <v>1636</v>
      </c>
      <c r="G235" s="15" t="s">
        <v>947</v>
      </c>
    </row>
    <row r="236" spans="1:7" hidden="1">
      <c r="A236" s="15" t="s">
        <v>320</v>
      </c>
      <c r="B236" s="218" t="str">
        <f>IF(ISNUMBER(_xlfn.XMATCH(SBA_fields[[#This Row],[ID]],Rosetta_Stone[FDXSANDBOXA ID],0))=TRUE,"Found","0-Not Found")</f>
        <v>Found</v>
      </c>
      <c r="C236" s="15" t="s">
        <v>6696</v>
      </c>
      <c r="D236" s="15" t="s">
        <v>321</v>
      </c>
      <c r="E236" s="15" t="s">
        <v>6700</v>
      </c>
      <c r="F236" s="15" t="s">
        <v>1636</v>
      </c>
      <c r="G236" s="15" t="s">
        <v>947</v>
      </c>
    </row>
    <row r="237" spans="1:7" hidden="1">
      <c r="A237" s="15" t="s">
        <v>6271</v>
      </c>
      <c r="B237" s="218" t="str">
        <f>IF(ISNUMBER(_xlfn.XMATCH(SBA_fields[[#This Row],[ID]],Rosetta_Stone[FDXSANDBOXA ID],0))=TRUE,"Found","0-Not Found")</f>
        <v>0-Not Found</v>
      </c>
      <c r="C237" s="15" t="s">
        <v>1641</v>
      </c>
      <c r="D237" s="15" t="s">
        <v>7023</v>
      </c>
      <c r="E237" s="15" t="s">
        <v>6700</v>
      </c>
      <c r="F237" s="15" t="s">
        <v>103</v>
      </c>
      <c r="G237" s="15" t="s">
        <v>947</v>
      </c>
    </row>
    <row r="238" spans="1:7" hidden="1">
      <c r="A238" s="15" t="s">
        <v>6271</v>
      </c>
      <c r="B238" s="218" t="str">
        <f>IF(ISNUMBER(_xlfn.XMATCH(SBA_fields[[#This Row],[ID]],Rosetta_Stone[FDXSANDBOXA ID],0))=TRUE,"Found","0-Not Found")</f>
        <v>0-Not Found</v>
      </c>
      <c r="C238" s="15" t="s">
        <v>1641</v>
      </c>
      <c r="D238" s="15" t="s">
        <v>7024</v>
      </c>
      <c r="E238" s="15" t="s">
        <v>6701</v>
      </c>
      <c r="F238" s="15" t="s">
        <v>103</v>
      </c>
      <c r="G238" s="15" t="s">
        <v>947</v>
      </c>
    </row>
    <row r="239" spans="1:7" hidden="1">
      <c r="A239" s="15" t="s">
        <v>322</v>
      </c>
      <c r="B239" s="218" t="str">
        <f>IF(ISNUMBER(_xlfn.XMATCH(SBA_fields[[#This Row],[ID]],Rosetta_Stone[FDXSANDBOXA ID],0))=TRUE,"Found","0-Not Found")</f>
        <v>Found</v>
      </c>
      <c r="C239" s="15" t="s">
        <v>6696</v>
      </c>
      <c r="D239" s="15" t="s">
        <v>323</v>
      </c>
      <c r="E239" s="15" t="s">
        <v>6701</v>
      </c>
      <c r="F239" s="15" t="s">
        <v>1636</v>
      </c>
      <c r="G239" s="15" t="s">
        <v>947</v>
      </c>
    </row>
    <row r="240" spans="1:7" hidden="1">
      <c r="A240" s="15" t="s">
        <v>322</v>
      </c>
      <c r="B240" s="218" t="str">
        <f>IF(ISNUMBER(_xlfn.XMATCH(SBA_fields[[#This Row],[ID]],Rosetta_Stone[FDXSANDBOXA ID],0))=TRUE,"Found","0-Not Found")</f>
        <v>Found</v>
      </c>
      <c r="C240" s="15" t="s">
        <v>6696</v>
      </c>
      <c r="D240" s="15" t="s">
        <v>323</v>
      </c>
      <c r="E240" s="15" t="s">
        <v>6700</v>
      </c>
      <c r="F240" s="15" t="s">
        <v>1636</v>
      </c>
      <c r="G240" s="15" t="s">
        <v>947</v>
      </c>
    </row>
    <row r="241" spans="1:7" hidden="1">
      <c r="A241" s="15" t="s">
        <v>7025</v>
      </c>
      <c r="B241" s="218" t="str">
        <f>IF(ISNUMBER(_xlfn.XMATCH(SBA_fields[[#This Row],[ID]],Rosetta_Stone[FDXSANDBOXA ID],0))=TRUE,"Found","0-Not Found")</f>
        <v>0-Not Found</v>
      </c>
      <c r="C241" s="15"/>
      <c r="D241" s="15" t="s">
        <v>7026</v>
      </c>
      <c r="E241" s="15" t="s">
        <v>6701</v>
      </c>
      <c r="F241" s="15" t="s">
        <v>216</v>
      </c>
      <c r="G241" s="15" t="s">
        <v>6712</v>
      </c>
    </row>
    <row r="242" spans="1:7" hidden="1">
      <c r="A242" s="15" t="s">
        <v>7027</v>
      </c>
      <c r="B242" s="218" t="str">
        <f>IF(ISNUMBER(_xlfn.XMATCH(SBA_fields[[#This Row],[ID]],Rosetta_Stone[FDXSANDBOXA ID],0))=TRUE,"Found","0-Not Found")</f>
        <v>0-Not Found</v>
      </c>
      <c r="C242" s="15"/>
      <c r="D242" s="15" t="s">
        <v>7028</v>
      </c>
      <c r="E242" s="15" t="s">
        <v>6701</v>
      </c>
      <c r="F242" s="15" t="s">
        <v>216</v>
      </c>
      <c r="G242" s="15" t="s">
        <v>6712</v>
      </c>
    </row>
    <row r="243" spans="1:7" hidden="1">
      <c r="A243" s="15" t="s">
        <v>7029</v>
      </c>
      <c r="B243" s="218" t="str">
        <f>IF(ISNUMBER(_xlfn.XMATCH(SBA_fields[[#This Row],[ID]],Rosetta_Stone[FDXSANDBOXA ID],0))=TRUE,"Found","0-Not Found")</f>
        <v>0-Not Found</v>
      </c>
      <c r="C243" s="15"/>
      <c r="D243" s="15" t="s">
        <v>7030</v>
      </c>
      <c r="E243" s="15" t="s">
        <v>6935</v>
      </c>
      <c r="F243" s="15" t="s">
        <v>216</v>
      </c>
      <c r="G243" s="15" t="s">
        <v>6712</v>
      </c>
    </row>
    <row r="244" spans="1:7" hidden="1">
      <c r="A244" s="15" t="s">
        <v>162</v>
      </c>
      <c r="B244" s="218" t="str">
        <f>IF(ISNUMBER(_xlfn.XMATCH(SBA_fields[[#This Row],[ID]],Rosetta_Stone[FDXSANDBOXA ID],0))=TRUE,"Found","0-Not Found")</f>
        <v>Found</v>
      </c>
      <c r="C244" s="15" t="s">
        <v>6696</v>
      </c>
      <c r="D244" s="15" t="s">
        <v>163</v>
      </c>
      <c r="E244" s="15" t="s">
        <v>6700</v>
      </c>
      <c r="F244" s="15" t="s">
        <v>1636</v>
      </c>
      <c r="G244" s="15" t="s">
        <v>947</v>
      </c>
    </row>
    <row r="245" spans="1:7" hidden="1">
      <c r="A245" s="15" t="s">
        <v>7031</v>
      </c>
      <c r="B245" s="218" t="str">
        <f>IF(ISNUMBER(_xlfn.XMATCH(SBA_fields[[#This Row],[ID]],Rosetta_Stone[FDXSANDBOXA ID],0))=TRUE,"Found","0-Not Found")</f>
        <v>0-Not Found</v>
      </c>
      <c r="C245" s="15" t="s">
        <v>6696</v>
      </c>
      <c r="D245" s="15" t="s">
        <v>7032</v>
      </c>
      <c r="E245" s="15" t="s">
        <v>6700</v>
      </c>
      <c r="F245" s="15" t="s">
        <v>103</v>
      </c>
      <c r="G245" s="15" t="s">
        <v>947</v>
      </c>
    </row>
    <row r="246" spans="1:7" hidden="1">
      <c r="A246" s="15" t="s">
        <v>7033</v>
      </c>
      <c r="B246" s="218" t="str">
        <f>IF(ISNUMBER(_xlfn.XMATCH(SBA_fields[[#This Row],[ID]],Rosetta_Stone[FDXSANDBOXA ID],0))=TRUE,"Found","0-Not Found")</f>
        <v>0-Not Found</v>
      </c>
      <c r="C246" s="15"/>
      <c r="D246" s="15" t="s">
        <v>7034</v>
      </c>
      <c r="E246" s="15" t="s">
        <v>6700</v>
      </c>
      <c r="F246" s="15" t="s">
        <v>103</v>
      </c>
      <c r="G246" s="15" t="s">
        <v>810</v>
      </c>
    </row>
    <row r="247" spans="1:7" hidden="1">
      <c r="A247" s="15" t="s">
        <v>7035</v>
      </c>
      <c r="B247" s="218" t="str">
        <f>IF(ISNUMBER(_xlfn.XMATCH(SBA_fields[[#This Row],[ID]],Rosetta_Stone[FDXSANDBOXA ID],0))=TRUE,"Found","0-Not Found")</f>
        <v>0-Not Found</v>
      </c>
      <c r="C247" s="15"/>
      <c r="D247" s="15" t="s">
        <v>7036</v>
      </c>
      <c r="E247" s="15" t="s">
        <v>6700</v>
      </c>
      <c r="F247" s="15" t="s">
        <v>1636</v>
      </c>
      <c r="G247" s="15" t="s">
        <v>947</v>
      </c>
    </row>
    <row r="248" spans="1:7" hidden="1">
      <c r="A248" s="15" t="s">
        <v>7037</v>
      </c>
      <c r="B248" s="218" t="str">
        <f>IF(ISNUMBER(_xlfn.XMATCH(SBA_fields[[#This Row],[ID]],Rosetta_Stone[FDXSANDBOXA ID],0))=TRUE,"Found","0-Not Found")</f>
        <v>0-Not Found</v>
      </c>
      <c r="C248" s="15"/>
      <c r="D248" s="15" t="s">
        <v>7038</v>
      </c>
      <c r="E248" s="15" t="s">
        <v>6700</v>
      </c>
      <c r="F248" s="15" t="s">
        <v>103</v>
      </c>
      <c r="G248" s="15" t="s">
        <v>947</v>
      </c>
    </row>
    <row r="249" spans="1:7" hidden="1">
      <c r="A249" s="15" t="s">
        <v>7039</v>
      </c>
      <c r="B249" s="218" t="str">
        <f>IF(ISNUMBER(_xlfn.XMATCH(SBA_fields[[#This Row],[ID]],Rosetta_Stone[FDXSANDBOXA ID],0))=TRUE,"Found","0-Not Found")</f>
        <v>0-Not Found</v>
      </c>
      <c r="C249" s="15"/>
      <c r="D249" s="15" t="s">
        <v>7040</v>
      </c>
      <c r="E249" s="15" t="s">
        <v>6700</v>
      </c>
      <c r="F249" s="15" t="s">
        <v>1636</v>
      </c>
      <c r="G249" s="15" t="s">
        <v>947</v>
      </c>
    </row>
    <row r="250" spans="1:7" hidden="1">
      <c r="A250" s="15" t="s">
        <v>7041</v>
      </c>
      <c r="B250" s="218" t="str">
        <f>IF(ISNUMBER(_xlfn.XMATCH(SBA_fields[[#This Row],[ID]],Rosetta_Stone[FDXSANDBOXA ID],0))=TRUE,"Found","0-Not Found")</f>
        <v>0-Not Found</v>
      </c>
      <c r="C250" s="15"/>
      <c r="D250" s="15" t="s">
        <v>7042</v>
      </c>
      <c r="E250" s="15" t="s">
        <v>6700</v>
      </c>
      <c r="F250" s="15" t="s">
        <v>103</v>
      </c>
      <c r="G250" s="15" t="s">
        <v>947</v>
      </c>
    </row>
    <row r="251" spans="1:7" hidden="1">
      <c r="A251" s="15" t="s">
        <v>7043</v>
      </c>
      <c r="B251" s="218" t="str">
        <f>IF(ISNUMBER(_xlfn.XMATCH(SBA_fields[[#This Row],[ID]],Rosetta_Stone[FDXSANDBOXA ID],0))=TRUE,"Found","0-Not Found")</f>
        <v>0-Not Found</v>
      </c>
      <c r="C251" s="15"/>
      <c r="D251" s="15" t="s">
        <v>7044</v>
      </c>
      <c r="E251" s="15" t="s">
        <v>6701</v>
      </c>
      <c r="F251" s="15" t="s">
        <v>216</v>
      </c>
      <c r="G251" s="15" t="s">
        <v>1347</v>
      </c>
    </row>
    <row r="252" spans="1:7" hidden="1">
      <c r="A252" s="15" t="s">
        <v>2225</v>
      </c>
      <c r="B252" s="218" t="str">
        <f>IF(ISNUMBER(_xlfn.XMATCH(SBA_fields[[#This Row],[ID]],Rosetta_Stone[FDXSANDBOXA ID],0))=TRUE,"Found","0-Not Found")</f>
        <v>0-Not Found</v>
      </c>
      <c r="C252" s="15"/>
      <c r="D252" s="15" t="s">
        <v>7045</v>
      </c>
      <c r="E252" s="15" t="s">
        <v>6701</v>
      </c>
      <c r="F252" s="15" t="s">
        <v>216</v>
      </c>
      <c r="G252" s="15" t="s">
        <v>1347</v>
      </c>
    </row>
    <row r="253" spans="1:7" hidden="1">
      <c r="A253" s="15" t="s">
        <v>2073</v>
      </c>
      <c r="B253" s="218" t="str">
        <f>IF(ISNUMBER(_xlfn.XMATCH(SBA_fields[[#This Row],[ID]],Rosetta_Stone[FDXSANDBOXA ID],0))=TRUE,"Found","0-Not Found")</f>
        <v>0-Not Found</v>
      </c>
      <c r="C253" s="15"/>
      <c r="D253" s="15" t="s">
        <v>7046</v>
      </c>
      <c r="E253" s="15" t="s">
        <v>6701</v>
      </c>
      <c r="F253" s="15" t="s">
        <v>1636</v>
      </c>
      <c r="G253" s="15" t="s">
        <v>947</v>
      </c>
    </row>
    <row r="254" spans="1:7" hidden="1">
      <c r="A254" s="15" t="s">
        <v>7047</v>
      </c>
      <c r="B254" s="218" t="str">
        <f>IF(ISNUMBER(_xlfn.XMATCH(SBA_fields[[#This Row],[ID]],Rosetta_Stone[FDXSANDBOXA ID],0))=TRUE,"Found","0-Not Found")</f>
        <v>0-Not Found</v>
      </c>
      <c r="C254" s="15"/>
      <c r="D254" s="15" t="s">
        <v>7047</v>
      </c>
      <c r="E254" s="15" t="s">
        <v>7048</v>
      </c>
      <c r="F254" s="15" t="s">
        <v>1636</v>
      </c>
      <c r="G254" s="15" t="s">
        <v>947</v>
      </c>
    </row>
    <row r="255" spans="1:7" hidden="1">
      <c r="A255" s="15" t="s">
        <v>7049</v>
      </c>
      <c r="B255" s="218" t="str">
        <f>IF(ISNUMBER(_xlfn.XMATCH(SBA_fields[[#This Row],[ID]],Rosetta_Stone[FDXSANDBOXA ID],0))=TRUE,"Found","0-Not Found")</f>
        <v>0-Not Found</v>
      </c>
      <c r="C255" s="15"/>
      <c r="D255" s="15" t="s">
        <v>7049</v>
      </c>
      <c r="E255" s="15" t="s">
        <v>7048</v>
      </c>
      <c r="F255" s="15" t="s">
        <v>1636</v>
      </c>
      <c r="G255" s="15" t="s">
        <v>947</v>
      </c>
    </row>
    <row r="256" spans="1:7" hidden="1">
      <c r="A256" s="15" t="s">
        <v>7050</v>
      </c>
      <c r="B256" s="218" t="str">
        <f>IF(ISNUMBER(_xlfn.XMATCH(SBA_fields[[#This Row],[ID]],Rosetta_Stone[FDXSANDBOXA ID],0))=TRUE,"Found","0-Not Found")</f>
        <v>0-Not Found</v>
      </c>
      <c r="C256" s="15"/>
      <c r="D256" s="15" t="s">
        <v>7050</v>
      </c>
      <c r="E256" s="15" t="s">
        <v>7048</v>
      </c>
      <c r="F256" s="15" t="s">
        <v>1636</v>
      </c>
      <c r="G256" s="15" t="s">
        <v>947</v>
      </c>
    </row>
    <row r="257" spans="1:7" hidden="1">
      <c r="A257" s="15" t="s">
        <v>7051</v>
      </c>
      <c r="B257" s="218" t="str">
        <f>IF(ISNUMBER(_xlfn.XMATCH(SBA_fields[[#This Row],[ID]],Rosetta_Stone[FDXSANDBOXA ID],0))=TRUE,"Found","0-Not Found")</f>
        <v>0-Not Found</v>
      </c>
      <c r="C257" s="15"/>
      <c r="D257" s="15" t="s">
        <v>7052</v>
      </c>
      <c r="E257" s="15" t="s">
        <v>6737</v>
      </c>
      <c r="F257" s="15" t="s">
        <v>103</v>
      </c>
      <c r="G257" s="15" t="s">
        <v>947</v>
      </c>
    </row>
    <row r="258" spans="1:7" hidden="1">
      <c r="A258" s="15" t="s">
        <v>7053</v>
      </c>
      <c r="B258" s="218" t="str">
        <f>IF(ISNUMBER(_xlfn.XMATCH(SBA_fields[[#This Row],[ID]],Rosetta_Stone[FDXSANDBOXA ID],0))=TRUE,"Found","0-Not Found")</f>
        <v>0-Not Found</v>
      </c>
      <c r="C258" s="15" t="s">
        <v>6696</v>
      </c>
      <c r="D258" s="15" t="s">
        <v>7054</v>
      </c>
      <c r="E258" s="15" t="s">
        <v>6701</v>
      </c>
      <c r="F258" s="15" t="s">
        <v>103</v>
      </c>
      <c r="G258" s="15" t="s">
        <v>947</v>
      </c>
    </row>
    <row r="259" spans="1:7" hidden="1">
      <c r="A259" s="15" t="s">
        <v>7053</v>
      </c>
      <c r="B259" s="218" t="str">
        <f>IF(ISNUMBER(_xlfn.XMATCH(SBA_fields[[#This Row],[ID]],Rosetta_Stone[FDXSANDBOXA ID],0))=TRUE,"Found","0-Not Found")</f>
        <v>0-Not Found</v>
      </c>
      <c r="C259" s="15" t="s">
        <v>6696</v>
      </c>
      <c r="D259" s="15" t="s">
        <v>7055</v>
      </c>
      <c r="E259" s="15" t="s">
        <v>6700</v>
      </c>
      <c r="F259" s="15" t="s">
        <v>103</v>
      </c>
      <c r="G259" s="15" t="s">
        <v>947</v>
      </c>
    </row>
    <row r="260" spans="1:7" hidden="1">
      <c r="A260" s="15" t="s">
        <v>7056</v>
      </c>
      <c r="B260" s="218" t="str">
        <f>IF(ISNUMBER(_xlfn.XMATCH(SBA_fields[[#This Row],[ID]],Rosetta_Stone[FDXSANDBOXA ID],0))=TRUE,"Found","0-Not Found")</f>
        <v>0-Not Found</v>
      </c>
      <c r="C260" s="15"/>
      <c r="D260" s="15" t="s">
        <v>7057</v>
      </c>
      <c r="E260" s="15" t="s">
        <v>6701</v>
      </c>
      <c r="F260" s="15" t="s">
        <v>216</v>
      </c>
      <c r="G260" s="15" t="s">
        <v>1075</v>
      </c>
    </row>
    <row r="261" spans="1:7" hidden="1">
      <c r="A261" s="15" t="s">
        <v>7058</v>
      </c>
      <c r="B261" s="218" t="str">
        <f>IF(ISNUMBER(_xlfn.XMATCH(SBA_fields[[#This Row],[ID]],Rosetta_Stone[FDXSANDBOXA ID],0))=TRUE,"Found","0-Not Found")</f>
        <v>0-Not Found</v>
      </c>
      <c r="C261" s="15"/>
      <c r="D261" s="15" t="s">
        <v>7059</v>
      </c>
      <c r="E261" s="15" t="s">
        <v>6701</v>
      </c>
      <c r="F261" s="15" t="s">
        <v>216</v>
      </c>
      <c r="G261" s="15" t="s">
        <v>947</v>
      </c>
    </row>
    <row r="262" spans="1:7" hidden="1">
      <c r="A262" s="15" t="s">
        <v>7060</v>
      </c>
      <c r="B262" s="218" t="str">
        <f>IF(ISNUMBER(_xlfn.XMATCH(SBA_fields[[#This Row],[ID]],Rosetta_Stone[FDXSANDBOXA ID],0))=TRUE,"Found","0-Not Found")</f>
        <v>0-Not Found</v>
      </c>
      <c r="C262" s="15"/>
      <c r="D262" s="15" t="s">
        <v>7061</v>
      </c>
      <c r="E262" s="15" t="s">
        <v>6929</v>
      </c>
      <c r="F262" s="15" t="s">
        <v>1636</v>
      </c>
      <c r="G262" s="15" t="s">
        <v>947</v>
      </c>
    </row>
    <row r="263" spans="1:7" hidden="1">
      <c r="A263" s="15" t="s">
        <v>7062</v>
      </c>
      <c r="B263" s="218" t="str">
        <f>IF(ISNUMBER(_xlfn.XMATCH(SBA_fields[[#This Row],[ID]],Rosetta_Stone[FDXSANDBOXA ID],0))=TRUE,"Found","0-Not Found")</f>
        <v>0-Not Found</v>
      </c>
      <c r="C263" s="15"/>
      <c r="D263" s="15" t="s">
        <v>7063</v>
      </c>
      <c r="E263" s="15" t="s">
        <v>6929</v>
      </c>
      <c r="F263" s="15" t="s">
        <v>1636</v>
      </c>
      <c r="G263" s="15" t="s">
        <v>947</v>
      </c>
    </row>
    <row r="264" spans="1:7" hidden="1">
      <c r="A264" s="15" t="s">
        <v>7064</v>
      </c>
      <c r="B264" s="218" t="str">
        <f>IF(ISNUMBER(_xlfn.XMATCH(SBA_fields[[#This Row],[ID]],Rosetta_Stone[FDXSANDBOXA ID],0))=TRUE,"Found","0-Not Found")</f>
        <v>0-Not Found</v>
      </c>
      <c r="C264" s="15"/>
      <c r="D264" s="15" t="s">
        <v>7065</v>
      </c>
      <c r="E264" s="15" t="s">
        <v>6929</v>
      </c>
      <c r="F264" s="15" t="s">
        <v>1636</v>
      </c>
      <c r="G264" s="15" t="s">
        <v>947</v>
      </c>
    </row>
    <row r="265" spans="1:7" hidden="1">
      <c r="A265" s="15" t="s">
        <v>7066</v>
      </c>
      <c r="B265" s="218" t="str">
        <f>IF(ISNUMBER(_xlfn.XMATCH(SBA_fields[[#This Row],[ID]],Rosetta_Stone[FDXSANDBOXA ID],0))=TRUE,"Found","0-Not Found")</f>
        <v>0-Not Found</v>
      </c>
      <c r="C265" s="15"/>
      <c r="D265" s="15" t="s">
        <v>7067</v>
      </c>
      <c r="E265" s="15" t="s">
        <v>6929</v>
      </c>
      <c r="F265" s="15" t="s">
        <v>1636</v>
      </c>
      <c r="G265" s="15" t="s">
        <v>947</v>
      </c>
    </row>
    <row r="266" spans="1:7" hidden="1">
      <c r="A266" s="15" t="s">
        <v>7068</v>
      </c>
      <c r="B266" s="218" t="str">
        <f>IF(ISNUMBER(_xlfn.XMATCH(SBA_fields[[#This Row],[ID]],Rosetta_Stone[FDXSANDBOXA ID],0))=TRUE,"Found","0-Not Found")</f>
        <v>0-Not Found</v>
      </c>
      <c r="C266" s="15"/>
      <c r="D266" s="15" t="s">
        <v>7069</v>
      </c>
      <c r="E266" s="15" t="s">
        <v>6929</v>
      </c>
      <c r="F266" s="15" t="s">
        <v>1636</v>
      </c>
      <c r="G266" s="15" t="s">
        <v>947</v>
      </c>
    </row>
    <row r="267" spans="1:7" hidden="1">
      <c r="A267" s="15" t="s">
        <v>7070</v>
      </c>
      <c r="B267" s="218" t="str">
        <f>IF(ISNUMBER(_xlfn.XMATCH(SBA_fields[[#This Row],[ID]],Rosetta_Stone[FDXSANDBOXA ID],0))=TRUE,"Found","0-Not Found")</f>
        <v>0-Not Found</v>
      </c>
      <c r="C267" s="15"/>
      <c r="D267" s="15" t="s">
        <v>7071</v>
      </c>
      <c r="E267" s="15" t="s">
        <v>6701</v>
      </c>
      <c r="F267" s="15" t="s">
        <v>216</v>
      </c>
      <c r="G267" s="15" t="s">
        <v>6712</v>
      </c>
    </row>
    <row r="268" spans="1:7" hidden="1">
      <c r="A268" s="15" t="s">
        <v>7072</v>
      </c>
      <c r="B268" s="218" t="str">
        <f>IF(ISNUMBER(_xlfn.XMATCH(SBA_fields[[#This Row],[ID]],Rosetta_Stone[FDXSANDBOXA ID],0))=TRUE,"Found","0-Not Found")</f>
        <v>0-Not Found</v>
      </c>
      <c r="C268" s="15"/>
      <c r="D268" s="15" t="s">
        <v>7073</v>
      </c>
      <c r="E268" s="15" t="s">
        <v>7048</v>
      </c>
      <c r="F268" s="15" t="s">
        <v>1636</v>
      </c>
      <c r="G268" s="15" t="s">
        <v>947</v>
      </c>
    </row>
    <row r="269" spans="1:7" hidden="1">
      <c r="A269" s="15" t="s">
        <v>7075</v>
      </c>
      <c r="B269" s="218" t="str">
        <f>IF(ISNUMBER(_xlfn.XMATCH(SBA_fields[[#This Row],[ID]],Rosetta_Stone[FDXSANDBOXA ID],0))=TRUE,"Found","0-Not Found")</f>
        <v>0-Not Found</v>
      </c>
      <c r="C269" s="15"/>
      <c r="D269" s="15" t="s">
        <v>7076</v>
      </c>
      <c r="E269" s="15" t="s">
        <v>7048</v>
      </c>
      <c r="F269" s="15" t="s">
        <v>1636</v>
      </c>
      <c r="G269" s="15" t="s">
        <v>947</v>
      </c>
    </row>
    <row r="270" spans="1:7" hidden="1">
      <c r="A270" s="15" t="s">
        <v>7078</v>
      </c>
      <c r="B270" s="218" t="str">
        <f>IF(ISNUMBER(_xlfn.XMATCH(SBA_fields[[#This Row],[ID]],Rosetta_Stone[FDXSANDBOXA ID],0))=TRUE,"Found","0-Not Found")</f>
        <v>0-Not Found</v>
      </c>
      <c r="C270" s="15"/>
      <c r="D270" s="15" t="s">
        <v>7079</v>
      </c>
      <c r="E270" s="15" t="s">
        <v>6701</v>
      </c>
      <c r="F270" s="15" t="s">
        <v>216</v>
      </c>
      <c r="G270" s="15" t="s">
        <v>1347</v>
      </c>
    </row>
    <row r="271" spans="1:7" hidden="1">
      <c r="A271" s="15" t="s">
        <v>778</v>
      </c>
      <c r="B271" s="218" t="str">
        <f>IF(ISNUMBER(_xlfn.XMATCH(SBA_fields[[#This Row],[ID]],Rosetta_Stone[FDXSANDBOXA ID],0))=TRUE,"Found","0-Not Found")</f>
        <v>0-Not Found</v>
      </c>
      <c r="C271" s="15"/>
      <c r="D271" s="15" t="s">
        <v>2015</v>
      </c>
      <c r="E271" s="15" t="s">
        <v>6700</v>
      </c>
      <c r="F271" s="15" t="s">
        <v>1636</v>
      </c>
      <c r="G271" s="15" t="s">
        <v>947</v>
      </c>
    </row>
    <row r="272" spans="1:7" hidden="1">
      <c r="A272" s="15" t="s">
        <v>6272</v>
      </c>
      <c r="B272" s="218" t="str">
        <f>IF(ISNUMBER(_xlfn.XMATCH(SBA_fields[[#This Row],[ID]],Rosetta_Stone[FDXSANDBOXA ID],0))=TRUE,"Found","0-Not Found")</f>
        <v>0-Not Found</v>
      </c>
      <c r="C272" s="15"/>
      <c r="D272" s="15" t="s">
        <v>7080</v>
      </c>
      <c r="E272" s="15" t="s">
        <v>6701</v>
      </c>
      <c r="F272" s="15" t="s">
        <v>7081</v>
      </c>
      <c r="G272" s="15" t="s">
        <v>810</v>
      </c>
    </row>
    <row r="273" spans="1:7" hidden="1">
      <c r="A273" s="15" t="s">
        <v>6272</v>
      </c>
      <c r="B273" s="218" t="str">
        <f>IF(ISNUMBER(_xlfn.XMATCH(SBA_fields[[#This Row],[ID]],Rosetta_Stone[FDXSANDBOXA ID],0))=TRUE,"Found","0-Not Found")</f>
        <v>0-Not Found</v>
      </c>
      <c r="C273" s="15"/>
      <c r="D273" s="15" t="s">
        <v>7080</v>
      </c>
      <c r="E273" s="15" t="s">
        <v>6935</v>
      </c>
      <c r="F273" s="15" t="s">
        <v>7081</v>
      </c>
      <c r="G273" s="15" t="s">
        <v>810</v>
      </c>
    </row>
    <row r="274" spans="1:7" hidden="1">
      <c r="A274" s="15" t="s">
        <v>6272</v>
      </c>
      <c r="B274" s="218" t="str">
        <f>IF(ISNUMBER(_xlfn.XMATCH(SBA_fields[[#This Row],[ID]],Rosetta_Stone[FDXSANDBOXA ID],0))=TRUE,"Found","0-Not Found")</f>
        <v>0-Not Found</v>
      </c>
      <c r="C274" s="15"/>
      <c r="D274" s="15" t="s">
        <v>7080</v>
      </c>
      <c r="E274" s="15" t="s">
        <v>6700</v>
      </c>
      <c r="F274" s="15" t="s">
        <v>7081</v>
      </c>
      <c r="G274" s="15" t="s">
        <v>810</v>
      </c>
    </row>
    <row r="275" spans="1:7" hidden="1">
      <c r="A275" s="15" t="s">
        <v>6272</v>
      </c>
      <c r="B275" s="218" t="str">
        <f>IF(ISNUMBER(_xlfn.XMATCH(SBA_fields[[#This Row],[ID]],Rosetta_Stone[FDXSANDBOXA ID],0))=TRUE,"Found","0-Not Found")</f>
        <v>0-Not Found</v>
      </c>
      <c r="C275" s="15"/>
      <c r="D275" s="15" t="s">
        <v>7082</v>
      </c>
      <c r="E275" s="15" t="s">
        <v>6701</v>
      </c>
      <c r="F275" s="15" t="s">
        <v>103</v>
      </c>
      <c r="G275" s="15" t="s">
        <v>810</v>
      </c>
    </row>
    <row r="276" spans="1:7" hidden="1">
      <c r="A276" s="15" t="s">
        <v>6272</v>
      </c>
      <c r="B276" s="218" t="str">
        <f>IF(ISNUMBER(_xlfn.XMATCH(SBA_fields[[#This Row],[ID]],Rosetta_Stone[FDXSANDBOXA ID],0))=TRUE,"Found","0-Not Found")</f>
        <v>0-Not Found</v>
      </c>
      <c r="C276" s="15"/>
      <c r="D276" s="15" t="s">
        <v>7083</v>
      </c>
      <c r="E276" s="15" t="s">
        <v>6935</v>
      </c>
      <c r="F276" s="15" t="s">
        <v>103</v>
      </c>
      <c r="G276" s="15" t="s">
        <v>810</v>
      </c>
    </row>
    <row r="277" spans="1:7" hidden="1">
      <c r="A277" s="15" t="s">
        <v>6272</v>
      </c>
      <c r="B277" s="218" t="str">
        <f>IF(ISNUMBER(_xlfn.XMATCH(SBA_fields[[#This Row],[ID]],Rosetta_Stone[FDXSANDBOXA ID],0))=TRUE,"Found","0-Not Found")</f>
        <v>0-Not Found</v>
      </c>
      <c r="C277" s="15"/>
      <c r="D277" s="15" t="s">
        <v>7084</v>
      </c>
      <c r="E277" s="15" t="s">
        <v>6700</v>
      </c>
      <c r="F277" s="15" t="s">
        <v>103</v>
      </c>
      <c r="G277" s="15" t="s">
        <v>810</v>
      </c>
    </row>
    <row r="278" spans="1:7" hidden="1">
      <c r="A278" s="15" t="s">
        <v>7085</v>
      </c>
      <c r="B278" s="218" t="str">
        <f>IF(ISNUMBER(_xlfn.XMATCH(SBA_fields[[#This Row],[ID]],Rosetta_Stone[FDXSANDBOXA ID],0))=TRUE,"Found","0-Not Found")</f>
        <v>0-Not Found</v>
      </c>
      <c r="C278" s="15"/>
      <c r="D278" s="15" t="s">
        <v>7086</v>
      </c>
      <c r="E278" s="15" t="s">
        <v>6700</v>
      </c>
      <c r="F278" s="15" t="s">
        <v>7081</v>
      </c>
      <c r="G278" s="15" t="s">
        <v>810</v>
      </c>
    </row>
    <row r="279" spans="1:7" hidden="1">
      <c r="A279" s="15" t="s">
        <v>7085</v>
      </c>
      <c r="B279" s="218" t="str">
        <f>IF(ISNUMBER(_xlfn.XMATCH(SBA_fields[[#This Row],[ID]],Rosetta_Stone[FDXSANDBOXA ID],0))=TRUE,"Found","0-Not Found")</f>
        <v>0-Not Found</v>
      </c>
      <c r="C279" s="15"/>
      <c r="D279" s="15" t="s">
        <v>7087</v>
      </c>
      <c r="E279" s="15" t="s">
        <v>6700</v>
      </c>
      <c r="F279" s="15" t="s">
        <v>103</v>
      </c>
      <c r="G279" s="15" t="s">
        <v>810</v>
      </c>
    </row>
    <row r="280" spans="1:7" hidden="1">
      <c r="A280" s="15" t="s">
        <v>7088</v>
      </c>
      <c r="B280" s="218" t="str">
        <f>IF(ISNUMBER(_xlfn.XMATCH(SBA_fields[[#This Row],[ID]],Rosetta_Stone[FDXSANDBOXA ID],0))=TRUE,"Found","0-Not Found")</f>
        <v>0-Not Found</v>
      </c>
      <c r="C280" s="15"/>
      <c r="D280" s="15" t="s">
        <v>7089</v>
      </c>
      <c r="E280" s="15" t="s">
        <v>6701</v>
      </c>
      <c r="F280" s="15" t="s">
        <v>7081</v>
      </c>
      <c r="G280" s="15" t="s">
        <v>810</v>
      </c>
    </row>
    <row r="281" spans="1:7" hidden="1">
      <c r="A281" s="15" t="s">
        <v>7088</v>
      </c>
      <c r="B281" s="218" t="str">
        <f>IF(ISNUMBER(_xlfn.XMATCH(SBA_fields[[#This Row],[ID]],Rosetta_Stone[FDXSANDBOXA ID],0))=TRUE,"Found","0-Not Found")</f>
        <v>0-Not Found</v>
      </c>
      <c r="C281" s="15"/>
      <c r="D281" s="15" t="s">
        <v>7089</v>
      </c>
      <c r="E281" s="15" t="s">
        <v>6935</v>
      </c>
      <c r="F281" s="15" t="s">
        <v>7081</v>
      </c>
      <c r="G281" s="15" t="s">
        <v>810</v>
      </c>
    </row>
    <row r="282" spans="1:7" hidden="1">
      <c r="A282" s="15" t="s">
        <v>7088</v>
      </c>
      <c r="B282" s="218" t="str">
        <f>IF(ISNUMBER(_xlfn.XMATCH(SBA_fields[[#This Row],[ID]],Rosetta_Stone[FDXSANDBOXA ID],0))=TRUE,"Found","0-Not Found")</f>
        <v>0-Not Found</v>
      </c>
      <c r="C282" s="15"/>
      <c r="D282" s="15" t="s">
        <v>7089</v>
      </c>
      <c r="E282" s="15" t="s">
        <v>6700</v>
      </c>
      <c r="F282" s="15" t="s">
        <v>7081</v>
      </c>
      <c r="G282" s="15" t="s">
        <v>810</v>
      </c>
    </row>
    <row r="283" spans="1:7" hidden="1">
      <c r="A283" s="15" t="s">
        <v>7088</v>
      </c>
      <c r="B283" s="218" t="str">
        <f>IF(ISNUMBER(_xlfn.XMATCH(SBA_fields[[#This Row],[ID]],Rosetta_Stone[FDXSANDBOXA ID],0))=TRUE,"Found","0-Not Found")</f>
        <v>0-Not Found</v>
      </c>
      <c r="C283" s="15"/>
      <c r="D283" s="15" t="s">
        <v>7090</v>
      </c>
      <c r="E283" s="15" t="s">
        <v>6701</v>
      </c>
      <c r="F283" s="15" t="s">
        <v>103</v>
      </c>
      <c r="G283" s="15" t="s">
        <v>810</v>
      </c>
    </row>
    <row r="284" spans="1:7" hidden="1">
      <c r="A284" s="15" t="s">
        <v>7088</v>
      </c>
      <c r="B284" s="218" t="str">
        <f>IF(ISNUMBER(_xlfn.XMATCH(SBA_fields[[#This Row],[ID]],Rosetta_Stone[FDXSANDBOXA ID],0))=TRUE,"Found","0-Not Found")</f>
        <v>0-Not Found</v>
      </c>
      <c r="C284" s="15"/>
      <c r="D284" s="15" t="s">
        <v>7091</v>
      </c>
      <c r="E284" s="15" t="s">
        <v>6935</v>
      </c>
      <c r="F284" s="15" t="s">
        <v>103</v>
      </c>
      <c r="G284" s="15" t="s">
        <v>810</v>
      </c>
    </row>
    <row r="285" spans="1:7" hidden="1">
      <c r="A285" s="15" t="s">
        <v>7088</v>
      </c>
      <c r="B285" s="218" t="str">
        <f>IF(ISNUMBER(_xlfn.XMATCH(SBA_fields[[#This Row],[ID]],Rosetta_Stone[FDXSANDBOXA ID],0))=TRUE,"Found","0-Not Found")</f>
        <v>0-Not Found</v>
      </c>
      <c r="C285" s="15"/>
      <c r="D285" s="15" t="s">
        <v>7092</v>
      </c>
      <c r="E285" s="15" t="s">
        <v>6700</v>
      </c>
      <c r="F285" s="15" t="s">
        <v>103</v>
      </c>
      <c r="G285" s="15" t="s">
        <v>810</v>
      </c>
    </row>
    <row r="286" spans="1:7" hidden="1">
      <c r="A286" s="15" t="s">
        <v>7093</v>
      </c>
      <c r="B286" s="218" t="str">
        <f>IF(ISNUMBER(_xlfn.XMATCH(SBA_fields[[#This Row],[ID]],Rosetta_Stone[FDXSANDBOXA ID],0))=TRUE,"Found","0-Not Found")</f>
        <v>0-Not Found</v>
      </c>
      <c r="C286" s="15"/>
      <c r="D286" s="15" t="s">
        <v>7094</v>
      </c>
      <c r="E286" s="15" t="s">
        <v>6700</v>
      </c>
      <c r="F286" s="15" t="s">
        <v>7081</v>
      </c>
      <c r="G286" s="15" t="s">
        <v>810</v>
      </c>
    </row>
    <row r="287" spans="1:7" hidden="1">
      <c r="A287" s="15" t="s">
        <v>7096</v>
      </c>
      <c r="B287" s="218" t="str">
        <f>IF(ISNUMBER(_xlfn.XMATCH(SBA_fields[[#This Row],[ID]],Rosetta_Stone[FDXSANDBOXA ID],0))=TRUE,"Found","0-Not Found")</f>
        <v>0-Not Found</v>
      </c>
      <c r="C287" s="15"/>
      <c r="D287" s="15" t="s">
        <v>7097</v>
      </c>
      <c r="E287" s="15" t="s">
        <v>6701</v>
      </c>
      <c r="F287" s="15" t="s">
        <v>7081</v>
      </c>
      <c r="G287" s="15" t="s">
        <v>810</v>
      </c>
    </row>
    <row r="288" spans="1:7" hidden="1">
      <c r="A288" s="15" t="s">
        <v>7096</v>
      </c>
      <c r="B288" s="218" t="str">
        <f>IF(ISNUMBER(_xlfn.XMATCH(SBA_fields[[#This Row],[ID]],Rosetta_Stone[FDXSANDBOXA ID],0))=TRUE,"Found","0-Not Found")</f>
        <v>0-Not Found</v>
      </c>
      <c r="C288" s="15"/>
      <c r="D288" s="15" t="s">
        <v>7097</v>
      </c>
      <c r="E288" s="15" t="s">
        <v>6935</v>
      </c>
      <c r="F288" s="15" t="s">
        <v>7081</v>
      </c>
      <c r="G288" s="15" t="s">
        <v>810</v>
      </c>
    </row>
    <row r="289" spans="1:7" hidden="1">
      <c r="A289" s="15" t="s">
        <v>7096</v>
      </c>
      <c r="B289" s="218" t="str">
        <f>IF(ISNUMBER(_xlfn.XMATCH(SBA_fields[[#This Row],[ID]],Rosetta_Stone[FDXSANDBOXA ID],0))=TRUE,"Found","0-Not Found")</f>
        <v>0-Not Found</v>
      </c>
      <c r="C289" s="15"/>
      <c r="D289" s="15" t="s">
        <v>7097</v>
      </c>
      <c r="E289" s="15" t="s">
        <v>6700</v>
      </c>
      <c r="F289" s="15" t="s">
        <v>7081</v>
      </c>
      <c r="G289" s="15" t="s">
        <v>810</v>
      </c>
    </row>
    <row r="290" spans="1:7" hidden="1">
      <c r="A290" s="15" t="s">
        <v>7101</v>
      </c>
      <c r="B290" s="218" t="str">
        <f>IF(ISNUMBER(_xlfn.XMATCH(SBA_fields[[#This Row],[ID]],Rosetta_Stone[FDXSANDBOXA ID],0))=TRUE,"Found","0-Not Found")</f>
        <v>0-Not Found</v>
      </c>
      <c r="C290" s="15"/>
      <c r="D290" s="15" t="s">
        <v>7102</v>
      </c>
      <c r="E290" s="15" t="s">
        <v>6701</v>
      </c>
      <c r="F290" s="15" t="s">
        <v>7081</v>
      </c>
      <c r="G290" s="15" t="s">
        <v>810</v>
      </c>
    </row>
    <row r="291" spans="1:7" hidden="1">
      <c r="A291" s="15" t="s">
        <v>7101</v>
      </c>
      <c r="B291" s="218" t="str">
        <f>IF(ISNUMBER(_xlfn.XMATCH(SBA_fields[[#This Row],[ID]],Rosetta_Stone[FDXSANDBOXA ID],0))=TRUE,"Found","0-Not Found")</f>
        <v>0-Not Found</v>
      </c>
      <c r="C291" s="15"/>
      <c r="D291" s="15" t="s">
        <v>7102</v>
      </c>
      <c r="E291" s="15" t="s">
        <v>6935</v>
      </c>
      <c r="F291" s="15" t="s">
        <v>7081</v>
      </c>
      <c r="G291" s="15" t="s">
        <v>810</v>
      </c>
    </row>
    <row r="292" spans="1:7" hidden="1">
      <c r="A292" s="15" t="s">
        <v>7101</v>
      </c>
      <c r="B292" s="218" t="str">
        <f>IF(ISNUMBER(_xlfn.XMATCH(SBA_fields[[#This Row],[ID]],Rosetta_Stone[FDXSANDBOXA ID],0))=TRUE,"Found","0-Not Found")</f>
        <v>0-Not Found</v>
      </c>
      <c r="C292" s="15"/>
      <c r="D292" s="15" t="s">
        <v>7102</v>
      </c>
      <c r="E292" s="15" t="s">
        <v>6700</v>
      </c>
      <c r="F292" s="15" t="s">
        <v>7081</v>
      </c>
      <c r="G292" s="15" t="s">
        <v>810</v>
      </c>
    </row>
    <row r="293" spans="1:7" hidden="1">
      <c r="A293" s="15" t="s">
        <v>7106</v>
      </c>
      <c r="B293" s="218" t="str">
        <f>IF(ISNUMBER(_xlfn.XMATCH(SBA_fields[[#This Row],[ID]],Rosetta_Stone[FDXSANDBOXA ID],0))=TRUE,"Found","0-Not Found")</f>
        <v>0-Not Found</v>
      </c>
      <c r="C293" s="15"/>
      <c r="D293" s="15" t="s">
        <v>7107</v>
      </c>
      <c r="E293" s="15" t="s">
        <v>6701</v>
      </c>
      <c r="F293" s="15" t="s">
        <v>7081</v>
      </c>
      <c r="G293" s="15" t="s">
        <v>810</v>
      </c>
    </row>
    <row r="294" spans="1:7" hidden="1">
      <c r="A294" s="15" t="s">
        <v>7106</v>
      </c>
      <c r="B294" s="218" t="str">
        <f>IF(ISNUMBER(_xlfn.XMATCH(SBA_fields[[#This Row],[ID]],Rosetta_Stone[FDXSANDBOXA ID],0))=TRUE,"Found","0-Not Found")</f>
        <v>0-Not Found</v>
      </c>
      <c r="C294" s="15"/>
      <c r="D294" s="15" t="s">
        <v>7107</v>
      </c>
      <c r="E294" s="15" t="s">
        <v>6935</v>
      </c>
      <c r="F294" s="15" t="s">
        <v>7081</v>
      </c>
      <c r="G294" s="15" t="s">
        <v>810</v>
      </c>
    </row>
    <row r="295" spans="1:7" hidden="1">
      <c r="A295" s="15" t="s">
        <v>7106</v>
      </c>
      <c r="B295" s="218" t="str">
        <f>IF(ISNUMBER(_xlfn.XMATCH(SBA_fields[[#This Row],[ID]],Rosetta_Stone[FDXSANDBOXA ID],0))=TRUE,"Found","0-Not Found")</f>
        <v>0-Not Found</v>
      </c>
      <c r="C295" s="15"/>
      <c r="D295" s="15" t="s">
        <v>7107</v>
      </c>
      <c r="E295" s="15" t="s">
        <v>6700</v>
      </c>
      <c r="F295" s="15" t="s">
        <v>7081</v>
      </c>
      <c r="G295" s="15" t="s">
        <v>810</v>
      </c>
    </row>
    <row r="296" spans="1:7" hidden="1">
      <c r="A296" s="15" t="s">
        <v>7106</v>
      </c>
      <c r="B296" s="218" t="str">
        <f>IF(ISNUMBER(_xlfn.XMATCH(SBA_fields[[#This Row],[ID]],Rosetta_Stone[FDXSANDBOXA ID],0))=TRUE,"Found","0-Not Found")</f>
        <v>0-Not Found</v>
      </c>
      <c r="C296" s="15"/>
      <c r="D296" s="15" t="s">
        <v>7108</v>
      </c>
      <c r="E296" s="15" t="s">
        <v>6701</v>
      </c>
      <c r="F296" s="15" t="s">
        <v>103</v>
      </c>
      <c r="G296" s="15" t="s">
        <v>810</v>
      </c>
    </row>
    <row r="297" spans="1:7" hidden="1">
      <c r="A297" s="15" t="s">
        <v>7106</v>
      </c>
      <c r="B297" s="218" t="str">
        <f>IF(ISNUMBER(_xlfn.XMATCH(SBA_fields[[#This Row],[ID]],Rosetta_Stone[FDXSANDBOXA ID],0))=TRUE,"Found","0-Not Found")</f>
        <v>0-Not Found</v>
      </c>
      <c r="C297" s="15"/>
      <c r="D297" s="15" t="s">
        <v>7109</v>
      </c>
      <c r="E297" s="15" t="s">
        <v>6935</v>
      </c>
      <c r="F297" s="15" t="s">
        <v>103</v>
      </c>
      <c r="G297" s="15" t="s">
        <v>810</v>
      </c>
    </row>
    <row r="298" spans="1:7" hidden="1">
      <c r="A298" s="15" t="s">
        <v>7106</v>
      </c>
      <c r="B298" s="218" t="str">
        <f>IF(ISNUMBER(_xlfn.XMATCH(SBA_fields[[#This Row],[ID]],Rosetta_Stone[FDXSANDBOXA ID],0))=TRUE,"Found","0-Not Found")</f>
        <v>0-Not Found</v>
      </c>
      <c r="C298" s="15"/>
      <c r="D298" s="15" t="s">
        <v>7110</v>
      </c>
      <c r="E298" s="15" t="s">
        <v>6700</v>
      </c>
      <c r="F298" s="15" t="s">
        <v>103</v>
      </c>
      <c r="G298" s="15" t="s">
        <v>810</v>
      </c>
    </row>
    <row r="299" spans="1:7" hidden="1">
      <c r="A299" s="15" t="s">
        <v>7111</v>
      </c>
      <c r="B299" s="218" t="str">
        <f>IF(ISNUMBER(_xlfn.XMATCH(SBA_fields[[#This Row],[ID]],Rosetta_Stone[FDXSANDBOXA ID],0))=TRUE,"Found","0-Not Found")</f>
        <v>0-Not Found</v>
      </c>
      <c r="C299" s="15"/>
      <c r="D299" s="15" t="s">
        <v>7112</v>
      </c>
      <c r="E299" s="15" t="s">
        <v>6700</v>
      </c>
      <c r="F299" s="15" t="s">
        <v>7081</v>
      </c>
      <c r="G299" s="15" t="s">
        <v>810</v>
      </c>
    </row>
    <row r="300" spans="1:7" hidden="1">
      <c r="A300" s="15" t="s">
        <v>7111</v>
      </c>
      <c r="B300" s="218" t="str">
        <f>IF(ISNUMBER(_xlfn.XMATCH(SBA_fields[[#This Row],[ID]],Rosetta_Stone[FDXSANDBOXA ID],0))=TRUE,"Found","0-Not Found")</f>
        <v>0-Not Found</v>
      </c>
      <c r="C300" s="15"/>
      <c r="D300" s="15" t="s">
        <v>7113</v>
      </c>
      <c r="E300" s="15" t="s">
        <v>6700</v>
      </c>
      <c r="F300" s="15" t="s">
        <v>103</v>
      </c>
      <c r="G300" s="15" t="s">
        <v>810</v>
      </c>
    </row>
    <row r="301" spans="1:7" hidden="1">
      <c r="A301" s="15" t="s">
        <v>7114</v>
      </c>
      <c r="B301" s="218" t="str">
        <f>IF(ISNUMBER(_xlfn.XMATCH(SBA_fields[[#This Row],[ID]],Rosetta_Stone[FDXSANDBOXA ID],0))=TRUE,"Found","0-Not Found")</f>
        <v>0-Not Found</v>
      </c>
      <c r="C301" s="15"/>
      <c r="D301" s="15" t="s">
        <v>7115</v>
      </c>
      <c r="E301" s="15" t="s">
        <v>6701</v>
      </c>
      <c r="F301" s="15" t="s">
        <v>7081</v>
      </c>
      <c r="G301" s="15" t="s">
        <v>810</v>
      </c>
    </row>
    <row r="302" spans="1:7" hidden="1">
      <c r="A302" s="15" t="s">
        <v>7114</v>
      </c>
      <c r="B302" s="218" t="str">
        <f>IF(ISNUMBER(_xlfn.XMATCH(SBA_fields[[#This Row],[ID]],Rosetta_Stone[FDXSANDBOXA ID],0))=TRUE,"Found","0-Not Found")</f>
        <v>0-Not Found</v>
      </c>
      <c r="C302" s="15"/>
      <c r="D302" s="15" t="s">
        <v>7115</v>
      </c>
      <c r="E302" s="15" t="s">
        <v>6935</v>
      </c>
      <c r="F302" s="15" t="s">
        <v>7081</v>
      </c>
      <c r="G302" s="15" t="s">
        <v>810</v>
      </c>
    </row>
    <row r="303" spans="1:7" hidden="1">
      <c r="A303" s="15" t="s">
        <v>7114</v>
      </c>
      <c r="B303" s="218" t="str">
        <f>IF(ISNUMBER(_xlfn.XMATCH(SBA_fields[[#This Row],[ID]],Rosetta_Stone[FDXSANDBOXA ID],0))=TRUE,"Found","0-Not Found")</f>
        <v>0-Not Found</v>
      </c>
      <c r="C303" s="15"/>
      <c r="D303" s="15" t="s">
        <v>7115</v>
      </c>
      <c r="E303" s="15" t="s">
        <v>6700</v>
      </c>
      <c r="F303" s="15" t="s">
        <v>7081</v>
      </c>
      <c r="G303" s="15" t="s">
        <v>810</v>
      </c>
    </row>
    <row r="304" spans="1:7" hidden="1">
      <c r="A304" s="15" t="s">
        <v>7114</v>
      </c>
      <c r="B304" s="218" t="str">
        <f>IF(ISNUMBER(_xlfn.XMATCH(SBA_fields[[#This Row],[ID]],Rosetta_Stone[FDXSANDBOXA ID],0))=TRUE,"Found","0-Not Found")</f>
        <v>0-Not Found</v>
      </c>
      <c r="C304" s="15"/>
      <c r="D304" s="15" t="s">
        <v>7116</v>
      </c>
      <c r="E304" s="15" t="s">
        <v>6701</v>
      </c>
      <c r="F304" s="15" t="s">
        <v>103</v>
      </c>
      <c r="G304" s="15" t="s">
        <v>810</v>
      </c>
    </row>
    <row r="305" spans="1:7" hidden="1">
      <c r="A305" s="15" t="s">
        <v>7114</v>
      </c>
      <c r="B305" s="218" t="str">
        <f>IF(ISNUMBER(_xlfn.XMATCH(SBA_fields[[#This Row],[ID]],Rosetta_Stone[FDXSANDBOXA ID],0))=TRUE,"Found","0-Not Found")</f>
        <v>0-Not Found</v>
      </c>
      <c r="C305" s="15"/>
      <c r="D305" s="15" t="s">
        <v>7117</v>
      </c>
      <c r="E305" s="15" t="s">
        <v>6935</v>
      </c>
      <c r="F305" s="15" t="s">
        <v>103</v>
      </c>
      <c r="G305" s="15" t="s">
        <v>810</v>
      </c>
    </row>
    <row r="306" spans="1:7" hidden="1">
      <c r="A306" s="15" t="s">
        <v>7114</v>
      </c>
      <c r="B306" s="218" t="str">
        <f>IF(ISNUMBER(_xlfn.XMATCH(SBA_fields[[#This Row],[ID]],Rosetta_Stone[FDXSANDBOXA ID],0))=TRUE,"Found","0-Not Found")</f>
        <v>0-Not Found</v>
      </c>
      <c r="C306" s="15"/>
      <c r="D306" s="15" t="s">
        <v>7118</v>
      </c>
      <c r="E306" s="15" t="s">
        <v>6700</v>
      </c>
      <c r="F306" s="15" t="s">
        <v>103</v>
      </c>
      <c r="G306" s="15" t="s">
        <v>810</v>
      </c>
    </row>
    <row r="307" spans="1:7" hidden="1">
      <c r="A307" s="15" t="s">
        <v>7119</v>
      </c>
      <c r="B307" s="218" t="str">
        <f>IF(ISNUMBER(_xlfn.XMATCH(SBA_fields[[#This Row],[ID]],Rosetta_Stone[FDXSANDBOXA ID],0))=TRUE,"Found","0-Not Found")</f>
        <v>0-Not Found</v>
      </c>
      <c r="C307" s="15"/>
      <c r="D307" s="15" t="s">
        <v>7120</v>
      </c>
      <c r="E307" s="15" t="s">
        <v>6701</v>
      </c>
      <c r="F307" s="15" t="s">
        <v>103</v>
      </c>
      <c r="G307" s="15" t="s">
        <v>6712</v>
      </c>
    </row>
    <row r="308" spans="1:7" hidden="1">
      <c r="A308" s="15" t="s">
        <v>7121</v>
      </c>
      <c r="B308" s="218" t="str">
        <f>IF(ISNUMBER(_xlfn.XMATCH(SBA_fields[[#This Row],[ID]],Rosetta_Stone[FDXSANDBOXA ID],0))=TRUE,"Found","0-Not Found")</f>
        <v>0-Not Found</v>
      </c>
      <c r="C308" s="15"/>
      <c r="D308" s="15" t="s">
        <v>7122</v>
      </c>
      <c r="E308" s="15" t="s">
        <v>6701</v>
      </c>
      <c r="F308" s="15" t="s">
        <v>103</v>
      </c>
      <c r="G308" s="15" t="s">
        <v>1347</v>
      </c>
    </row>
    <row r="309" spans="1:7" hidden="1">
      <c r="A309" s="15" t="s">
        <v>51</v>
      </c>
      <c r="B309" s="218" t="str">
        <f>IF(ISNUMBER(_xlfn.XMATCH(SBA_fields[[#This Row],[ID]],Rosetta_Stone[FDXSANDBOXA ID],0))=TRUE,"Found","0-Not Found")</f>
        <v>0-Not Found</v>
      </c>
      <c r="C309" s="15"/>
      <c r="D309" s="15" t="s">
        <v>7123</v>
      </c>
      <c r="E309" s="15" t="s">
        <v>6701</v>
      </c>
      <c r="F309" s="15" t="s">
        <v>216</v>
      </c>
      <c r="G309" s="15" t="s">
        <v>1075</v>
      </c>
    </row>
    <row r="310" spans="1:7" hidden="1">
      <c r="A310" s="15" t="s">
        <v>51</v>
      </c>
      <c r="B310" s="218" t="str">
        <f>IF(ISNUMBER(_xlfn.XMATCH(SBA_fields[[#This Row],[ID]],Rosetta_Stone[FDXSANDBOXA ID],0))=TRUE,"Found","0-Not Found")</f>
        <v>0-Not Found</v>
      </c>
      <c r="C310" s="15"/>
      <c r="D310" s="15" t="s">
        <v>7124</v>
      </c>
      <c r="E310" s="15" t="s">
        <v>6701</v>
      </c>
      <c r="F310" s="15" t="s">
        <v>103</v>
      </c>
      <c r="G310" s="15" t="s">
        <v>1075</v>
      </c>
    </row>
    <row r="311" spans="1:7" hidden="1">
      <c r="A311" s="15" t="s">
        <v>312</v>
      </c>
      <c r="B311" s="218" t="str">
        <f>IF(ISNUMBER(_xlfn.XMATCH(SBA_fields[[#This Row],[ID]],Rosetta_Stone[FDXSANDBOXA ID],0))=TRUE,"Found","0-Not Found")</f>
        <v>0-Not Found</v>
      </c>
      <c r="C311" s="15"/>
      <c r="D311" s="15" t="s">
        <v>7125</v>
      </c>
      <c r="E311" s="15" t="s">
        <v>6704</v>
      </c>
      <c r="F311" s="15" t="s">
        <v>216</v>
      </c>
      <c r="G311" s="15" t="s">
        <v>947</v>
      </c>
    </row>
    <row r="312" spans="1:7" hidden="1">
      <c r="A312" s="15" t="s">
        <v>312</v>
      </c>
      <c r="B312" s="218" t="str">
        <f>IF(ISNUMBER(_xlfn.XMATCH(SBA_fields[[#This Row],[ID]],Rosetta_Stone[FDXSANDBOXA ID],0))=TRUE,"Found","0-Not Found")</f>
        <v>0-Not Found</v>
      </c>
      <c r="C312" s="15"/>
      <c r="D312" s="15" t="s">
        <v>7126</v>
      </c>
      <c r="E312" s="15" t="s">
        <v>6701</v>
      </c>
      <c r="F312" s="15" t="s">
        <v>103</v>
      </c>
      <c r="G312" s="15" t="s">
        <v>947</v>
      </c>
    </row>
    <row r="313" spans="1:7" hidden="1">
      <c r="A313" s="15" t="s">
        <v>313</v>
      </c>
      <c r="B313" s="218" t="str">
        <f>IF(ISNUMBER(_xlfn.XMATCH(SBA_fields[[#This Row],[ID]],Rosetta_Stone[FDXSANDBOXA ID],0))=TRUE,"Found","0-Not Found")</f>
        <v>0-Not Found</v>
      </c>
      <c r="C313" s="15"/>
      <c r="D313" s="15" t="s">
        <v>7127</v>
      </c>
      <c r="E313" s="15" t="s">
        <v>6704</v>
      </c>
      <c r="F313" s="15" t="s">
        <v>216</v>
      </c>
      <c r="G313" s="15" t="s">
        <v>1075</v>
      </c>
    </row>
    <row r="314" spans="1:7" hidden="1">
      <c r="A314" s="15" t="s">
        <v>313</v>
      </c>
      <c r="B314" s="218" t="str">
        <f>IF(ISNUMBER(_xlfn.XMATCH(SBA_fields[[#This Row],[ID]],Rosetta_Stone[FDXSANDBOXA ID],0))=TRUE,"Found","0-Not Found")</f>
        <v>0-Not Found</v>
      </c>
      <c r="C314" s="15"/>
      <c r="D314" s="15" t="s">
        <v>7128</v>
      </c>
      <c r="E314" s="15" t="s">
        <v>6701</v>
      </c>
      <c r="F314" s="15" t="s">
        <v>103</v>
      </c>
      <c r="G314" s="15" t="s">
        <v>1075</v>
      </c>
    </row>
    <row r="315" spans="1:7" hidden="1">
      <c r="A315" s="15" t="s">
        <v>7129</v>
      </c>
      <c r="B315" s="218" t="str">
        <f>IF(ISNUMBER(_xlfn.XMATCH(SBA_fields[[#This Row],[ID]],Rosetta_Stone[FDXSANDBOXA ID],0))=TRUE,"Found","0-Not Found")</f>
        <v>0-Not Found</v>
      </c>
      <c r="C315" s="15"/>
      <c r="D315" s="15" t="s">
        <v>7130</v>
      </c>
      <c r="E315" s="15" t="s">
        <v>6701</v>
      </c>
      <c r="F315" s="15" t="s">
        <v>103</v>
      </c>
      <c r="G315" s="15" t="s">
        <v>947</v>
      </c>
    </row>
    <row r="316" spans="1:7" hidden="1">
      <c r="A316" s="15" t="s">
        <v>7129</v>
      </c>
      <c r="B316" s="218" t="str">
        <f>IF(ISNUMBER(_xlfn.XMATCH(SBA_fields[[#This Row],[ID]],Rosetta_Stone[FDXSANDBOXA ID],0))=TRUE,"Found","0-Not Found")</f>
        <v>0-Not Found</v>
      </c>
      <c r="C316" s="15"/>
      <c r="D316" s="15" t="s">
        <v>7131</v>
      </c>
      <c r="E316" s="15" t="s">
        <v>6700</v>
      </c>
      <c r="F316" s="15" t="s">
        <v>103</v>
      </c>
      <c r="G316" s="15" t="s">
        <v>947</v>
      </c>
    </row>
    <row r="317" spans="1:7" hidden="1">
      <c r="A317" s="15" t="s">
        <v>913</v>
      </c>
      <c r="B317" s="218" t="str">
        <f>IF(ISNUMBER(_xlfn.XMATCH(SBA_fields[[#This Row],[ID]],Rosetta_Stone[FDXSANDBOXA ID],0))=TRUE,"Found","0-Not Found")</f>
        <v>0-Not Found</v>
      </c>
      <c r="C317" s="15"/>
      <c r="D317" s="15" t="s">
        <v>912</v>
      </c>
      <c r="E317" s="15" t="s">
        <v>7132</v>
      </c>
      <c r="F317" s="15" t="s">
        <v>103</v>
      </c>
      <c r="G317" s="15" t="s">
        <v>947</v>
      </c>
    </row>
    <row r="318" spans="1:7" hidden="1">
      <c r="A318" s="15" t="s">
        <v>7133</v>
      </c>
      <c r="B318" s="218" t="str">
        <f>IF(ISNUMBER(_xlfn.XMATCH(SBA_fields[[#This Row],[ID]],Rosetta_Stone[FDXSANDBOXA ID],0))=TRUE,"Found","0-Not Found")</f>
        <v>0-Not Found</v>
      </c>
      <c r="C318" s="15"/>
      <c r="D318" s="15" t="s">
        <v>7134</v>
      </c>
      <c r="E318" s="15" t="s">
        <v>6701</v>
      </c>
      <c r="F318" s="15" t="s">
        <v>1636</v>
      </c>
      <c r="G318" s="15" t="s">
        <v>947</v>
      </c>
    </row>
    <row r="319" spans="1:7" hidden="1">
      <c r="A319" s="15" t="s">
        <v>2555</v>
      </c>
      <c r="B319" s="218" t="str">
        <f>IF(ISNUMBER(_xlfn.XMATCH(SBA_fields[[#This Row],[ID]],Rosetta_Stone[FDXSANDBOXA ID],0))=TRUE,"Found","0-Not Found")</f>
        <v>0-Not Found</v>
      </c>
      <c r="C319" s="15"/>
      <c r="D319" s="15" t="s">
        <v>7135</v>
      </c>
      <c r="E319" s="15" t="s">
        <v>7048</v>
      </c>
      <c r="F319" s="15" t="s">
        <v>1636</v>
      </c>
      <c r="G319" s="15" t="s">
        <v>947</v>
      </c>
    </row>
    <row r="320" spans="1:7" hidden="1">
      <c r="A320" s="15" t="s">
        <v>2555</v>
      </c>
      <c r="B320" s="218" t="str">
        <f>IF(ISNUMBER(_xlfn.XMATCH(SBA_fields[[#This Row],[ID]],Rosetta_Stone[FDXSANDBOXA ID],0))=TRUE,"Found","0-Not Found")</f>
        <v>0-Not Found</v>
      </c>
      <c r="C320" s="15"/>
      <c r="D320" s="15" t="s">
        <v>7135</v>
      </c>
      <c r="E320" s="15" t="s">
        <v>6701</v>
      </c>
      <c r="F320" s="15" t="s">
        <v>1636</v>
      </c>
      <c r="G320" s="15" t="s">
        <v>947</v>
      </c>
    </row>
    <row r="321" spans="1:7" hidden="1">
      <c r="A321" s="15" t="s">
        <v>2555</v>
      </c>
      <c r="B321" s="218" t="str">
        <f>IF(ISNUMBER(_xlfn.XMATCH(SBA_fields[[#This Row],[ID]],Rosetta_Stone[FDXSANDBOXA ID],0))=TRUE,"Found","0-Not Found")</f>
        <v>0-Not Found</v>
      </c>
      <c r="C321" s="15"/>
      <c r="D321" s="15" t="s">
        <v>7135</v>
      </c>
      <c r="E321" s="15" t="s">
        <v>6727</v>
      </c>
      <c r="F321" s="15" t="s">
        <v>1636</v>
      </c>
      <c r="G321" s="15" t="s">
        <v>947</v>
      </c>
    </row>
    <row r="322" spans="1:7" hidden="1">
      <c r="A322" s="15" t="s">
        <v>7136</v>
      </c>
      <c r="B322" s="218" t="str">
        <f>IF(ISNUMBER(_xlfn.XMATCH(SBA_fields[[#This Row],[ID]],Rosetta_Stone[FDXSANDBOXA ID],0))=TRUE,"Found","0-Not Found")</f>
        <v>0-Not Found</v>
      </c>
      <c r="C322" s="15"/>
      <c r="D322" s="15" t="s">
        <v>7137</v>
      </c>
      <c r="E322" s="15" t="s">
        <v>6700</v>
      </c>
      <c r="F322" s="15" t="s">
        <v>103</v>
      </c>
      <c r="G322" s="15" t="s">
        <v>947</v>
      </c>
    </row>
    <row r="323" spans="1:7" hidden="1">
      <c r="A323" s="15" t="s">
        <v>120</v>
      </c>
      <c r="B323" s="218" t="str">
        <f>IF(ISNUMBER(_xlfn.XMATCH(SBA_fields[[#This Row],[ID]],Rosetta_Stone[FDXSANDBOXA ID],0))=TRUE,"Found","0-Not Found")</f>
        <v>0-Not Found</v>
      </c>
      <c r="C323" s="15" t="s">
        <v>6696</v>
      </c>
      <c r="D323" s="15" t="s">
        <v>8853</v>
      </c>
      <c r="E323" s="15" t="s">
        <v>6701</v>
      </c>
      <c r="F323" s="15" t="s">
        <v>103</v>
      </c>
      <c r="G323" s="15" t="s">
        <v>947</v>
      </c>
    </row>
    <row r="324" spans="1:7" hidden="1">
      <c r="A324" s="15" t="s">
        <v>120</v>
      </c>
      <c r="B324" s="218" t="str">
        <f>IF(ISNUMBER(_xlfn.XMATCH(SBA_fields[[#This Row],[ID]],Rosetta_Stone[FDXSANDBOXA ID],0))=TRUE,"Found","0-Not Found")</f>
        <v>0-Not Found</v>
      </c>
      <c r="C324" s="15" t="s">
        <v>6696</v>
      </c>
      <c r="D324" s="15" t="s">
        <v>8854</v>
      </c>
      <c r="E324" s="15" t="s">
        <v>6700</v>
      </c>
      <c r="F324" s="15" t="s">
        <v>103</v>
      </c>
      <c r="G324" s="15" t="s">
        <v>947</v>
      </c>
    </row>
    <row r="325" spans="1:7" hidden="1">
      <c r="A325" s="15" t="s">
        <v>6305</v>
      </c>
      <c r="B325" s="218" t="str">
        <f>IF(ISNUMBER(_xlfn.XMATCH(SBA_fields[[#This Row],[ID]],Rosetta_Stone[FDXSANDBOXA ID],0))=TRUE,"Found","0-Not Found")</f>
        <v>0-Not Found</v>
      </c>
      <c r="C325" s="15" t="s">
        <v>6696</v>
      </c>
      <c r="D325" s="15" t="s">
        <v>7138</v>
      </c>
      <c r="E325" s="15" t="s">
        <v>6701</v>
      </c>
      <c r="F325" s="15" t="s">
        <v>103</v>
      </c>
      <c r="G325" s="15" t="s">
        <v>947</v>
      </c>
    </row>
    <row r="326" spans="1:7" hidden="1">
      <c r="A326" s="15" t="s">
        <v>6305</v>
      </c>
      <c r="B326" s="218" t="str">
        <f>IF(ISNUMBER(_xlfn.XMATCH(SBA_fields[[#This Row],[ID]],Rosetta_Stone[FDXSANDBOXA ID],0))=TRUE,"Found","0-Not Found")</f>
        <v>0-Not Found</v>
      </c>
      <c r="C326" s="15" t="s">
        <v>6696</v>
      </c>
      <c r="D326" s="15" t="s">
        <v>7139</v>
      </c>
      <c r="E326" s="15" t="s">
        <v>6700</v>
      </c>
      <c r="F326" s="15" t="s">
        <v>103</v>
      </c>
      <c r="G326" s="15" t="s">
        <v>947</v>
      </c>
    </row>
    <row r="327" spans="1:7" hidden="1">
      <c r="A327" s="15" t="s">
        <v>7140</v>
      </c>
      <c r="B327" s="218" t="str">
        <f>IF(ISNUMBER(_xlfn.XMATCH(SBA_fields[[#This Row],[ID]],Rosetta_Stone[FDXSANDBOXA ID],0))=TRUE,"Found","0-Not Found")</f>
        <v>0-Not Found</v>
      </c>
      <c r="C327" s="15"/>
      <c r="D327" s="15" t="s">
        <v>7141</v>
      </c>
      <c r="E327" s="15" t="s">
        <v>6700</v>
      </c>
      <c r="F327" s="15" t="s">
        <v>103</v>
      </c>
      <c r="G327" s="15" t="s">
        <v>810</v>
      </c>
    </row>
    <row r="328" spans="1:7" hidden="1">
      <c r="A328" s="15" t="s">
        <v>7142</v>
      </c>
      <c r="B328" s="218" t="str">
        <f>IF(ISNUMBER(_xlfn.XMATCH(SBA_fields[[#This Row],[ID]],Rosetta_Stone[FDXSANDBOXA ID],0))=TRUE,"Found","0-Not Found")</f>
        <v>0-Not Found</v>
      </c>
      <c r="C328" s="15"/>
      <c r="D328" s="15" t="s">
        <v>7143</v>
      </c>
      <c r="E328" s="15" t="s">
        <v>6700</v>
      </c>
      <c r="F328" s="15" t="s">
        <v>1636</v>
      </c>
      <c r="G328" s="15" t="s">
        <v>947</v>
      </c>
    </row>
    <row r="329" spans="1:7" hidden="1">
      <c r="A329" s="15" t="s">
        <v>7144</v>
      </c>
      <c r="B329" s="218" t="str">
        <f>IF(ISNUMBER(_xlfn.XMATCH(SBA_fields[[#This Row],[ID]],Rosetta_Stone[FDXSANDBOXA ID],0))=TRUE,"Found","0-Not Found")</f>
        <v>0-Not Found</v>
      </c>
      <c r="C329" s="15"/>
      <c r="D329" s="15" t="s">
        <v>7145</v>
      </c>
      <c r="E329" s="15" t="s">
        <v>6700</v>
      </c>
      <c r="F329" s="15" t="s">
        <v>103</v>
      </c>
      <c r="G329" s="15" t="s">
        <v>947</v>
      </c>
    </row>
    <row r="330" spans="1:7" hidden="1">
      <c r="A330" s="15" t="s">
        <v>7146</v>
      </c>
      <c r="B330" s="218" t="str">
        <f>IF(ISNUMBER(_xlfn.XMATCH(SBA_fields[[#This Row],[ID]],Rosetta_Stone[FDXSANDBOXA ID],0))=TRUE,"Found","0-Not Found")</f>
        <v>0-Not Found</v>
      </c>
      <c r="C330" s="15"/>
      <c r="D330" s="15" t="s">
        <v>7147</v>
      </c>
      <c r="E330" s="15" t="s">
        <v>6700</v>
      </c>
      <c r="F330" s="15" t="s">
        <v>1636</v>
      </c>
      <c r="G330" s="15" t="s">
        <v>947</v>
      </c>
    </row>
    <row r="331" spans="1:7" hidden="1">
      <c r="A331" s="15" t="s">
        <v>7148</v>
      </c>
      <c r="B331" s="218" t="str">
        <f>IF(ISNUMBER(_xlfn.XMATCH(SBA_fields[[#This Row],[ID]],Rosetta_Stone[FDXSANDBOXA ID],0))=TRUE,"Found","0-Not Found")</f>
        <v>0-Not Found</v>
      </c>
      <c r="C331" s="15"/>
      <c r="D331" s="15" t="s">
        <v>7149</v>
      </c>
      <c r="E331" s="15" t="s">
        <v>6697</v>
      </c>
      <c r="F331" s="15" t="s">
        <v>216</v>
      </c>
      <c r="G331" s="15" t="s">
        <v>1075</v>
      </c>
    </row>
    <row r="332" spans="1:7" hidden="1">
      <c r="A332" s="15" t="s">
        <v>7150</v>
      </c>
      <c r="B332" s="218" t="str">
        <f>IF(ISNUMBER(_xlfn.XMATCH(SBA_fields[[#This Row],[ID]],Rosetta_Stone[FDXSANDBOXA ID],0))=TRUE,"Found","0-Not Found")</f>
        <v>0-Not Found</v>
      </c>
      <c r="C332" s="15"/>
      <c r="D332" s="15" t="s">
        <v>7151</v>
      </c>
      <c r="E332" s="15" t="s">
        <v>6701</v>
      </c>
      <c r="F332" s="15" t="s">
        <v>216</v>
      </c>
      <c r="G332" s="15" t="s">
        <v>947</v>
      </c>
    </row>
    <row r="333" spans="1:7" hidden="1">
      <c r="A333" s="15" t="s">
        <v>7152</v>
      </c>
      <c r="B333" s="218" t="str">
        <f>IF(ISNUMBER(_xlfn.XMATCH(SBA_fields[[#This Row],[ID]],Rosetta_Stone[FDXSANDBOXA ID],0))=TRUE,"Found","0-Not Found")</f>
        <v>0-Not Found</v>
      </c>
      <c r="C333" s="15"/>
      <c r="D333" s="15" t="s">
        <v>7153</v>
      </c>
      <c r="E333" s="15" t="s">
        <v>6701</v>
      </c>
      <c r="F333" s="15" t="s">
        <v>1636</v>
      </c>
      <c r="G333" s="15" t="s">
        <v>947</v>
      </c>
    </row>
    <row r="334" spans="1:7" hidden="1">
      <c r="A334" s="15" t="s">
        <v>7154</v>
      </c>
      <c r="B334" s="218" t="str">
        <f>IF(ISNUMBER(_xlfn.XMATCH(SBA_fields[[#This Row],[ID]],Rosetta_Stone[FDXSANDBOXA ID],0))=TRUE,"Found","0-Not Found")</f>
        <v>0-Not Found</v>
      </c>
      <c r="C334" s="15"/>
      <c r="D334" s="15" t="s">
        <v>7155</v>
      </c>
      <c r="E334" s="15" t="s">
        <v>6701</v>
      </c>
      <c r="F334" s="15" t="s">
        <v>216</v>
      </c>
      <c r="G334" s="15" t="s">
        <v>947</v>
      </c>
    </row>
    <row r="335" spans="1:7" hidden="1">
      <c r="A335" s="15" t="s">
        <v>5027</v>
      </c>
      <c r="B335" s="218" t="str">
        <f>IF(ISNUMBER(_xlfn.XMATCH(SBA_fields[[#This Row],[ID]],Rosetta_Stone[FDXSANDBOXA ID],0))=TRUE,"Found","0-Not Found")</f>
        <v>0-Not Found</v>
      </c>
      <c r="C335" s="15"/>
      <c r="D335" s="15" t="s">
        <v>7156</v>
      </c>
      <c r="E335" s="15" t="s">
        <v>6701</v>
      </c>
      <c r="F335" s="15" t="s">
        <v>1636</v>
      </c>
      <c r="G335" s="15" t="s">
        <v>947</v>
      </c>
    </row>
    <row r="336" spans="1:7" hidden="1">
      <c r="A336" s="15" t="s">
        <v>5027</v>
      </c>
      <c r="B336" s="218" t="str">
        <f>IF(ISNUMBER(_xlfn.XMATCH(SBA_fields[[#This Row],[ID]],Rosetta_Stone[FDXSANDBOXA ID],0))=TRUE,"Found","0-Not Found")</f>
        <v>0-Not Found</v>
      </c>
      <c r="C336" s="15"/>
      <c r="D336" s="15" t="s">
        <v>7156</v>
      </c>
      <c r="E336" s="15" t="s">
        <v>6700</v>
      </c>
      <c r="F336" s="15" t="s">
        <v>1636</v>
      </c>
      <c r="G336" s="15" t="s">
        <v>947</v>
      </c>
    </row>
    <row r="337" spans="1:7" hidden="1">
      <c r="A337" s="15" t="s">
        <v>5027</v>
      </c>
      <c r="B337" s="218" t="str">
        <f>IF(ISNUMBER(_xlfn.XMATCH(SBA_fields[[#This Row],[ID]],Rosetta_Stone[FDXSANDBOXA ID],0))=TRUE,"Found","0-Not Found")</f>
        <v>0-Not Found</v>
      </c>
      <c r="C337" s="15"/>
      <c r="D337" s="15" t="s">
        <v>7156</v>
      </c>
      <c r="E337" s="15" t="s">
        <v>6697</v>
      </c>
      <c r="F337" s="15" t="s">
        <v>1636</v>
      </c>
      <c r="G337" s="15" t="s">
        <v>947</v>
      </c>
    </row>
    <row r="338" spans="1:7" hidden="1">
      <c r="A338" s="15" t="s">
        <v>5072</v>
      </c>
      <c r="B338" s="218" t="str">
        <f>IF(ISNUMBER(_xlfn.XMATCH(SBA_fields[[#This Row],[ID]],Rosetta_Stone[FDXSANDBOXA ID],0))=TRUE,"Found","0-Not Found")</f>
        <v>Found</v>
      </c>
      <c r="C338" s="15" t="s">
        <v>6696</v>
      </c>
      <c r="D338" s="15" t="s">
        <v>1896</v>
      </c>
      <c r="E338" s="15" t="s">
        <v>6701</v>
      </c>
      <c r="F338" s="15" t="s">
        <v>1636</v>
      </c>
      <c r="G338" s="15" t="s">
        <v>947</v>
      </c>
    </row>
    <row r="339" spans="1:7" hidden="1">
      <c r="A339" s="15" t="s">
        <v>5072</v>
      </c>
      <c r="B339" s="218" t="str">
        <f>IF(ISNUMBER(_xlfn.XMATCH(SBA_fields[[#This Row],[ID]],Rosetta_Stone[FDXSANDBOXA ID],0))=TRUE,"Found","0-Not Found")</f>
        <v>Found</v>
      </c>
      <c r="C339" s="15" t="s">
        <v>6696</v>
      </c>
      <c r="D339" s="15" t="s">
        <v>1896</v>
      </c>
      <c r="E339" s="15" t="s">
        <v>6700</v>
      </c>
      <c r="F339" s="15" t="s">
        <v>1636</v>
      </c>
      <c r="G339" s="15" t="s">
        <v>947</v>
      </c>
    </row>
    <row r="340" spans="1:7" hidden="1">
      <c r="A340" s="15" t="s">
        <v>5072</v>
      </c>
      <c r="B340" s="218" t="str">
        <f>IF(ISNUMBER(_xlfn.XMATCH(SBA_fields[[#This Row],[ID]],Rosetta_Stone[FDXSANDBOXA ID],0))=TRUE,"Found","0-Not Found")</f>
        <v>Found</v>
      </c>
      <c r="C340" s="15" t="s">
        <v>6696</v>
      </c>
      <c r="D340" s="15" t="s">
        <v>1896</v>
      </c>
      <c r="E340" s="15" t="s">
        <v>6697</v>
      </c>
      <c r="F340" s="15" t="s">
        <v>1636</v>
      </c>
      <c r="G340" s="15" t="s">
        <v>947</v>
      </c>
    </row>
    <row r="341" spans="1:7" hidden="1">
      <c r="A341" s="15" t="s">
        <v>7157</v>
      </c>
      <c r="B341" s="218" t="str">
        <f>IF(ISNUMBER(_xlfn.XMATCH(SBA_fields[[#This Row],[ID]],Rosetta_Stone[FDXSANDBOXA ID],0))=TRUE,"Found","0-Not Found")</f>
        <v>0-Not Found</v>
      </c>
      <c r="C341" s="15"/>
      <c r="D341" s="15" t="s">
        <v>7158</v>
      </c>
      <c r="E341" s="15" t="s">
        <v>6701</v>
      </c>
      <c r="F341" s="15" t="s">
        <v>103</v>
      </c>
      <c r="G341" s="15" t="s">
        <v>947</v>
      </c>
    </row>
    <row r="342" spans="1:7" hidden="1">
      <c r="A342" s="15" t="s">
        <v>618</v>
      </c>
      <c r="B342" s="218" t="str">
        <f>IF(ISNUMBER(_xlfn.XMATCH(SBA_fields[[#This Row],[ID]],Rosetta_Stone[FDXSANDBOXA ID],0))=TRUE,"Found","0-Not Found")</f>
        <v>Found</v>
      </c>
      <c r="C342" s="15" t="s">
        <v>6696</v>
      </c>
      <c r="D342" s="15" t="s">
        <v>1615</v>
      </c>
      <c r="E342" s="15" t="s">
        <v>6701</v>
      </c>
      <c r="F342" s="15" t="s">
        <v>1636</v>
      </c>
      <c r="G342" s="15" t="s">
        <v>947</v>
      </c>
    </row>
    <row r="343" spans="1:7" hidden="1">
      <c r="A343" s="15" t="s">
        <v>618</v>
      </c>
      <c r="B343" s="218" t="str">
        <f>IF(ISNUMBER(_xlfn.XMATCH(SBA_fields[[#This Row],[ID]],Rosetta_Stone[FDXSANDBOXA ID],0))=TRUE,"Found","0-Not Found")</f>
        <v>Found</v>
      </c>
      <c r="C343" s="15" t="s">
        <v>6696</v>
      </c>
      <c r="D343" s="15" t="s">
        <v>1615</v>
      </c>
      <c r="E343" s="15" t="s">
        <v>6700</v>
      </c>
      <c r="F343" s="15" t="s">
        <v>1636</v>
      </c>
      <c r="G343" s="15" t="s">
        <v>947</v>
      </c>
    </row>
    <row r="344" spans="1:7" hidden="1">
      <c r="A344" s="15" t="s">
        <v>618</v>
      </c>
      <c r="B344" s="218" t="str">
        <f>IF(ISNUMBER(_xlfn.XMATCH(SBA_fields[[#This Row],[ID]],Rosetta_Stone[FDXSANDBOXA ID],0))=TRUE,"Found","0-Not Found")</f>
        <v>Found</v>
      </c>
      <c r="C344" s="15" t="s">
        <v>6696</v>
      </c>
      <c r="D344" s="15" t="s">
        <v>1615</v>
      </c>
      <c r="E344" s="15" t="s">
        <v>6697</v>
      </c>
      <c r="F344" s="15" t="s">
        <v>1636</v>
      </c>
      <c r="G344" s="15" t="s">
        <v>947</v>
      </c>
    </row>
    <row r="345" spans="1:7" hidden="1">
      <c r="A345" s="15" t="s">
        <v>7159</v>
      </c>
      <c r="B345" s="218" t="str">
        <f>IF(ISNUMBER(_xlfn.XMATCH(SBA_fields[[#This Row],[ID]],Rosetta_Stone[FDXSANDBOXA ID],0))=TRUE,"Found","0-Not Found")</f>
        <v>0-Not Found</v>
      </c>
      <c r="C345" s="15"/>
      <c r="D345" s="15" t="s">
        <v>7160</v>
      </c>
      <c r="E345" s="15" t="s">
        <v>6701</v>
      </c>
      <c r="F345" s="15" t="s">
        <v>103</v>
      </c>
      <c r="G345" s="15" t="s">
        <v>947</v>
      </c>
    </row>
    <row r="346" spans="1:7" hidden="1">
      <c r="A346" s="15" t="s">
        <v>237</v>
      </c>
      <c r="B346" s="218" t="str">
        <f>IF(ISNUMBER(_xlfn.XMATCH(SBA_fields[[#This Row],[ID]],Rosetta_Stone[FDXSANDBOXA ID],0))=TRUE,"Found","0-Not Found")</f>
        <v>0-Not Found</v>
      </c>
      <c r="C346" s="15"/>
      <c r="D346" s="15" t="s">
        <v>7161</v>
      </c>
      <c r="E346" s="15" t="s">
        <v>7132</v>
      </c>
      <c r="F346" s="15" t="s">
        <v>103</v>
      </c>
      <c r="G346" s="15" t="s">
        <v>947</v>
      </c>
    </row>
    <row r="347" spans="1:7" hidden="1">
      <c r="A347" s="15" t="s">
        <v>237</v>
      </c>
      <c r="B347" s="218" t="str">
        <f>IF(ISNUMBER(_xlfn.XMATCH(SBA_fields[[#This Row],[ID]],Rosetta_Stone[FDXSANDBOXA ID],0))=TRUE,"Found","0-Not Found")</f>
        <v>0-Not Found</v>
      </c>
      <c r="C347" s="15"/>
      <c r="D347" s="15" t="s">
        <v>7162</v>
      </c>
      <c r="E347" s="15" t="s">
        <v>6935</v>
      </c>
      <c r="F347" s="15" t="s">
        <v>216</v>
      </c>
      <c r="G347" s="15" t="s">
        <v>947</v>
      </c>
    </row>
    <row r="348" spans="1:7" hidden="1">
      <c r="A348" s="15" t="s">
        <v>237</v>
      </c>
      <c r="B348" s="218" t="str">
        <f>IF(ISNUMBER(_xlfn.XMATCH(SBA_fields[[#This Row],[ID]],Rosetta_Stone[FDXSANDBOXA ID],0))=TRUE,"Found","0-Not Found")</f>
        <v>0-Not Found</v>
      </c>
      <c r="C348" s="15"/>
      <c r="D348" s="15" t="s">
        <v>7163</v>
      </c>
      <c r="E348" s="15" t="s">
        <v>6704</v>
      </c>
      <c r="F348" s="15" t="s">
        <v>103</v>
      </c>
      <c r="G348" s="15" t="s">
        <v>947</v>
      </c>
    </row>
    <row r="349" spans="1:7" hidden="1">
      <c r="A349" s="15" t="s">
        <v>7164</v>
      </c>
      <c r="B349" s="218" t="str">
        <f>IF(ISNUMBER(_xlfn.XMATCH(SBA_fields[[#This Row],[ID]],Rosetta_Stone[FDXSANDBOXA ID],0))=TRUE,"Found","0-Not Found")</f>
        <v>0-Not Found</v>
      </c>
      <c r="C349" s="15"/>
      <c r="D349" s="15" t="s">
        <v>7165</v>
      </c>
      <c r="E349" s="15" t="s">
        <v>6688</v>
      </c>
      <c r="F349" s="15" t="s">
        <v>103</v>
      </c>
      <c r="G349" s="15" t="s">
        <v>6712</v>
      </c>
    </row>
    <row r="350" spans="1:7" hidden="1">
      <c r="A350" s="15" t="s">
        <v>7166</v>
      </c>
      <c r="B350" s="218" t="str">
        <f>IF(ISNUMBER(_xlfn.XMATCH(SBA_fields[[#This Row],[ID]],Rosetta_Stone[FDXSANDBOXA ID],0))=TRUE,"Found","0-Not Found")</f>
        <v>0-Not Found</v>
      </c>
      <c r="C350" s="15"/>
      <c r="D350" s="15" t="s">
        <v>7167</v>
      </c>
      <c r="E350" s="15" t="s">
        <v>6697</v>
      </c>
      <c r="F350" s="15" t="s">
        <v>103</v>
      </c>
      <c r="G350" s="15" t="s">
        <v>947</v>
      </c>
    </row>
    <row r="351" spans="1:7" hidden="1">
      <c r="A351" s="15" t="s">
        <v>7168</v>
      </c>
      <c r="B351" s="218" t="str">
        <f>IF(ISNUMBER(_xlfn.XMATCH(SBA_fields[[#This Row],[ID]],Rosetta_Stone[FDXSANDBOXA ID],0))=TRUE,"Found","0-Not Found")</f>
        <v>0-Not Found</v>
      </c>
      <c r="C351" s="15"/>
      <c r="D351" s="15" t="s">
        <v>7169</v>
      </c>
      <c r="E351" s="15" t="s">
        <v>6701</v>
      </c>
      <c r="F351" s="15" t="s">
        <v>103</v>
      </c>
      <c r="G351" s="15" t="s">
        <v>947</v>
      </c>
    </row>
    <row r="352" spans="1:7" hidden="1">
      <c r="A352" s="15" t="s">
        <v>7170</v>
      </c>
      <c r="B352" s="218" t="str">
        <f>IF(ISNUMBER(_xlfn.XMATCH(SBA_fields[[#This Row],[ID]],Rosetta_Stone[FDXSANDBOXA ID],0))=TRUE,"Found","0-Not Found")</f>
        <v>0-Not Found</v>
      </c>
      <c r="C352" s="15"/>
      <c r="D352" s="15" t="s">
        <v>7171</v>
      </c>
      <c r="E352" s="15" t="s">
        <v>6701</v>
      </c>
      <c r="F352" s="15" t="s">
        <v>103</v>
      </c>
      <c r="G352" s="15" t="s">
        <v>947</v>
      </c>
    </row>
    <row r="353" spans="1:7" hidden="1">
      <c r="A353" s="15" t="s">
        <v>7172</v>
      </c>
      <c r="B353" s="218" t="str">
        <f>IF(ISNUMBER(_xlfn.XMATCH(SBA_fields[[#This Row],[ID]],Rosetta_Stone[FDXSANDBOXA ID],0))=TRUE,"Found","0-Not Found")</f>
        <v>0-Not Found</v>
      </c>
      <c r="C353" s="15"/>
      <c r="D353" s="15" t="s">
        <v>7173</v>
      </c>
      <c r="E353" s="15" t="s">
        <v>6700</v>
      </c>
      <c r="F353" s="15" t="s">
        <v>103</v>
      </c>
      <c r="G353" s="15" t="s">
        <v>1186</v>
      </c>
    </row>
    <row r="354" spans="1:7" hidden="1">
      <c r="A354" s="15" t="s">
        <v>7172</v>
      </c>
      <c r="B354" s="218" t="str">
        <f>IF(ISNUMBER(_xlfn.XMATCH(SBA_fields[[#This Row],[ID]],Rosetta_Stone[FDXSANDBOXA ID],0))=TRUE,"Found","0-Not Found")</f>
        <v>0-Not Found</v>
      </c>
      <c r="C354" s="15"/>
      <c r="D354" s="15" t="s">
        <v>7174</v>
      </c>
      <c r="E354" s="15" t="s">
        <v>6701</v>
      </c>
      <c r="F354" s="15" t="s">
        <v>103</v>
      </c>
      <c r="G354" s="15" t="s">
        <v>1186</v>
      </c>
    </row>
    <row r="355" spans="1:7" hidden="1">
      <c r="A355" s="15" t="s">
        <v>7175</v>
      </c>
      <c r="B355" s="218" t="str">
        <f>IF(ISNUMBER(_xlfn.XMATCH(SBA_fields[[#This Row],[ID]],Rosetta_Stone[FDXSANDBOXA ID],0))=TRUE,"Found","0-Not Found")</f>
        <v>0-Not Found</v>
      </c>
      <c r="C355" s="15"/>
      <c r="D355" s="15" t="s">
        <v>7176</v>
      </c>
      <c r="E355" s="15" t="s">
        <v>6701</v>
      </c>
      <c r="F355" s="15" t="s">
        <v>103</v>
      </c>
      <c r="G355" s="15" t="s">
        <v>947</v>
      </c>
    </row>
    <row r="356" spans="1:7" hidden="1">
      <c r="A356" s="15" t="s">
        <v>7177</v>
      </c>
      <c r="B356" s="218" t="str">
        <f>IF(ISNUMBER(_xlfn.XMATCH(SBA_fields[[#This Row],[ID]],Rosetta_Stone[FDXSANDBOXA ID],0))=TRUE,"Found","0-Not Found")</f>
        <v>0-Not Found</v>
      </c>
      <c r="C356" s="15"/>
      <c r="D356" s="15" t="s">
        <v>7178</v>
      </c>
      <c r="E356" s="15" t="s">
        <v>6700</v>
      </c>
      <c r="F356" s="15" t="s">
        <v>103</v>
      </c>
      <c r="G356" s="15" t="s">
        <v>947</v>
      </c>
    </row>
    <row r="357" spans="1:7" hidden="1">
      <c r="A357" s="15" t="s">
        <v>7179</v>
      </c>
      <c r="B357" s="218" t="str">
        <f>IF(ISNUMBER(_xlfn.XMATCH(SBA_fields[[#This Row],[ID]],Rosetta_Stone[FDXSANDBOXA ID],0))=TRUE,"Found","0-Not Found")</f>
        <v>0-Not Found</v>
      </c>
      <c r="C357" s="15"/>
      <c r="D357" s="15" t="s">
        <v>7180</v>
      </c>
      <c r="E357" s="15" t="s">
        <v>6701</v>
      </c>
      <c r="F357" s="15" t="s">
        <v>103</v>
      </c>
      <c r="G357" s="15" t="s">
        <v>947</v>
      </c>
    </row>
    <row r="358" spans="1:7" hidden="1">
      <c r="A358" s="15" t="s">
        <v>7181</v>
      </c>
      <c r="B358" s="218" t="str">
        <f>IF(ISNUMBER(_xlfn.XMATCH(SBA_fields[[#This Row],[ID]],Rosetta_Stone[FDXSANDBOXA ID],0))=TRUE,"Found","0-Not Found")</f>
        <v>0-Not Found</v>
      </c>
      <c r="C358" s="15"/>
      <c r="D358" s="15" t="s">
        <v>7182</v>
      </c>
      <c r="E358" s="15" t="s">
        <v>6700</v>
      </c>
      <c r="F358" s="15" t="s">
        <v>103</v>
      </c>
      <c r="G358" s="15" t="s">
        <v>947</v>
      </c>
    </row>
    <row r="359" spans="1:7" hidden="1">
      <c r="A359" s="15" t="s">
        <v>7183</v>
      </c>
      <c r="B359" s="218" t="str">
        <f>IF(ISNUMBER(_xlfn.XMATCH(SBA_fields[[#This Row],[ID]],Rosetta_Stone[FDXSANDBOXA ID],0))=TRUE,"Found","0-Not Found")</f>
        <v>0-Not Found</v>
      </c>
      <c r="C359" s="15"/>
      <c r="D359" s="15" t="s">
        <v>7184</v>
      </c>
      <c r="E359" s="15" t="s">
        <v>6701</v>
      </c>
      <c r="F359" s="15" t="s">
        <v>103</v>
      </c>
      <c r="G359" s="15" t="s">
        <v>947</v>
      </c>
    </row>
    <row r="360" spans="1:7" hidden="1">
      <c r="A360" s="15" t="s">
        <v>7185</v>
      </c>
      <c r="B360" s="218" t="str">
        <f>IF(ISNUMBER(_xlfn.XMATCH(SBA_fields[[#This Row],[ID]],Rosetta_Stone[FDXSANDBOXA ID],0))=TRUE,"Found","0-Not Found")</f>
        <v>0-Not Found</v>
      </c>
      <c r="C360" s="15"/>
      <c r="D360" s="15" t="s">
        <v>7186</v>
      </c>
      <c r="E360" s="15" t="s">
        <v>6697</v>
      </c>
      <c r="F360" s="15" t="s">
        <v>103</v>
      </c>
      <c r="G360" s="15" t="s">
        <v>1075</v>
      </c>
    </row>
    <row r="361" spans="1:7" hidden="1">
      <c r="A361" s="15" t="s">
        <v>7185</v>
      </c>
      <c r="B361" s="218" t="str">
        <f>IF(ISNUMBER(_xlfn.XMATCH(SBA_fields[[#This Row],[ID]],Rosetta_Stone[FDXSANDBOXA ID],0))=TRUE,"Found","0-Not Found")</f>
        <v>0-Not Found</v>
      </c>
      <c r="C361" s="15"/>
      <c r="D361" s="15" t="s">
        <v>7187</v>
      </c>
      <c r="E361" s="15" t="s">
        <v>6697</v>
      </c>
      <c r="F361" s="15" t="s">
        <v>103</v>
      </c>
      <c r="G361" s="15" t="s">
        <v>1075</v>
      </c>
    </row>
    <row r="362" spans="1:7" hidden="1">
      <c r="A362" s="15" t="s">
        <v>2077</v>
      </c>
      <c r="B362" s="218" t="str">
        <f>IF(ISNUMBER(_xlfn.XMATCH(SBA_fields[[#This Row],[ID]],Rosetta_Stone[FDXSANDBOXA ID],0))=TRUE,"Found","0-Not Found")</f>
        <v>0-Not Found</v>
      </c>
      <c r="C362" s="15"/>
      <c r="D362" s="15" t="s">
        <v>8855</v>
      </c>
      <c r="E362" s="15" t="s">
        <v>6700</v>
      </c>
      <c r="F362" s="15" t="s">
        <v>1636</v>
      </c>
      <c r="G362" s="15" t="s">
        <v>947</v>
      </c>
    </row>
    <row r="363" spans="1:7" hidden="1">
      <c r="A363" s="15" t="s">
        <v>2077</v>
      </c>
      <c r="B363" s="218" t="str">
        <f>IF(ISNUMBER(_xlfn.XMATCH(SBA_fields[[#This Row],[ID]],Rosetta_Stone[FDXSANDBOXA ID],0))=TRUE,"Found","0-Not Found")</f>
        <v>0-Not Found</v>
      </c>
      <c r="C363" s="15"/>
      <c r="D363" s="15" t="s">
        <v>7188</v>
      </c>
      <c r="E363" s="15" t="s">
        <v>6701</v>
      </c>
      <c r="F363" s="15" t="s">
        <v>1636</v>
      </c>
      <c r="G363" s="15" t="s">
        <v>947</v>
      </c>
    </row>
    <row r="364" spans="1:7" hidden="1">
      <c r="A364" s="15" t="s">
        <v>142</v>
      </c>
      <c r="B364" s="218" t="str">
        <f>IF(ISNUMBER(_xlfn.XMATCH(SBA_fields[[#This Row],[ID]],Rosetta_Stone[FDXSANDBOXA ID],0))=TRUE,"Found","0-Not Found")</f>
        <v>Found</v>
      </c>
      <c r="C364" s="15" t="s">
        <v>6696</v>
      </c>
      <c r="D364" s="15" t="s">
        <v>143</v>
      </c>
      <c r="E364" s="15" t="s">
        <v>6700</v>
      </c>
      <c r="F364" s="15" t="s">
        <v>1636</v>
      </c>
      <c r="G364" s="15" t="s">
        <v>947</v>
      </c>
    </row>
    <row r="365" spans="1:7" hidden="1">
      <c r="A365" s="15" t="s">
        <v>148</v>
      </c>
      <c r="B365" s="218" t="str">
        <f>IF(ISNUMBER(_xlfn.XMATCH(SBA_fields[[#This Row],[ID]],Rosetta_Stone[FDXSANDBOXA ID],0))=TRUE,"Found","0-Not Found")</f>
        <v>Found</v>
      </c>
      <c r="C365" s="15" t="s">
        <v>6696</v>
      </c>
      <c r="D365" s="15" t="s">
        <v>149</v>
      </c>
      <c r="E365" s="15" t="s">
        <v>6700</v>
      </c>
      <c r="F365" s="15" t="s">
        <v>1636</v>
      </c>
      <c r="G365" s="15" t="s">
        <v>947</v>
      </c>
    </row>
    <row r="366" spans="1:7" hidden="1">
      <c r="A366" s="15" t="s">
        <v>8856</v>
      </c>
      <c r="B366" s="218" t="str">
        <f>IF(ISNUMBER(_xlfn.XMATCH(SBA_fields[[#This Row],[ID]],Rosetta_Stone[FDXSANDBOXA ID],0))=TRUE,"Found","0-Not Found")</f>
        <v>0-Not Found</v>
      </c>
      <c r="C366" s="15"/>
      <c r="D366" s="15" t="s">
        <v>1678</v>
      </c>
      <c r="E366" s="15" t="s">
        <v>6701</v>
      </c>
      <c r="F366" s="15" t="s">
        <v>1636</v>
      </c>
      <c r="G366" s="15" t="s">
        <v>947</v>
      </c>
    </row>
    <row r="367" spans="1:7" hidden="1">
      <c r="A367" s="15" t="s">
        <v>604</v>
      </c>
      <c r="B367" s="218" t="str">
        <f>IF(ISNUMBER(_xlfn.XMATCH(SBA_fields[[#This Row],[ID]],Rosetta_Stone[FDXSANDBOXA ID],0))=TRUE,"Found","0-Not Found")</f>
        <v>0-Not Found</v>
      </c>
      <c r="C367" s="15"/>
      <c r="D367" s="15" t="s">
        <v>394</v>
      </c>
      <c r="E367" s="15" t="s">
        <v>6701</v>
      </c>
      <c r="F367" s="15" t="s">
        <v>1636</v>
      </c>
      <c r="G367" s="15" t="s">
        <v>947</v>
      </c>
    </row>
    <row r="368" spans="1:7" hidden="1">
      <c r="A368" s="15" t="s">
        <v>7189</v>
      </c>
      <c r="B368" s="218" t="str">
        <f>IF(ISNUMBER(_xlfn.XMATCH(SBA_fields[[#This Row],[ID]],Rosetta_Stone[FDXSANDBOXA ID],0))=TRUE,"Found","0-Not Found")</f>
        <v>0-Not Found</v>
      </c>
      <c r="C368" s="15"/>
      <c r="D368" s="15" t="s">
        <v>7190</v>
      </c>
      <c r="E368" s="15" t="s">
        <v>6701</v>
      </c>
      <c r="F368" s="15" t="s">
        <v>1636</v>
      </c>
      <c r="G368" s="15" t="s">
        <v>947</v>
      </c>
    </row>
    <row r="369" spans="1:7" hidden="1">
      <c r="A369" s="15" t="s">
        <v>7189</v>
      </c>
      <c r="B369" s="218" t="str">
        <f>IF(ISNUMBER(_xlfn.XMATCH(SBA_fields[[#This Row],[ID]],Rosetta_Stone[FDXSANDBOXA ID],0))=TRUE,"Found","0-Not Found")</f>
        <v>0-Not Found</v>
      </c>
      <c r="C369" s="15"/>
      <c r="D369" s="15" t="s">
        <v>7190</v>
      </c>
      <c r="E369" s="15" t="s">
        <v>6700</v>
      </c>
      <c r="F369" s="15" t="s">
        <v>1636</v>
      </c>
      <c r="G369" s="15" t="s">
        <v>947</v>
      </c>
    </row>
    <row r="370" spans="1:7" hidden="1">
      <c r="A370" s="15" t="s">
        <v>7189</v>
      </c>
      <c r="B370" s="218" t="str">
        <f>IF(ISNUMBER(_xlfn.XMATCH(SBA_fields[[#This Row],[ID]],Rosetta_Stone[FDXSANDBOXA ID],0))=TRUE,"Found","0-Not Found")</f>
        <v>0-Not Found</v>
      </c>
      <c r="C370" s="15"/>
      <c r="D370" s="15" t="s">
        <v>7190</v>
      </c>
      <c r="E370" s="15" t="s">
        <v>6697</v>
      </c>
      <c r="F370" s="15" t="s">
        <v>1636</v>
      </c>
      <c r="G370" s="15" t="s">
        <v>947</v>
      </c>
    </row>
    <row r="371" spans="1:7" hidden="1">
      <c r="A371" s="15" t="s">
        <v>8857</v>
      </c>
      <c r="B371" s="218" t="str">
        <f>IF(ISNUMBER(_xlfn.XMATCH(SBA_fields[[#This Row],[ID]],Rosetta_Stone[FDXSANDBOXA ID],0))=TRUE,"Found","0-Not Found")</f>
        <v>0-Not Found</v>
      </c>
      <c r="C371" s="15"/>
      <c r="D371" s="15" t="s">
        <v>296</v>
      </c>
      <c r="E371" s="15" t="s">
        <v>6701</v>
      </c>
      <c r="F371" s="15" t="s">
        <v>1636</v>
      </c>
      <c r="G371" s="15" t="s">
        <v>947</v>
      </c>
    </row>
    <row r="372" spans="1:7" hidden="1">
      <c r="A372" s="15" t="s">
        <v>8858</v>
      </c>
      <c r="B372" s="218" t="str">
        <f>IF(ISNUMBER(_xlfn.XMATCH(SBA_fields[[#This Row],[ID]],Rosetta_Stone[FDXSANDBOXA ID],0))=TRUE,"Found","0-Not Found")</f>
        <v>0-Not Found</v>
      </c>
      <c r="C372" s="15"/>
      <c r="D372" s="15" t="s">
        <v>299</v>
      </c>
      <c r="E372" s="15" t="s">
        <v>6701</v>
      </c>
      <c r="F372" s="15" t="s">
        <v>1636</v>
      </c>
      <c r="G372" s="15" t="s">
        <v>947</v>
      </c>
    </row>
    <row r="373" spans="1:7" hidden="1">
      <c r="A373" s="15" t="s">
        <v>690</v>
      </c>
      <c r="B373" s="218" t="str">
        <f>IF(ISNUMBER(_xlfn.XMATCH(SBA_fields[[#This Row],[ID]],Rosetta_Stone[FDXSANDBOXA ID],0))=TRUE,"Found","0-Not Found")</f>
        <v>0-Not Found</v>
      </c>
      <c r="C373" s="15"/>
      <c r="D373" s="15" t="s">
        <v>1962</v>
      </c>
      <c r="E373" s="15" t="s">
        <v>6701</v>
      </c>
      <c r="F373" s="15" t="s">
        <v>1636</v>
      </c>
      <c r="G373" s="15" t="s">
        <v>947</v>
      </c>
    </row>
    <row r="374" spans="1:7" hidden="1">
      <c r="A374" s="15" t="s">
        <v>6273</v>
      </c>
      <c r="B374" s="218" t="str">
        <f>IF(ISNUMBER(_xlfn.XMATCH(SBA_fields[[#This Row],[ID]],Rosetta_Stone[FDXSANDBOXA ID],0))=TRUE,"Found","0-Not Found")</f>
        <v>0-Not Found</v>
      </c>
      <c r="C374" s="15"/>
      <c r="D374" s="15" t="s">
        <v>8859</v>
      </c>
      <c r="E374" s="15" t="s">
        <v>6701</v>
      </c>
      <c r="F374" s="15" t="s">
        <v>1636</v>
      </c>
      <c r="G374" s="15" t="s">
        <v>947</v>
      </c>
    </row>
    <row r="375" spans="1:7" hidden="1">
      <c r="A375" s="15" t="s">
        <v>8860</v>
      </c>
      <c r="B375" s="218" t="str">
        <f>IF(ISNUMBER(_xlfn.XMATCH(SBA_fields[[#This Row],[ID]],Rosetta_Stone[FDXSANDBOXA ID],0))=TRUE,"Found","0-Not Found")</f>
        <v>Found</v>
      </c>
      <c r="C375" s="15" t="s">
        <v>6696</v>
      </c>
      <c r="D375" s="15" t="s">
        <v>426</v>
      </c>
      <c r="E375" s="15" t="s">
        <v>6701</v>
      </c>
      <c r="F375" s="15" t="s">
        <v>1636</v>
      </c>
      <c r="G375" s="15" t="s">
        <v>947</v>
      </c>
    </row>
    <row r="376" spans="1:7" hidden="1">
      <c r="A376" s="15" t="s">
        <v>7191</v>
      </c>
      <c r="B376" s="218" t="str">
        <f>IF(ISNUMBER(_xlfn.XMATCH(SBA_fields[[#This Row],[ID]],Rosetta_Stone[FDXSANDBOXA ID],0))=TRUE,"Found","0-Not Found")</f>
        <v>0-Not Found</v>
      </c>
      <c r="C376" s="15"/>
      <c r="D376" s="15" t="s">
        <v>7192</v>
      </c>
      <c r="E376" s="15" t="s">
        <v>6700</v>
      </c>
      <c r="F376" s="15" t="s">
        <v>103</v>
      </c>
      <c r="G376" s="15" t="s">
        <v>947</v>
      </c>
    </row>
    <row r="377" spans="1:7" hidden="1">
      <c r="A377" s="15" t="s">
        <v>7193</v>
      </c>
      <c r="B377" s="218" t="str">
        <f>IF(ISNUMBER(_xlfn.XMATCH(SBA_fields[[#This Row],[ID]],Rosetta_Stone[FDXSANDBOXA ID],0))=TRUE,"Found","0-Not Found")</f>
        <v>0-Not Found</v>
      </c>
      <c r="C377" s="15"/>
      <c r="D377" s="15" t="s">
        <v>7194</v>
      </c>
      <c r="E377" s="15" t="s">
        <v>6700</v>
      </c>
      <c r="F377" s="15" t="s">
        <v>1636</v>
      </c>
      <c r="G377" s="15" t="s">
        <v>947</v>
      </c>
    </row>
    <row r="378" spans="1:7" hidden="1">
      <c r="A378" s="15" t="s">
        <v>7193</v>
      </c>
      <c r="B378" s="218" t="str">
        <f>IF(ISNUMBER(_xlfn.XMATCH(SBA_fields[[#This Row],[ID]],Rosetta_Stone[FDXSANDBOXA ID],0))=TRUE,"Found","0-Not Found")</f>
        <v>0-Not Found</v>
      </c>
      <c r="C378" s="15"/>
      <c r="D378" s="15" t="s">
        <v>7194</v>
      </c>
      <c r="E378" s="15" t="s">
        <v>6697</v>
      </c>
      <c r="F378" s="15" t="s">
        <v>1636</v>
      </c>
      <c r="G378" s="15" t="s">
        <v>947</v>
      </c>
    </row>
    <row r="379" spans="1:7" hidden="1">
      <c r="A379" s="15" t="s">
        <v>7195</v>
      </c>
      <c r="B379" s="218" t="str">
        <f>IF(ISNUMBER(_xlfn.XMATCH(SBA_fields[[#This Row],[ID]],Rosetta_Stone[FDXSANDBOXA ID],0))=TRUE,"Found","0-Not Found")</f>
        <v>0-Not Found</v>
      </c>
      <c r="C379" s="15" t="s">
        <v>6696</v>
      </c>
      <c r="D379" s="15" t="s">
        <v>7196</v>
      </c>
      <c r="E379" s="15" t="s">
        <v>6700</v>
      </c>
      <c r="F379" s="15" t="s">
        <v>103</v>
      </c>
      <c r="G379" s="15" t="s">
        <v>947</v>
      </c>
    </row>
    <row r="380" spans="1:7" hidden="1">
      <c r="A380" s="15" t="s">
        <v>7197</v>
      </c>
      <c r="B380" s="218" t="str">
        <f>IF(ISNUMBER(_xlfn.XMATCH(SBA_fields[[#This Row],[ID]],Rosetta_Stone[FDXSANDBOXA ID],0))=TRUE,"Found","0-Not Found")</f>
        <v>0-Not Found</v>
      </c>
      <c r="C380" s="15"/>
      <c r="D380" s="15" t="s">
        <v>7198</v>
      </c>
      <c r="E380" s="15" t="s">
        <v>6701</v>
      </c>
      <c r="F380" s="15" t="s">
        <v>103</v>
      </c>
      <c r="G380" s="15" t="s">
        <v>947</v>
      </c>
    </row>
    <row r="381" spans="1:7" hidden="1">
      <c r="A381" s="15" t="s">
        <v>7199</v>
      </c>
      <c r="B381" s="218" t="str">
        <f>IF(ISNUMBER(_xlfn.XMATCH(SBA_fields[[#This Row],[ID]],Rosetta_Stone[FDXSANDBOXA ID],0))=TRUE,"Found","0-Not Found")</f>
        <v>0-Not Found</v>
      </c>
      <c r="C381" s="15"/>
      <c r="D381" s="15" t="s">
        <v>7200</v>
      </c>
      <c r="E381" s="15" t="s">
        <v>6701</v>
      </c>
      <c r="F381" s="15" t="s">
        <v>103</v>
      </c>
      <c r="G381" s="15" t="s">
        <v>947</v>
      </c>
    </row>
    <row r="382" spans="1:7" hidden="1">
      <c r="A382" s="15" t="s">
        <v>7201</v>
      </c>
      <c r="B382" s="218" t="str">
        <f>IF(ISNUMBER(_xlfn.XMATCH(SBA_fields[[#This Row],[ID]],Rosetta_Stone[FDXSANDBOXA ID],0))=TRUE,"Found","0-Not Found")</f>
        <v>0-Not Found</v>
      </c>
      <c r="C382" s="15"/>
      <c r="D382" s="15" t="s">
        <v>7202</v>
      </c>
      <c r="E382" s="15" t="s">
        <v>6701</v>
      </c>
      <c r="F382" s="15" t="s">
        <v>1636</v>
      </c>
      <c r="G382" s="15" t="s">
        <v>947</v>
      </c>
    </row>
    <row r="383" spans="1:7" hidden="1">
      <c r="A383" s="15" t="s">
        <v>7201</v>
      </c>
      <c r="B383" s="218" t="str">
        <f>IF(ISNUMBER(_xlfn.XMATCH(SBA_fields[[#This Row],[ID]],Rosetta_Stone[FDXSANDBOXA ID],0))=TRUE,"Found","0-Not Found")</f>
        <v>0-Not Found</v>
      </c>
      <c r="C383" s="15"/>
      <c r="D383" s="15" t="s">
        <v>7202</v>
      </c>
      <c r="E383" s="15" t="s">
        <v>6700</v>
      </c>
      <c r="F383" s="15" t="s">
        <v>1636</v>
      </c>
      <c r="G383" s="15" t="s">
        <v>947</v>
      </c>
    </row>
    <row r="384" spans="1:7" hidden="1">
      <c r="A384" s="15" t="s">
        <v>7201</v>
      </c>
      <c r="B384" s="218" t="str">
        <f>IF(ISNUMBER(_xlfn.XMATCH(SBA_fields[[#This Row],[ID]],Rosetta_Stone[FDXSANDBOXA ID],0))=TRUE,"Found","0-Not Found")</f>
        <v>0-Not Found</v>
      </c>
      <c r="C384" s="15"/>
      <c r="D384" s="15" t="s">
        <v>7202</v>
      </c>
      <c r="E384" s="15" t="s">
        <v>6697</v>
      </c>
      <c r="F384" s="15" t="s">
        <v>1636</v>
      </c>
      <c r="G384" s="15" t="s">
        <v>947</v>
      </c>
    </row>
    <row r="385" spans="1:7" hidden="1">
      <c r="A385" s="15" t="s">
        <v>7203</v>
      </c>
      <c r="B385" s="218" t="str">
        <f>IF(ISNUMBER(_xlfn.XMATCH(SBA_fields[[#This Row],[ID]],Rosetta_Stone[FDXSANDBOXA ID],0))=TRUE,"Found","0-Not Found")</f>
        <v>0-Not Found</v>
      </c>
      <c r="C385" s="15" t="s">
        <v>6696</v>
      </c>
      <c r="D385" s="15" t="s">
        <v>7204</v>
      </c>
      <c r="E385" s="15" t="s">
        <v>6701</v>
      </c>
      <c r="F385" s="15" t="s">
        <v>103</v>
      </c>
      <c r="G385" s="15" t="s">
        <v>947</v>
      </c>
    </row>
    <row r="386" spans="1:7" hidden="1">
      <c r="A386" s="15" t="s">
        <v>7205</v>
      </c>
      <c r="B386" s="218" t="str">
        <f>IF(ISNUMBER(_xlfn.XMATCH(SBA_fields[[#This Row],[ID]],Rosetta_Stone[FDXSANDBOXA ID],0))=TRUE,"Found","0-Not Found")</f>
        <v>0-Not Found</v>
      </c>
      <c r="C386" s="15" t="s">
        <v>6696</v>
      </c>
      <c r="D386" s="15" t="s">
        <v>7206</v>
      </c>
      <c r="E386" s="15" t="s">
        <v>6700</v>
      </c>
      <c r="F386" s="15" t="s">
        <v>103</v>
      </c>
      <c r="G386" s="15" t="s">
        <v>947</v>
      </c>
    </row>
    <row r="387" spans="1:7" hidden="1">
      <c r="A387" s="15" t="s">
        <v>7207</v>
      </c>
      <c r="B387" s="218" t="str">
        <f>IF(ISNUMBER(_xlfn.XMATCH(SBA_fields[[#This Row],[ID]],Rosetta_Stone[FDXSANDBOXA ID],0))=TRUE,"Found","0-Not Found")</f>
        <v>0-Not Found</v>
      </c>
      <c r="C387" s="15"/>
      <c r="D387" s="15" t="s">
        <v>7208</v>
      </c>
      <c r="E387" s="15" t="s">
        <v>6701</v>
      </c>
      <c r="F387" s="15" t="s">
        <v>1636</v>
      </c>
      <c r="G387" s="15" t="s">
        <v>947</v>
      </c>
    </row>
    <row r="388" spans="1:7" hidden="1">
      <c r="A388" s="15" t="s">
        <v>7207</v>
      </c>
      <c r="B388" s="218" t="str">
        <f>IF(ISNUMBER(_xlfn.XMATCH(SBA_fields[[#This Row],[ID]],Rosetta_Stone[FDXSANDBOXA ID],0))=TRUE,"Found","0-Not Found")</f>
        <v>0-Not Found</v>
      </c>
      <c r="C388" s="15"/>
      <c r="D388" s="15" t="s">
        <v>7208</v>
      </c>
      <c r="E388" s="15" t="s">
        <v>6700</v>
      </c>
      <c r="F388" s="15" t="s">
        <v>1636</v>
      </c>
      <c r="G388" s="15" t="s">
        <v>947</v>
      </c>
    </row>
    <row r="389" spans="1:7" hidden="1">
      <c r="A389" s="15" t="s">
        <v>7207</v>
      </c>
      <c r="B389" s="218" t="str">
        <f>IF(ISNUMBER(_xlfn.XMATCH(SBA_fields[[#This Row],[ID]],Rosetta_Stone[FDXSANDBOXA ID],0))=TRUE,"Found","0-Not Found")</f>
        <v>0-Not Found</v>
      </c>
      <c r="C389" s="15"/>
      <c r="D389" s="15" t="s">
        <v>7208</v>
      </c>
      <c r="E389" s="15" t="s">
        <v>6697</v>
      </c>
      <c r="F389" s="15" t="s">
        <v>1636</v>
      </c>
      <c r="G389" s="15" t="s">
        <v>947</v>
      </c>
    </row>
    <row r="390" spans="1:7" hidden="1">
      <c r="A390" s="15" t="s">
        <v>338</v>
      </c>
      <c r="B390" s="218" t="str">
        <f>IF(ISNUMBER(_xlfn.XMATCH(SBA_fields[[#This Row],[ID]],Rosetta_Stone[FDXSANDBOXA ID],0))=TRUE,"Found","0-Not Found")</f>
        <v>0-Not Found</v>
      </c>
      <c r="C390" s="15"/>
      <c r="D390" s="15" t="s">
        <v>7209</v>
      </c>
      <c r="E390" s="15" t="s">
        <v>6731</v>
      </c>
      <c r="F390" s="15" t="s">
        <v>216</v>
      </c>
      <c r="G390" s="15" t="s">
        <v>338</v>
      </c>
    </row>
    <row r="391" spans="1:7" hidden="1">
      <c r="A391" s="15" t="s">
        <v>338</v>
      </c>
      <c r="B391" s="218" t="str">
        <f>IF(ISNUMBER(_xlfn.XMATCH(SBA_fields[[#This Row],[ID]],Rosetta_Stone[FDXSANDBOXA ID],0))=TRUE,"Found","0-Not Found")</f>
        <v>Found</v>
      </c>
      <c r="C391" s="15" t="s">
        <v>6696</v>
      </c>
      <c r="D391" s="15" t="s">
        <v>339</v>
      </c>
      <c r="E391" s="15" t="s">
        <v>6701</v>
      </c>
      <c r="F391" s="15" t="s">
        <v>216</v>
      </c>
      <c r="G391" s="15" t="s">
        <v>1347</v>
      </c>
    </row>
    <row r="392" spans="1:7" hidden="1">
      <c r="A392" s="15" t="s">
        <v>7210</v>
      </c>
      <c r="B392" s="218" t="str">
        <f>IF(ISNUMBER(_xlfn.XMATCH(SBA_fields[[#This Row],[ID]],Rosetta_Stone[FDXSANDBOXA ID],0))=TRUE,"Found","0-Not Found")</f>
        <v>0-Not Found</v>
      </c>
      <c r="C392" s="15"/>
      <c r="D392" s="15" t="s">
        <v>7211</v>
      </c>
      <c r="E392" s="15" t="s">
        <v>6701</v>
      </c>
      <c r="F392" s="15" t="s">
        <v>216</v>
      </c>
      <c r="G392" s="15" t="s">
        <v>338</v>
      </c>
    </row>
    <row r="393" spans="1:7" hidden="1">
      <c r="A393" s="15" t="s">
        <v>264</v>
      </c>
      <c r="B393" s="218" t="str">
        <f>IF(ISNUMBER(_xlfn.XMATCH(SBA_fields[[#This Row],[ID]],Rosetta_Stone[FDXSANDBOXA ID],0))=TRUE,"Found","0-Not Found")</f>
        <v>0-Not Found</v>
      </c>
      <c r="C393" s="15"/>
      <c r="D393" s="15" t="s">
        <v>8861</v>
      </c>
      <c r="E393" s="15" t="s">
        <v>6701</v>
      </c>
      <c r="F393" s="15" t="s">
        <v>103</v>
      </c>
      <c r="G393" s="15" t="s">
        <v>947</v>
      </c>
    </row>
    <row r="394" spans="1:7" hidden="1">
      <c r="A394" s="15" t="s">
        <v>264</v>
      </c>
      <c r="B394" s="218" t="str">
        <f>IF(ISNUMBER(_xlfn.XMATCH(SBA_fields[[#This Row],[ID]],Rosetta_Stone[FDXSANDBOXA ID],0))=TRUE,"Found","0-Not Found")</f>
        <v>Found</v>
      </c>
      <c r="C394" s="15" t="s">
        <v>6696</v>
      </c>
      <c r="D394" s="15" t="s">
        <v>265</v>
      </c>
      <c r="E394" s="15" t="s">
        <v>6701</v>
      </c>
      <c r="F394" s="15" t="s">
        <v>103</v>
      </c>
      <c r="G394" s="15" t="s">
        <v>947</v>
      </c>
    </row>
    <row r="395" spans="1:7" hidden="1">
      <c r="A395" s="15" t="s">
        <v>7212</v>
      </c>
      <c r="B395" s="218" t="str">
        <f>IF(ISNUMBER(_xlfn.XMATCH(SBA_fields[[#This Row],[ID]],Rosetta_Stone[FDXSANDBOXA ID],0))=TRUE,"Found","0-Not Found")</f>
        <v>0-Not Found</v>
      </c>
      <c r="C395" s="15"/>
      <c r="D395" s="15" t="s">
        <v>7213</v>
      </c>
      <c r="E395" s="15" t="s">
        <v>6701</v>
      </c>
      <c r="F395" s="15" t="s">
        <v>216</v>
      </c>
      <c r="G395" s="15" t="s">
        <v>1075</v>
      </c>
    </row>
    <row r="396" spans="1:7" hidden="1">
      <c r="A396" s="15" t="s">
        <v>7214</v>
      </c>
      <c r="B396" s="218" t="str">
        <f>IF(ISNUMBER(_xlfn.XMATCH(SBA_fields[[#This Row],[ID]],Rosetta_Stone[FDXSANDBOXA ID],0))=TRUE,"Found","0-Not Found")</f>
        <v>0-Not Found</v>
      </c>
      <c r="C396" s="15"/>
      <c r="D396" s="15" t="s">
        <v>7215</v>
      </c>
      <c r="E396" s="15" t="s">
        <v>6701</v>
      </c>
      <c r="F396" s="15" t="s">
        <v>216</v>
      </c>
      <c r="G396" s="15" t="s">
        <v>1075</v>
      </c>
    </row>
    <row r="397" spans="1:7" hidden="1">
      <c r="A397" s="15" t="s">
        <v>1347</v>
      </c>
      <c r="B397" s="218" t="str">
        <f>IF(ISNUMBER(_xlfn.XMATCH(SBA_fields[[#This Row],[ID]],Rosetta_Stone[FDXSANDBOXA ID],0))=TRUE,"Found","0-Not Found")</f>
        <v>0-Not Found</v>
      </c>
      <c r="C397" s="15"/>
      <c r="D397" s="15" t="s">
        <v>7216</v>
      </c>
      <c r="E397" s="15" t="s">
        <v>6731</v>
      </c>
      <c r="F397" s="15" t="s">
        <v>216</v>
      </c>
      <c r="G397" s="15" t="s">
        <v>1347</v>
      </c>
    </row>
    <row r="398" spans="1:7" hidden="1">
      <c r="A398" s="15" t="s">
        <v>7217</v>
      </c>
      <c r="B398" s="218" t="str">
        <f>IF(ISNUMBER(_xlfn.XMATCH(SBA_fields[[#This Row],[ID]],Rosetta_Stone[FDXSANDBOXA ID],0))=TRUE,"Found","0-Not Found")</f>
        <v>0-Not Found</v>
      </c>
      <c r="C398" s="15"/>
      <c r="D398" s="15" t="s">
        <v>7218</v>
      </c>
      <c r="E398" s="15" t="s">
        <v>6701</v>
      </c>
      <c r="F398" s="15" t="s">
        <v>216</v>
      </c>
      <c r="G398" s="15" t="s">
        <v>1347</v>
      </c>
    </row>
    <row r="399" spans="1:7" hidden="1">
      <c r="A399" s="15" t="s">
        <v>7217</v>
      </c>
      <c r="B399" s="218" t="str">
        <f>IF(ISNUMBER(_xlfn.XMATCH(SBA_fields[[#This Row],[ID]],Rosetta_Stone[FDXSANDBOXA ID],0))=TRUE,"Found","0-Not Found")</f>
        <v>0-Not Found</v>
      </c>
      <c r="C399" s="15"/>
      <c r="D399" s="15" t="s">
        <v>7219</v>
      </c>
      <c r="E399" s="15" t="s">
        <v>6935</v>
      </c>
      <c r="F399" s="15" t="s">
        <v>216</v>
      </c>
      <c r="G399" s="15" t="s">
        <v>1347</v>
      </c>
    </row>
    <row r="400" spans="1:7" hidden="1">
      <c r="A400" s="15" t="s">
        <v>7220</v>
      </c>
      <c r="B400" s="218" t="str">
        <f>IF(ISNUMBER(_xlfn.XMATCH(SBA_fields[[#This Row],[ID]],Rosetta_Stone[FDXSANDBOXA ID],0))=TRUE,"Found","0-Not Found")</f>
        <v>0-Not Found</v>
      </c>
      <c r="C400" s="15"/>
      <c r="D400" s="15" t="s">
        <v>7221</v>
      </c>
      <c r="E400" s="15" t="s">
        <v>6701</v>
      </c>
      <c r="F400" s="15" t="s">
        <v>216</v>
      </c>
      <c r="G400" s="15" t="s">
        <v>1347</v>
      </c>
    </row>
    <row r="401" spans="1:7" hidden="1">
      <c r="A401" s="15" t="s">
        <v>7220</v>
      </c>
      <c r="B401" s="218" t="str">
        <f>IF(ISNUMBER(_xlfn.XMATCH(SBA_fields[[#This Row],[ID]],Rosetta_Stone[FDXSANDBOXA ID],0))=TRUE,"Found","0-Not Found")</f>
        <v>0-Not Found</v>
      </c>
      <c r="C401" s="15"/>
      <c r="D401" s="15" t="s">
        <v>7222</v>
      </c>
      <c r="E401" s="15" t="s">
        <v>6700</v>
      </c>
      <c r="F401" s="15" t="s">
        <v>216</v>
      </c>
      <c r="G401" s="15" t="s">
        <v>1347</v>
      </c>
    </row>
    <row r="402" spans="1:7" hidden="1">
      <c r="A402" s="15" t="s">
        <v>7223</v>
      </c>
      <c r="B402" s="218" t="str">
        <f>IF(ISNUMBER(_xlfn.XMATCH(SBA_fields[[#This Row],[ID]],Rosetta_Stone[FDXSANDBOXA ID],0))=TRUE,"Found","0-Not Found")</f>
        <v>0-Not Found</v>
      </c>
      <c r="C402" s="15"/>
      <c r="D402" s="15" t="s">
        <v>7224</v>
      </c>
      <c r="E402" s="15" t="s">
        <v>6701</v>
      </c>
      <c r="F402" s="15" t="s">
        <v>216</v>
      </c>
      <c r="G402" s="15" t="s">
        <v>1347</v>
      </c>
    </row>
    <row r="403" spans="1:7" hidden="1">
      <c r="A403" s="15" t="s">
        <v>7223</v>
      </c>
      <c r="B403" s="218" t="str">
        <f>IF(ISNUMBER(_xlfn.XMATCH(SBA_fields[[#This Row],[ID]],Rosetta_Stone[FDXSANDBOXA ID],0))=TRUE,"Found","0-Not Found")</f>
        <v>0-Not Found</v>
      </c>
      <c r="C403" s="15"/>
      <c r="D403" s="15" t="s">
        <v>7225</v>
      </c>
      <c r="E403" s="15" t="s">
        <v>6935</v>
      </c>
      <c r="F403" s="15" t="s">
        <v>216</v>
      </c>
      <c r="G403" s="15" t="s">
        <v>1347</v>
      </c>
    </row>
    <row r="404" spans="1:7" hidden="1">
      <c r="A404" s="15" t="s">
        <v>7226</v>
      </c>
      <c r="B404" s="218" t="str">
        <f>IF(ISNUMBER(_xlfn.XMATCH(SBA_fields[[#This Row],[ID]],Rosetta_Stone[FDXSANDBOXA ID],0))=TRUE,"Found","0-Not Found")</f>
        <v>0-Not Found</v>
      </c>
      <c r="C404" s="15"/>
      <c r="D404" s="15" t="s">
        <v>7227</v>
      </c>
      <c r="E404" s="15" t="s">
        <v>6701</v>
      </c>
      <c r="F404" s="15" t="s">
        <v>216</v>
      </c>
      <c r="G404" s="15" t="s">
        <v>1347</v>
      </c>
    </row>
    <row r="405" spans="1:7" hidden="1">
      <c r="A405" s="15" t="s">
        <v>7226</v>
      </c>
      <c r="B405" s="218" t="str">
        <f>IF(ISNUMBER(_xlfn.XMATCH(SBA_fields[[#This Row],[ID]],Rosetta_Stone[FDXSANDBOXA ID],0))=TRUE,"Found","0-Not Found")</f>
        <v>0-Not Found</v>
      </c>
      <c r="C405" s="15"/>
      <c r="D405" s="15" t="s">
        <v>7228</v>
      </c>
      <c r="E405" s="15" t="s">
        <v>6700</v>
      </c>
      <c r="F405" s="15" t="s">
        <v>216</v>
      </c>
      <c r="G405" s="15" t="s">
        <v>1347</v>
      </c>
    </row>
    <row r="406" spans="1:7" hidden="1">
      <c r="A406" s="15" t="s">
        <v>7229</v>
      </c>
      <c r="B406" s="218" t="str">
        <f>IF(ISNUMBER(_xlfn.XMATCH(SBA_fields[[#This Row],[ID]],Rosetta_Stone[FDXSANDBOXA ID],0))=TRUE,"Found","0-Not Found")</f>
        <v>0-Not Found</v>
      </c>
      <c r="C406" s="15"/>
      <c r="D406" s="15" t="s">
        <v>7230</v>
      </c>
      <c r="E406" s="15" t="s">
        <v>6701</v>
      </c>
      <c r="F406" s="15" t="s">
        <v>216</v>
      </c>
      <c r="G406" s="15" t="s">
        <v>1347</v>
      </c>
    </row>
    <row r="407" spans="1:7" hidden="1">
      <c r="A407" s="15" t="s">
        <v>7231</v>
      </c>
      <c r="B407" s="218" t="str">
        <f>IF(ISNUMBER(_xlfn.XMATCH(SBA_fields[[#This Row],[ID]],Rosetta_Stone[FDXSANDBOXA ID],0))=TRUE,"Found","0-Not Found")</f>
        <v>0-Not Found</v>
      </c>
      <c r="C407" s="15"/>
      <c r="D407" s="15" t="s">
        <v>7232</v>
      </c>
      <c r="E407" s="15" t="s">
        <v>6737</v>
      </c>
      <c r="F407" s="15" t="s">
        <v>103</v>
      </c>
      <c r="G407" s="15" t="s">
        <v>1347</v>
      </c>
    </row>
    <row r="408" spans="1:7" hidden="1">
      <c r="A408" s="15" t="s">
        <v>7233</v>
      </c>
      <c r="B408" s="218" t="str">
        <f>IF(ISNUMBER(_xlfn.XMATCH(SBA_fields[[#This Row],[ID]],Rosetta_Stone[FDXSANDBOXA ID],0))=TRUE,"Found","0-Not Found")</f>
        <v>0-Not Found</v>
      </c>
      <c r="C408" s="15"/>
      <c r="D408" s="15" t="s">
        <v>7234</v>
      </c>
      <c r="E408" s="15" t="s">
        <v>6701</v>
      </c>
      <c r="F408" s="15" t="s">
        <v>216</v>
      </c>
      <c r="G408" s="15" t="s">
        <v>6712</v>
      </c>
    </row>
    <row r="409" spans="1:7" hidden="1">
      <c r="A409" s="15" t="s">
        <v>7235</v>
      </c>
      <c r="B409" s="218" t="str">
        <f>IF(ISNUMBER(_xlfn.XMATCH(SBA_fields[[#This Row],[ID]],Rosetta_Stone[FDXSANDBOXA ID],0))=TRUE,"Found","0-Not Found")</f>
        <v>0-Not Found</v>
      </c>
      <c r="C409" s="15"/>
      <c r="D409" s="15" t="s">
        <v>7236</v>
      </c>
      <c r="E409" s="15" t="s">
        <v>6701</v>
      </c>
      <c r="F409" s="15" t="s">
        <v>216</v>
      </c>
      <c r="G409" s="15" t="s">
        <v>1347</v>
      </c>
    </row>
    <row r="410" spans="1:7" hidden="1">
      <c r="A410" s="15" t="s">
        <v>7235</v>
      </c>
      <c r="B410" s="218" t="str">
        <f>IF(ISNUMBER(_xlfn.XMATCH(SBA_fields[[#This Row],[ID]],Rosetta_Stone[FDXSANDBOXA ID],0))=TRUE,"Found","0-Not Found")</f>
        <v>0-Not Found</v>
      </c>
      <c r="C410" s="15"/>
      <c r="D410" s="15" t="s">
        <v>7237</v>
      </c>
      <c r="E410" s="15" t="s">
        <v>6935</v>
      </c>
      <c r="F410" s="15" t="s">
        <v>216</v>
      </c>
      <c r="G410" s="15" t="s">
        <v>1347</v>
      </c>
    </row>
    <row r="411" spans="1:7" hidden="1">
      <c r="A411" s="15" t="s">
        <v>7238</v>
      </c>
      <c r="B411" s="218" t="str">
        <f>IF(ISNUMBER(_xlfn.XMATCH(SBA_fields[[#This Row],[ID]],Rosetta_Stone[FDXSANDBOXA ID],0))=TRUE,"Found","0-Not Found")</f>
        <v>0-Not Found</v>
      </c>
      <c r="C411" s="15"/>
      <c r="D411" s="15" t="s">
        <v>7239</v>
      </c>
      <c r="E411" s="15" t="s">
        <v>6701</v>
      </c>
      <c r="F411" s="15" t="s">
        <v>216</v>
      </c>
      <c r="G411" s="15" t="s">
        <v>1347</v>
      </c>
    </row>
    <row r="412" spans="1:7" hidden="1">
      <c r="A412" s="15" t="s">
        <v>7240</v>
      </c>
      <c r="B412" s="218" t="str">
        <f>IF(ISNUMBER(_xlfn.XMATCH(SBA_fields[[#This Row],[ID]],Rosetta_Stone[FDXSANDBOXA ID],0))=TRUE,"Found","0-Not Found")</f>
        <v>0-Not Found</v>
      </c>
      <c r="C412" s="15"/>
      <c r="D412" s="15" t="s">
        <v>7241</v>
      </c>
      <c r="E412" s="15" t="s">
        <v>6701</v>
      </c>
      <c r="F412" s="15" t="s">
        <v>216</v>
      </c>
      <c r="G412" s="15" t="s">
        <v>1347</v>
      </c>
    </row>
    <row r="413" spans="1:7" hidden="1">
      <c r="A413" s="15" t="s">
        <v>7240</v>
      </c>
      <c r="B413" s="218" t="str">
        <f>IF(ISNUMBER(_xlfn.XMATCH(SBA_fields[[#This Row],[ID]],Rosetta_Stone[FDXSANDBOXA ID],0))=TRUE,"Found","0-Not Found")</f>
        <v>0-Not Found</v>
      </c>
      <c r="C413" s="15"/>
      <c r="D413" s="15" t="s">
        <v>7242</v>
      </c>
      <c r="E413" s="15" t="s">
        <v>6700</v>
      </c>
      <c r="F413" s="15" t="s">
        <v>216</v>
      </c>
      <c r="G413" s="15" t="s">
        <v>1347</v>
      </c>
    </row>
    <row r="414" spans="1:7" hidden="1">
      <c r="A414" s="15" t="s">
        <v>7243</v>
      </c>
      <c r="B414" s="218" t="str">
        <f>IF(ISNUMBER(_xlfn.XMATCH(SBA_fields[[#This Row],[ID]],Rosetta_Stone[FDXSANDBOXA ID],0))=TRUE,"Found","0-Not Found")</f>
        <v>0-Not Found</v>
      </c>
      <c r="C414" s="15"/>
      <c r="D414" s="15" t="s">
        <v>7244</v>
      </c>
      <c r="E414" s="15" t="s">
        <v>6701</v>
      </c>
      <c r="F414" s="15" t="s">
        <v>216</v>
      </c>
      <c r="G414" s="15" t="s">
        <v>1347</v>
      </c>
    </row>
    <row r="415" spans="1:7" hidden="1">
      <c r="A415" s="15" t="s">
        <v>7243</v>
      </c>
      <c r="B415" s="218" t="str">
        <f>IF(ISNUMBER(_xlfn.XMATCH(SBA_fields[[#This Row],[ID]],Rosetta_Stone[FDXSANDBOXA ID],0))=TRUE,"Found","0-Not Found")</f>
        <v>0-Not Found</v>
      </c>
      <c r="C415" s="15"/>
      <c r="D415" s="15" t="s">
        <v>7245</v>
      </c>
      <c r="E415" s="15" t="s">
        <v>6935</v>
      </c>
      <c r="F415" s="15" t="s">
        <v>216</v>
      </c>
      <c r="G415" s="15" t="s">
        <v>1347</v>
      </c>
    </row>
    <row r="416" spans="1:7" hidden="1">
      <c r="A416" s="15" t="s">
        <v>7246</v>
      </c>
      <c r="B416" s="218" t="str">
        <f>IF(ISNUMBER(_xlfn.XMATCH(SBA_fields[[#This Row],[ID]],Rosetta_Stone[FDXSANDBOXA ID],0))=TRUE,"Found","0-Not Found")</f>
        <v>0-Not Found</v>
      </c>
      <c r="C416" s="15"/>
      <c r="D416" s="15" t="s">
        <v>7247</v>
      </c>
      <c r="E416" s="15" t="s">
        <v>6701</v>
      </c>
      <c r="F416" s="15" t="s">
        <v>216</v>
      </c>
      <c r="G416" s="15" t="s">
        <v>1347</v>
      </c>
    </row>
    <row r="417" spans="1:7" hidden="1">
      <c r="A417" s="15" t="s">
        <v>7248</v>
      </c>
      <c r="B417" s="218" t="str">
        <f>IF(ISNUMBER(_xlfn.XMATCH(SBA_fields[[#This Row],[ID]],Rosetta_Stone[FDXSANDBOXA ID],0))=TRUE,"Found","0-Not Found")</f>
        <v>0-Not Found</v>
      </c>
      <c r="C417" s="15"/>
      <c r="D417" s="15" t="s">
        <v>7249</v>
      </c>
      <c r="E417" s="15" t="s">
        <v>6701</v>
      </c>
      <c r="F417" s="15" t="s">
        <v>216</v>
      </c>
      <c r="G417" s="15" t="s">
        <v>1347</v>
      </c>
    </row>
    <row r="418" spans="1:7" hidden="1">
      <c r="A418" s="15" t="s">
        <v>7248</v>
      </c>
      <c r="B418" s="218" t="str">
        <f>IF(ISNUMBER(_xlfn.XMATCH(SBA_fields[[#This Row],[ID]],Rosetta_Stone[FDXSANDBOXA ID],0))=TRUE,"Found","0-Not Found")</f>
        <v>0-Not Found</v>
      </c>
      <c r="C418" s="15"/>
      <c r="D418" s="15" t="s">
        <v>7250</v>
      </c>
      <c r="E418" s="15" t="s">
        <v>6700</v>
      </c>
      <c r="F418" s="15" t="s">
        <v>216</v>
      </c>
      <c r="G418" s="15" t="s">
        <v>1347</v>
      </c>
    </row>
    <row r="419" spans="1:7" hidden="1">
      <c r="A419" s="15" t="s">
        <v>7251</v>
      </c>
      <c r="B419" s="218" t="str">
        <f>IF(ISNUMBER(_xlfn.XMATCH(SBA_fields[[#This Row],[ID]],Rosetta_Stone[FDXSANDBOXA ID],0))=TRUE,"Found","0-Not Found")</f>
        <v>0-Not Found</v>
      </c>
      <c r="C419" s="15"/>
      <c r="D419" s="15" t="s">
        <v>7252</v>
      </c>
      <c r="E419" s="15" t="s">
        <v>6701</v>
      </c>
      <c r="F419" s="15" t="s">
        <v>216</v>
      </c>
      <c r="G419" s="15" t="s">
        <v>1347</v>
      </c>
    </row>
    <row r="420" spans="1:7" hidden="1">
      <c r="A420" s="15" t="s">
        <v>7253</v>
      </c>
      <c r="B420" s="218" t="str">
        <f>IF(ISNUMBER(_xlfn.XMATCH(SBA_fields[[#This Row],[ID]],Rosetta_Stone[FDXSANDBOXA ID],0))=TRUE,"Found","0-Not Found")</f>
        <v>0-Not Found</v>
      </c>
      <c r="C420" s="15"/>
      <c r="D420" s="15" t="s">
        <v>7254</v>
      </c>
      <c r="E420" s="15" t="s">
        <v>6701</v>
      </c>
      <c r="F420" s="15" t="s">
        <v>216</v>
      </c>
      <c r="G420" s="15" t="s">
        <v>1347</v>
      </c>
    </row>
    <row r="421" spans="1:7" hidden="1">
      <c r="A421" s="15" t="s">
        <v>7255</v>
      </c>
      <c r="B421" s="218" t="str">
        <f>IF(ISNUMBER(_xlfn.XMATCH(SBA_fields[[#This Row],[ID]],Rosetta_Stone[FDXSANDBOXA ID],0))=TRUE,"Found","0-Not Found")</f>
        <v>0-Not Found</v>
      </c>
      <c r="C421" s="15"/>
      <c r="D421" s="15" t="s">
        <v>7256</v>
      </c>
      <c r="E421" s="15" t="s">
        <v>6701</v>
      </c>
      <c r="F421" s="15" t="s">
        <v>216</v>
      </c>
      <c r="G421" s="15" t="s">
        <v>1347</v>
      </c>
    </row>
    <row r="422" spans="1:7" hidden="1">
      <c r="A422" s="15" t="s">
        <v>7255</v>
      </c>
      <c r="B422" s="218" t="str">
        <f>IF(ISNUMBER(_xlfn.XMATCH(SBA_fields[[#This Row],[ID]],Rosetta_Stone[FDXSANDBOXA ID],0))=TRUE,"Found","0-Not Found")</f>
        <v>0-Not Found</v>
      </c>
      <c r="C422" s="15"/>
      <c r="D422" s="15" t="s">
        <v>7257</v>
      </c>
      <c r="E422" s="15" t="s">
        <v>6935</v>
      </c>
      <c r="F422" s="15" t="s">
        <v>216</v>
      </c>
      <c r="G422" s="15" t="s">
        <v>1347</v>
      </c>
    </row>
    <row r="423" spans="1:7" hidden="1">
      <c r="A423" s="15" t="s">
        <v>7258</v>
      </c>
      <c r="B423" s="218" t="str">
        <f>IF(ISNUMBER(_xlfn.XMATCH(SBA_fields[[#This Row],[ID]],Rosetta_Stone[FDXSANDBOXA ID],0))=TRUE,"Found","0-Not Found")</f>
        <v>0-Not Found</v>
      </c>
      <c r="C423" s="15"/>
      <c r="D423" s="15" t="s">
        <v>7259</v>
      </c>
      <c r="E423" s="15" t="s">
        <v>6701</v>
      </c>
      <c r="F423" s="15" t="s">
        <v>216</v>
      </c>
      <c r="G423" s="15" t="s">
        <v>1347</v>
      </c>
    </row>
    <row r="424" spans="1:7" hidden="1">
      <c r="A424" s="15" t="s">
        <v>7260</v>
      </c>
      <c r="B424" s="218" t="str">
        <f>IF(ISNUMBER(_xlfn.XMATCH(SBA_fields[[#This Row],[ID]],Rosetta_Stone[FDXSANDBOXA ID],0))=TRUE,"Found","0-Not Found")</f>
        <v>0-Not Found</v>
      </c>
      <c r="C424" s="15"/>
      <c r="D424" s="15" t="s">
        <v>7261</v>
      </c>
      <c r="E424" s="15" t="s">
        <v>6701</v>
      </c>
      <c r="F424" s="15" t="s">
        <v>216</v>
      </c>
      <c r="G424" s="15" t="s">
        <v>1347</v>
      </c>
    </row>
    <row r="425" spans="1:7" hidden="1">
      <c r="A425" s="15" t="s">
        <v>7260</v>
      </c>
      <c r="B425" s="218" t="str">
        <f>IF(ISNUMBER(_xlfn.XMATCH(SBA_fields[[#This Row],[ID]],Rosetta_Stone[FDXSANDBOXA ID],0))=TRUE,"Found","0-Not Found")</f>
        <v>0-Not Found</v>
      </c>
      <c r="C425" s="15"/>
      <c r="D425" s="15" t="s">
        <v>7262</v>
      </c>
      <c r="E425" s="15" t="s">
        <v>6935</v>
      </c>
      <c r="F425" s="15" t="s">
        <v>216</v>
      </c>
      <c r="G425" s="15" t="s">
        <v>1347</v>
      </c>
    </row>
    <row r="426" spans="1:7" hidden="1">
      <c r="A426" s="15" t="s">
        <v>7263</v>
      </c>
      <c r="B426" s="218" t="str">
        <f>IF(ISNUMBER(_xlfn.XMATCH(SBA_fields[[#This Row],[ID]],Rosetta_Stone[FDXSANDBOXA ID],0))=TRUE,"Found","0-Not Found")</f>
        <v>0-Not Found</v>
      </c>
      <c r="C426" s="15"/>
      <c r="D426" s="15" t="s">
        <v>7264</v>
      </c>
      <c r="E426" s="15" t="s">
        <v>6701</v>
      </c>
      <c r="F426" s="15" t="s">
        <v>216</v>
      </c>
      <c r="G426" s="15" t="s">
        <v>1347</v>
      </c>
    </row>
    <row r="427" spans="1:7" hidden="1">
      <c r="A427" s="15" t="s">
        <v>7265</v>
      </c>
      <c r="B427" s="218" t="str">
        <f>IF(ISNUMBER(_xlfn.XMATCH(SBA_fields[[#This Row],[ID]],Rosetta_Stone[FDXSANDBOXA ID],0))=TRUE,"Found","0-Not Found")</f>
        <v>0-Not Found</v>
      </c>
      <c r="C427" s="15"/>
      <c r="D427" s="15" t="s">
        <v>7266</v>
      </c>
      <c r="E427" s="15" t="s">
        <v>6731</v>
      </c>
      <c r="F427" s="15" t="s">
        <v>216</v>
      </c>
      <c r="G427" s="15" t="s">
        <v>1347</v>
      </c>
    </row>
    <row r="428" spans="1:7" hidden="1">
      <c r="A428" s="15" t="s">
        <v>7265</v>
      </c>
      <c r="B428" s="218" t="str">
        <f>IF(ISNUMBER(_xlfn.XMATCH(SBA_fields[[#This Row],[ID]],Rosetta_Stone[FDXSANDBOXA ID],0))=TRUE,"Found","0-Not Found")</f>
        <v>0-Not Found</v>
      </c>
      <c r="C428" s="15"/>
      <c r="D428" s="15" t="s">
        <v>7267</v>
      </c>
      <c r="E428" s="15" t="s">
        <v>6704</v>
      </c>
      <c r="F428" s="15" t="s">
        <v>216</v>
      </c>
      <c r="G428" s="15" t="s">
        <v>1347</v>
      </c>
    </row>
    <row r="429" spans="1:7" hidden="1">
      <c r="A429" s="15" t="s">
        <v>7268</v>
      </c>
      <c r="B429" s="218" t="str">
        <f>IF(ISNUMBER(_xlfn.XMATCH(SBA_fields[[#This Row],[ID]],Rosetta_Stone[FDXSANDBOXA ID],0))=TRUE,"Found","0-Not Found")</f>
        <v>0-Not Found</v>
      </c>
      <c r="C429" s="15"/>
      <c r="D429" s="15" t="s">
        <v>7269</v>
      </c>
      <c r="E429" s="15" t="s">
        <v>6731</v>
      </c>
      <c r="F429" s="15" t="s">
        <v>216</v>
      </c>
      <c r="G429" s="15" t="s">
        <v>1347</v>
      </c>
    </row>
    <row r="430" spans="1:7" hidden="1">
      <c r="A430" s="15" t="s">
        <v>7270</v>
      </c>
      <c r="B430" s="218" t="str">
        <f>IF(ISNUMBER(_xlfn.XMATCH(SBA_fields[[#This Row],[ID]],Rosetta_Stone[FDXSANDBOXA ID],0))=TRUE,"Found","0-Not Found")</f>
        <v>0-Not Found</v>
      </c>
      <c r="C430" s="15"/>
      <c r="D430" s="15" t="s">
        <v>7271</v>
      </c>
      <c r="E430" s="15" t="s">
        <v>6731</v>
      </c>
      <c r="F430" s="15" t="s">
        <v>216</v>
      </c>
      <c r="G430" s="15" t="s">
        <v>1347</v>
      </c>
    </row>
    <row r="431" spans="1:7" hidden="1">
      <c r="A431" s="15" t="s">
        <v>7272</v>
      </c>
      <c r="B431" s="218" t="str">
        <f>IF(ISNUMBER(_xlfn.XMATCH(SBA_fields[[#This Row],[ID]],Rosetta_Stone[FDXSANDBOXA ID],0))=TRUE,"Found","0-Not Found")</f>
        <v>0-Not Found</v>
      </c>
      <c r="C431" s="15"/>
      <c r="D431" s="15" t="s">
        <v>7273</v>
      </c>
      <c r="E431" s="15" t="s">
        <v>6704</v>
      </c>
      <c r="F431" s="15" t="s">
        <v>216</v>
      </c>
      <c r="G431" s="15" t="s">
        <v>1347</v>
      </c>
    </row>
    <row r="432" spans="1:7" hidden="1">
      <c r="A432" s="15" t="s">
        <v>7274</v>
      </c>
      <c r="B432" s="218" t="str">
        <f>IF(ISNUMBER(_xlfn.XMATCH(SBA_fields[[#This Row],[ID]],Rosetta_Stone[FDXSANDBOXA ID],0))=TRUE,"Found","0-Not Found")</f>
        <v>0-Not Found</v>
      </c>
      <c r="C432" s="15"/>
      <c r="D432" s="15" t="s">
        <v>7275</v>
      </c>
      <c r="E432" s="15" t="s">
        <v>6731</v>
      </c>
      <c r="F432" s="15" t="s">
        <v>216</v>
      </c>
      <c r="G432" s="15" t="s">
        <v>1347</v>
      </c>
    </row>
    <row r="433" spans="1:7" hidden="1">
      <c r="A433" s="15" t="s">
        <v>7276</v>
      </c>
      <c r="B433" s="218" t="str">
        <f>IF(ISNUMBER(_xlfn.XMATCH(SBA_fields[[#This Row],[ID]],Rosetta_Stone[FDXSANDBOXA ID],0))=TRUE,"Found","0-Not Found")</f>
        <v>0-Not Found</v>
      </c>
      <c r="C433" s="15"/>
      <c r="D433" s="15" t="s">
        <v>7277</v>
      </c>
      <c r="E433" s="15" t="s">
        <v>6688</v>
      </c>
      <c r="F433" s="15" t="s">
        <v>216</v>
      </c>
      <c r="G433" s="15" t="s">
        <v>1347</v>
      </c>
    </row>
    <row r="434" spans="1:7" hidden="1">
      <c r="A434" s="15" t="s">
        <v>7278</v>
      </c>
      <c r="B434" s="218" t="str">
        <f>IF(ISNUMBER(_xlfn.XMATCH(SBA_fields[[#This Row],[ID]],Rosetta_Stone[FDXSANDBOXA ID],0))=TRUE,"Found","0-Not Found")</f>
        <v>0-Not Found</v>
      </c>
      <c r="C434" s="15"/>
      <c r="D434" s="15" t="s">
        <v>7279</v>
      </c>
      <c r="E434" s="15" t="s">
        <v>6688</v>
      </c>
      <c r="F434" s="15" t="s">
        <v>216</v>
      </c>
      <c r="G434" s="15" t="s">
        <v>1347</v>
      </c>
    </row>
    <row r="435" spans="1:7" hidden="1">
      <c r="A435" s="15" t="s">
        <v>7280</v>
      </c>
      <c r="B435" s="218" t="str">
        <f>IF(ISNUMBER(_xlfn.XMATCH(SBA_fields[[#This Row],[ID]],Rosetta_Stone[FDXSANDBOXA ID],0))=TRUE,"Found","0-Not Found")</f>
        <v>0-Not Found</v>
      </c>
      <c r="C435" s="15"/>
      <c r="D435" s="15" t="s">
        <v>7281</v>
      </c>
      <c r="E435" s="15" t="s">
        <v>7132</v>
      </c>
      <c r="F435" s="15" t="s">
        <v>103</v>
      </c>
      <c r="G435" s="15" t="s">
        <v>947</v>
      </c>
    </row>
    <row r="436" spans="1:7" hidden="1">
      <c r="A436" s="15" t="s">
        <v>7282</v>
      </c>
      <c r="B436" s="218" t="str">
        <f>IF(ISNUMBER(_xlfn.XMATCH(SBA_fields[[#This Row],[ID]],Rosetta_Stone[FDXSANDBOXA ID],0))=TRUE,"Found","0-Not Found")</f>
        <v>0-Not Found</v>
      </c>
      <c r="C436" s="15"/>
      <c r="D436" s="15" t="s">
        <v>7283</v>
      </c>
      <c r="E436" s="15" t="s">
        <v>6688</v>
      </c>
      <c r="F436" s="15" t="s">
        <v>103</v>
      </c>
      <c r="G436" s="15" t="s">
        <v>947</v>
      </c>
    </row>
    <row r="437" spans="1:7" hidden="1">
      <c r="A437" s="15" t="s">
        <v>7284</v>
      </c>
      <c r="B437" s="218" t="str">
        <f>IF(ISNUMBER(_xlfn.XMATCH(SBA_fields[[#This Row],[ID]],Rosetta_Stone[FDXSANDBOXA ID],0))=TRUE,"Found","0-Not Found")</f>
        <v>0-Not Found</v>
      </c>
      <c r="C437" s="15"/>
      <c r="D437" s="15" t="s">
        <v>7285</v>
      </c>
      <c r="E437" s="15" t="s">
        <v>6701</v>
      </c>
      <c r="F437" s="15" t="s">
        <v>216</v>
      </c>
      <c r="G437" s="15" t="s">
        <v>947</v>
      </c>
    </row>
    <row r="438" spans="1:7" hidden="1">
      <c r="A438" s="15" t="s">
        <v>7286</v>
      </c>
      <c r="B438" s="218" t="str">
        <f>IF(ISNUMBER(_xlfn.XMATCH(SBA_fields[[#This Row],[ID]],Rosetta_Stone[FDXSANDBOXA ID],0))=TRUE,"Found","0-Not Found")</f>
        <v>0-Not Found</v>
      </c>
      <c r="C438" s="15"/>
      <c r="D438" s="15" t="s">
        <v>7287</v>
      </c>
      <c r="E438" s="15" t="s">
        <v>6701</v>
      </c>
      <c r="F438" s="15" t="s">
        <v>103</v>
      </c>
      <c r="G438" s="15" t="s">
        <v>947</v>
      </c>
    </row>
    <row r="439" spans="1:7" hidden="1">
      <c r="A439" s="15" t="s">
        <v>7288</v>
      </c>
      <c r="B439" s="218" t="str">
        <f>IF(ISNUMBER(_xlfn.XMATCH(SBA_fields[[#This Row],[ID]],Rosetta_Stone[FDXSANDBOXA ID],0))=TRUE,"Found","0-Not Found")</f>
        <v>0-Not Found</v>
      </c>
      <c r="C439" s="15"/>
      <c r="D439" s="15" t="s">
        <v>7289</v>
      </c>
      <c r="E439" s="15" t="s">
        <v>6701</v>
      </c>
      <c r="F439" s="15" t="s">
        <v>216</v>
      </c>
      <c r="G439" s="15" t="s">
        <v>947</v>
      </c>
    </row>
    <row r="440" spans="1:7" hidden="1">
      <c r="A440" s="15" t="s">
        <v>7290</v>
      </c>
      <c r="B440" s="218" t="str">
        <f>IF(ISNUMBER(_xlfn.XMATCH(SBA_fields[[#This Row],[ID]],Rosetta_Stone[FDXSANDBOXA ID],0))=TRUE,"Found","0-Not Found")</f>
        <v>0-Not Found</v>
      </c>
      <c r="C440" s="15"/>
      <c r="D440" s="15" t="s">
        <v>7291</v>
      </c>
      <c r="E440" s="15" t="s">
        <v>6701</v>
      </c>
      <c r="F440" s="15" t="s">
        <v>216</v>
      </c>
      <c r="G440" s="15" t="s">
        <v>6712</v>
      </c>
    </row>
    <row r="441" spans="1:7" hidden="1">
      <c r="A441" s="15" t="s">
        <v>689</v>
      </c>
      <c r="B441" s="218" t="str">
        <f>IF(ISNUMBER(_xlfn.XMATCH(SBA_fields[[#This Row],[ID]],Rosetta_Stone[FDXSANDBOXA ID],0))=TRUE,"Found","0-Not Found")</f>
        <v>Found</v>
      </c>
      <c r="C441" s="15" t="s">
        <v>6696</v>
      </c>
      <c r="D441" s="15" t="s">
        <v>159</v>
      </c>
      <c r="E441" s="15" t="s">
        <v>6700</v>
      </c>
      <c r="F441" s="15" t="s">
        <v>1636</v>
      </c>
      <c r="G441" s="15" t="s">
        <v>947</v>
      </c>
    </row>
    <row r="442" spans="1:7" hidden="1">
      <c r="A442" s="15" t="s">
        <v>689</v>
      </c>
      <c r="B442" s="218" t="str">
        <f>IF(ISNUMBER(_xlfn.XMATCH(SBA_fields[[#This Row],[ID]],Rosetta_Stone[FDXSANDBOXA ID],0))=TRUE,"Found","0-Not Found")</f>
        <v>0-Not Found</v>
      </c>
      <c r="C442" s="15"/>
      <c r="D442" s="15" t="s">
        <v>429</v>
      </c>
      <c r="E442" s="15" t="s">
        <v>6701</v>
      </c>
      <c r="F442" s="15" t="s">
        <v>1636</v>
      </c>
      <c r="G442" s="15" t="s">
        <v>947</v>
      </c>
    </row>
    <row r="443" spans="1:7" hidden="1">
      <c r="A443" s="15" t="s">
        <v>7292</v>
      </c>
      <c r="B443" s="218" t="str">
        <f>IF(ISNUMBER(_xlfn.XMATCH(SBA_fields[[#This Row],[ID]],Rosetta_Stone[FDXSANDBOXA ID],0))=TRUE,"Found","0-Not Found")</f>
        <v>0-Not Found</v>
      </c>
      <c r="C443" s="15" t="s">
        <v>6696</v>
      </c>
      <c r="D443" s="15" t="s">
        <v>7293</v>
      </c>
      <c r="E443" s="15" t="s">
        <v>6700</v>
      </c>
      <c r="F443" s="15" t="s">
        <v>103</v>
      </c>
      <c r="G443" s="15" t="s">
        <v>947</v>
      </c>
    </row>
    <row r="444" spans="1:7" hidden="1">
      <c r="A444" s="15" t="s">
        <v>7294</v>
      </c>
      <c r="B444" s="218" t="str">
        <f>IF(ISNUMBER(_xlfn.XMATCH(SBA_fields[[#This Row],[ID]],Rosetta_Stone[FDXSANDBOXA ID],0))=TRUE,"Found","0-Not Found")</f>
        <v>0-Not Found</v>
      </c>
      <c r="C444" s="15"/>
      <c r="D444" s="15" t="s">
        <v>7295</v>
      </c>
      <c r="E444" s="15" t="s">
        <v>6700</v>
      </c>
      <c r="F444" s="15" t="s">
        <v>103</v>
      </c>
      <c r="G444" s="15" t="s">
        <v>810</v>
      </c>
    </row>
    <row r="445" spans="1:7" hidden="1">
      <c r="A445" s="15" t="s">
        <v>7296</v>
      </c>
      <c r="B445" s="218" t="str">
        <f>IF(ISNUMBER(_xlfn.XMATCH(SBA_fields[[#This Row],[ID]],Rosetta_Stone[FDXSANDBOXA ID],0))=TRUE,"Found","0-Not Found")</f>
        <v>0-Not Found</v>
      </c>
      <c r="C445" s="15"/>
      <c r="D445" s="15" t="s">
        <v>7297</v>
      </c>
      <c r="E445" s="15" t="s">
        <v>6700</v>
      </c>
      <c r="F445" s="15" t="s">
        <v>1636</v>
      </c>
      <c r="G445" s="15" t="s">
        <v>947</v>
      </c>
    </row>
    <row r="446" spans="1:7" hidden="1">
      <c r="A446" s="15" t="s">
        <v>7298</v>
      </c>
      <c r="B446" s="218" t="str">
        <f>IF(ISNUMBER(_xlfn.XMATCH(SBA_fields[[#This Row],[ID]],Rosetta_Stone[FDXSANDBOXA ID],0))=TRUE,"Found","0-Not Found")</f>
        <v>0-Not Found</v>
      </c>
      <c r="C446" s="15"/>
      <c r="D446" s="15" t="s">
        <v>7299</v>
      </c>
      <c r="E446" s="15" t="s">
        <v>6700</v>
      </c>
      <c r="F446" s="15" t="s">
        <v>103</v>
      </c>
      <c r="G446" s="15" t="s">
        <v>947</v>
      </c>
    </row>
    <row r="447" spans="1:7" hidden="1">
      <c r="A447" s="15" t="s">
        <v>7300</v>
      </c>
      <c r="B447" s="218" t="str">
        <f>IF(ISNUMBER(_xlfn.XMATCH(SBA_fields[[#This Row],[ID]],Rosetta_Stone[FDXSANDBOXA ID],0))=TRUE,"Found","0-Not Found")</f>
        <v>0-Not Found</v>
      </c>
      <c r="C447" s="15"/>
      <c r="D447" s="15" t="s">
        <v>7301</v>
      </c>
      <c r="E447" s="15" t="s">
        <v>6700</v>
      </c>
      <c r="F447" s="15" t="s">
        <v>1636</v>
      </c>
      <c r="G447" s="15" t="s">
        <v>947</v>
      </c>
    </row>
    <row r="448" spans="1:7" hidden="1">
      <c r="A448" s="15" t="s">
        <v>6274</v>
      </c>
      <c r="B448" s="218" t="str">
        <f>IF(ISNUMBER(_xlfn.XMATCH(SBA_fields[[#This Row],[ID]],Rosetta_Stone[FDXSANDBOXA ID],0))=TRUE,"Found","0-Not Found")</f>
        <v>0-Not Found</v>
      </c>
      <c r="C448" s="15"/>
      <c r="D448" s="15" t="s">
        <v>7302</v>
      </c>
      <c r="E448" s="15" t="s">
        <v>6701</v>
      </c>
      <c r="F448" s="15" t="s">
        <v>1636</v>
      </c>
      <c r="G448" s="15" t="s">
        <v>947</v>
      </c>
    </row>
    <row r="449" spans="1:7" hidden="1">
      <c r="A449" s="15" t="s">
        <v>6274</v>
      </c>
      <c r="B449" s="218" t="str">
        <f>IF(ISNUMBER(_xlfn.XMATCH(SBA_fields[[#This Row],[ID]],Rosetta_Stone[FDXSANDBOXA ID],0))=TRUE,"Found","0-Not Found")</f>
        <v>0-Not Found</v>
      </c>
      <c r="C449" s="15"/>
      <c r="D449" s="15" t="s">
        <v>7302</v>
      </c>
      <c r="E449" s="15" t="s">
        <v>6700</v>
      </c>
      <c r="F449" s="15" t="s">
        <v>1636</v>
      </c>
      <c r="G449" s="15" t="s">
        <v>947</v>
      </c>
    </row>
    <row r="450" spans="1:7" hidden="1">
      <c r="A450" s="15" t="s">
        <v>6274</v>
      </c>
      <c r="B450" s="218" t="str">
        <f>IF(ISNUMBER(_xlfn.XMATCH(SBA_fields[[#This Row],[ID]],Rosetta_Stone[FDXSANDBOXA ID],0))=TRUE,"Found","0-Not Found")</f>
        <v>0-Not Found</v>
      </c>
      <c r="C450" s="15"/>
      <c r="D450" s="15" t="s">
        <v>7302</v>
      </c>
      <c r="E450" s="15" t="s">
        <v>6697</v>
      </c>
      <c r="F450" s="15" t="s">
        <v>1636</v>
      </c>
      <c r="G450" s="15" t="s">
        <v>947</v>
      </c>
    </row>
    <row r="451" spans="1:7" hidden="1">
      <c r="A451" s="15" t="s">
        <v>4350</v>
      </c>
      <c r="B451" s="218" t="str">
        <f>IF(ISNUMBER(_xlfn.XMATCH(SBA_fields[[#This Row],[ID]],Rosetta_Stone[FDXSANDBOXA ID],0))=TRUE,"Found","0-Not Found")</f>
        <v>0-Not Found</v>
      </c>
      <c r="C451" s="15"/>
      <c r="D451" s="15" t="s">
        <v>7303</v>
      </c>
      <c r="E451" s="15" t="s">
        <v>6731</v>
      </c>
      <c r="F451" s="15" t="s">
        <v>216</v>
      </c>
      <c r="G451" s="15" t="s">
        <v>6712</v>
      </c>
    </row>
    <row r="452" spans="1:7" hidden="1">
      <c r="A452" s="15" t="s">
        <v>772</v>
      </c>
      <c r="B452" s="218" t="str">
        <f>IF(ISNUMBER(_xlfn.XMATCH(SBA_fields[[#This Row],[ID]],Rosetta_Stone[FDXSANDBOXA ID],0))=TRUE,"Found","0-Not Found")</f>
        <v>0-Not Found</v>
      </c>
      <c r="C452" s="15"/>
      <c r="D452" s="15" t="s">
        <v>2013</v>
      </c>
      <c r="E452" s="15" t="s">
        <v>6700</v>
      </c>
      <c r="F452" s="15" t="s">
        <v>1636</v>
      </c>
      <c r="G452" s="15" t="s">
        <v>947</v>
      </c>
    </row>
    <row r="453" spans="1:7" hidden="1">
      <c r="A453" s="15" t="s">
        <v>402</v>
      </c>
      <c r="B453" s="218" t="str">
        <f>IF(ISNUMBER(_xlfn.XMATCH(SBA_fields[[#This Row],[ID]],Rosetta_Stone[FDXSANDBOXA ID],0))=TRUE,"Found","0-Not Found")</f>
        <v>Found</v>
      </c>
      <c r="C453" s="15" t="s">
        <v>6696</v>
      </c>
      <c r="D453" s="15" t="s">
        <v>267</v>
      </c>
      <c r="E453" s="15" t="s">
        <v>6701</v>
      </c>
      <c r="F453" s="15" t="s">
        <v>103</v>
      </c>
      <c r="G453" s="15" t="s">
        <v>1186</v>
      </c>
    </row>
    <row r="454" spans="1:7" hidden="1">
      <c r="A454" s="15" t="s">
        <v>380</v>
      </c>
      <c r="B454" s="218" t="str">
        <f>IF(ISNUMBER(_xlfn.XMATCH(SBA_fields[[#This Row],[ID]],Rosetta_Stone[FDXSANDBOXA ID],0))=TRUE,"Found","0-Not Found")</f>
        <v>0-Not Found</v>
      </c>
      <c r="C454" s="15"/>
      <c r="D454" s="15" t="s">
        <v>8862</v>
      </c>
      <c r="E454" s="15" t="s">
        <v>6701</v>
      </c>
      <c r="F454" s="15" t="s">
        <v>103</v>
      </c>
      <c r="G454" s="15" t="s">
        <v>947</v>
      </c>
    </row>
    <row r="455" spans="1:7" hidden="1">
      <c r="A455" s="15" t="s">
        <v>6259</v>
      </c>
      <c r="B455" s="218" t="str">
        <f>IF(ISNUMBER(_xlfn.XMATCH(SBA_fields[[#This Row],[ID]],Rosetta_Stone[FDXSANDBOXA ID],0))=TRUE,"Found","0-Not Found")</f>
        <v>0-Not Found</v>
      </c>
      <c r="C455" s="15"/>
      <c r="D455" s="15" t="s">
        <v>7304</v>
      </c>
      <c r="E455" s="15" t="s">
        <v>6701</v>
      </c>
      <c r="F455" s="15" t="s">
        <v>1636</v>
      </c>
      <c r="G455" s="15" t="s">
        <v>947</v>
      </c>
    </row>
    <row r="456" spans="1:7" hidden="1">
      <c r="A456" s="15" t="s">
        <v>407</v>
      </c>
      <c r="B456" s="218" t="str">
        <f>IF(ISNUMBER(_xlfn.XMATCH(SBA_fields[[#This Row],[ID]],Rosetta_Stone[FDXSANDBOXA ID],0))=TRUE,"Found","0-Not Found")</f>
        <v>Found</v>
      </c>
      <c r="C456" s="15" t="s">
        <v>6696</v>
      </c>
      <c r="D456" s="15" t="s">
        <v>408</v>
      </c>
      <c r="E456" s="15" t="s">
        <v>6701</v>
      </c>
      <c r="F456" s="15" t="s">
        <v>103</v>
      </c>
      <c r="G456" s="15" t="s">
        <v>947</v>
      </c>
    </row>
    <row r="457" spans="1:7" hidden="1">
      <c r="A457" s="15" t="s">
        <v>7305</v>
      </c>
      <c r="B457" s="218" t="str">
        <f>IF(ISNUMBER(_xlfn.XMATCH(SBA_fields[[#This Row],[ID]],Rosetta_Stone[FDXSANDBOXA ID],0))=TRUE,"Found","0-Not Found")</f>
        <v>0-Not Found</v>
      </c>
      <c r="C457" s="15"/>
      <c r="D457" s="15" t="s">
        <v>7306</v>
      </c>
      <c r="E457" s="15" t="s">
        <v>6701</v>
      </c>
      <c r="F457" s="15" t="s">
        <v>103</v>
      </c>
      <c r="G457" s="15" t="s">
        <v>947</v>
      </c>
    </row>
    <row r="458" spans="1:7" hidden="1">
      <c r="A458" s="15" t="s">
        <v>8863</v>
      </c>
      <c r="B458" s="218" t="str">
        <f>IF(ISNUMBER(_xlfn.XMATCH(SBA_fields[[#This Row],[ID]],Rosetta_Stone[FDXSANDBOXA ID],0))=TRUE,"Found","0-Not Found")</f>
        <v>0-Not Found</v>
      </c>
      <c r="C458" s="15" t="s">
        <v>6696</v>
      </c>
      <c r="D458" s="15" t="s">
        <v>7307</v>
      </c>
      <c r="E458" s="15" t="s">
        <v>6701</v>
      </c>
      <c r="F458" s="15" t="s">
        <v>103</v>
      </c>
      <c r="G458" s="15" t="s">
        <v>947</v>
      </c>
    </row>
    <row r="459" spans="1:7" hidden="1">
      <c r="A459" s="15" t="s">
        <v>392</v>
      </c>
      <c r="B459" s="218" t="str">
        <f>IF(ISNUMBER(_xlfn.XMATCH(SBA_fields[[#This Row],[ID]],Rosetta_Stone[FDXSANDBOXA ID],0))=TRUE,"Found","0-Not Found")</f>
        <v>Found</v>
      </c>
      <c r="C459" s="15" t="s">
        <v>6696</v>
      </c>
      <c r="D459" s="15" t="s">
        <v>393</v>
      </c>
      <c r="E459" s="15" t="s">
        <v>6701</v>
      </c>
      <c r="F459" s="15" t="s">
        <v>1636</v>
      </c>
      <c r="G459" s="15" t="s">
        <v>947</v>
      </c>
    </row>
    <row r="460" spans="1:7" hidden="1">
      <c r="A460" s="15" t="s">
        <v>6275</v>
      </c>
      <c r="B460" s="218" t="str">
        <f>IF(ISNUMBER(_xlfn.XMATCH(SBA_fields[[#This Row],[ID]],Rosetta_Stone[FDXSANDBOXA ID],0))=TRUE,"Found","0-Not Found")</f>
        <v>0-Not Found</v>
      </c>
      <c r="C460" s="15"/>
      <c r="D460" s="15" t="s">
        <v>8864</v>
      </c>
      <c r="E460" s="15" t="s">
        <v>6701</v>
      </c>
      <c r="F460" s="15" t="s">
        <v>1636</v>
      </c>
      <c r="G460" s="15" t="s">
        <v>947</v>
      </c>
    </row>
    <row r="461" spans="1:7" hidden="1">
      <c r="A461" s="15" t="s">
        <v>126</v>
      </c>
      <c r="B461" s="218" t="str">
        <f>IF(ISNUMBER(_xlfn.XMATCH(SBA_fields[[#This Row],[ID]],Rosetta_Stone[FDXSANDBOXA ID],0))=TRUE,"Found","0-Not Found")</f>
        <v>0-Not Found</v>
      </c>
      <c r="C461" s="15" t="s">
        <v>6696</v>
      </c>
      <c r="D461" s="15" t="s">
        <v>8865</v>
      </c>
      <c r="E461" s="15" t="s">
        <v>6701</v>
      </c>
      <c r="F461" s="15" t="s">
        <v>103</v>
      </c>
      <c r="G461" s="15" t="s">
        <v>947</v>
      </c>
    </row>
    <row r="462" spans="1:7" hidden="1">
      <c r="A462" s="15" t="s">
        <v>126</v>
      </c>
      <c r="B462" s="218" t="str">
        <f>IF(ISNUMBER(_xlfn.XMATCH(SBA_fields[[#This Row],[ID]],Rosetta_Stone[FDXSANDBOXA ID],0))=TRUE,"Found","0-Not Found")</f>
        <v>0-Not Found</v>
      </c>
      <c r="C462" s="15" t="s">
        <v>6696</v>
      </c>
      <c r="D462" s="15" t="s">
        <v>7309</v>
      </c>
      <c r="E462" s="15" t="s">
        <v>6700</v>
      </c>
      <c r="F462" s="15" t="s">
        <v>103</v>
      </c>
      <c r="G462" s="15" t="s">
        <v>947</v>
      </c>
    </row>
    <row r="463" spans="1:7" hidden="1">
      <c r="A463" s="15" t="s">
        <v>821</v>
      </c>
      <c r="B463" s="218" t="str">
        <f>IF(ISNUMBER(_xlfn.XMATCH(SBA_fields[[#This Row],[ID]],Rosetta_Stone[FDXSANDBOXA ID],0))=TRUE,"Found","0-Not Found")</f>
        <v>0-Not Found</v>
      </c>
      <c r="C463" s="15"/>
      <c r="D463" s="15" t="s">
        <v>428</v>
      </c>
      <c r="E463" s="15" t="s">
        <v>6701</v>
      </c>
      <c r="F463" s="15" t="s">
        <v>1636</v>
      </c>
      <c r="G463" s="15" t="s">
        <v>947</v>
      </c>
    </row>
    <row r="464" spans="1:7" hidden="1">
      <c r="A464" s="15" t="s">
        <v>7310</v>
      </c>
      <c r="B464" s="218" t="str">
        <f>IF(ISNUMBER(_xlfn.XMATCH(SBA_fields[[#This Row],[ID]],Rosetta_Stone[FDXSANDBOXA ID],0))=TRUE,"Found","0-Not Found")</f>
        <v>0-Not Found</v>
      </c>
      <c r="C464" s="15"/>
      <c r="D464" s="15" t="s">
        <v>7311</v>
      </c>
      <c r="E464" s="15" t="s">
        <v>6700</v>
      </c>
      <c r="F464" s="15" t="s">
        <v>1636</v>
      </c>
      <c r="G464" s="15" t="s">
        <v>947</v>
      </c>
    </row>
    <row r="465" spans="1:7" hidden="1">
      <c r="A465" s="15" t="s">
        <v>7310</v>
      </c>
      <c r="B465" s="218" t="str">
        <f>IF(ISNUMBER(_xlfn.XMATCH(SBA_fields[[#This Row],[ID]],Rosetta_Stone[FDXSANDBOXA ID],0))=TRUE,"Found","0-Not Found")</f>
        <v>0-Not Found</v>
      </c>
      <c r="C465" s="15"/>
      <c r="D465" s="15" t="s">
        <v>7311</v>
      </c>
      <c r="E465" s="15" t="s">
        <v>6697</v>
      </c>
      <c r="F465" s="15" t="s">
        <v>1636</v>
      </c>
      <c r="G465" s="15" t="s">
        <v>947</v>
      </c>
    </row>
    <row r="466" spans="1:7" hidden="1">
      <c r="A466" s="15" t="s">
        <v>7312</v>
      </c>
      <c r="B466" s="218" t="str">
        <f>IF(ISNUMBER(_xlfn.XMATCH(SBA_fields[[#This Row],[ID]],Rosetta_Stone[FDXSANDBOXA ID],0))=TRUE,"Found","0-Not Found")</f>
        <v>0-Not Found</v>
      </c>
      <c r="C466" s="15"/>
      <c r="D466" s="15" t="s">
        <v>7313</v>
      </c>
      <c r="E466" s="15" t="s">
        <v>6697</v>
      </c>
      <c r="F466" s="15" t="s">
        <v>103</v>
      </c>
      <c r="G466" s="15" t="s">
        <v>947</v>
      </c>
    </row>
    <row r="467" spans="1:7" hidden="1">
      <c r="A467" s="15" t="s">
        <v>7312</v>
      </c>
      <c r="B467" s="218" t="str">
        <f>IF(ISNUMBER(_xlfn.XMATCH(SBA_fields[[#This Row],[ID]],Rosetta_Stone[FDXSANDBOXA ID],0))=TRUE,"Found","0-Not Found")</f>
        <v>0-Not Found</v>
      </c>
      <c r="C467" s="15"/>
      <c r="D467" s="15" t="s">
        <v>7314</v>
      </c>
      <c r="E467" s="15" t="s">
        <v>6700</v>
      </c>
      <c r="F467" s="15" t="s">
        <v>103</v>
      </c>
      <c r="G467" s="15" t="s">
        <v>947</v>
      </c>
    </row>
    <row r="468" spans="1:7" hidden="1">
      <c r="A468" s="15" t="s">
        <v>7315</v>
      </c>
      <c r="B468" s="218" t="str">
        <f>IF(ISNUMBER(_xlfn.XMATCH(SBA_fields[[#This Row],[ID]],Rosetta_Stone[FDXSANDBOXA ID],0))=TRUE,"Found","0-Not Found")</f>
        <v>0-Not Found</v>
      </c>
      <c r="C468" s="15"/>
      <c r="D468" s="15" t="s">
        <v>7316</v>
      </c>
      <c r="E468" s="15" t="s">
        <v>6697</v>
      </c>
      <c r="F468" s="15" t="s">
        <v>103</v>
      </c>
      <c r="G468" s="15" t="s">
        <v>947</v>
      </c>
    </row>
    <row r="469" spans="1:7" hidden="1">
      <c r="A469" s="15" t="s">
        <v>7315</v>
      </c>
      <c r="B469" s="218" t="str">
        <f>IF(ISNUMBER(_xlfn.XMATCH(SBA_fields[[#This Row],[ID]],Rosetta_Stone[FDXSANDBOXA ID],0))=TRUE,"Found","0-Not Found")</f>
        <v>0-Not Found</v>
      </c>
      <c r="C469" s="15"/>
      <c r="D469" s="15" t="s">
        <v>7317</v>
      </c>
      <c r="E469" s="15" t="s">
        <v>6700</v>
      </c>
      <c r="F469" s="15" t="s">
        <v>103</v>
      </c>
      <c r="G469" s="15" t="s">
        <v>947</v>
      </c>
    </row>
    <row r="470" spans="1:7" hidden="1">
      <c r="A470" s="15" t="s">
        <v>121</v>
      </c>
      <c r="B470" s="218" t="str">
        <f>IF(ISNUMBER(_xlfn.XMATCH(SBA_fields[[#This Row],[ID]],Rosetta_Stone[FDXSANDBOXA ID],0))=TRUE,"Found","0-Not Found")</f>
        <v>0-Not Found</v>
      </c>
      <c r="C470" s="15" t="s">
        <v>6696</v>
      </c>
      <c r="D470" s="15" t="s">
        <v>8866</v>
      </c>
      <c r="E470" s="15" t="s">
        <v>6701</v>
      </c>
      <c r="F470" s="15" t="s">
        <v>103</v>
      </c>
      <c r="G470" s="15" t="s">
        <v>947</v>
      </c>
    </row>
    <row r="471" spans="1:7" hidden="1">
      <c r="A471" s="15" t="s">
        <v>121</v>
      </c>
      <c r="B471" s="218" t="str">
        <f>IF(ISNUMBER(_xlfn.XMATCH(SBA_fields[[#This Row],[ID]],Rosetta_Stone[FDXSANDBOXA ID],0))=TRUE,"Found","0-Not Found")</f>
        <v>0-Not Found</v>
      </c>
      <c r="C471" s="15" t="s">
        <v>6696</v>
      </c>
      <c r="D471" s="15" t="s">
        <v>8867</v>
      </c>
      <c r="E471" s="15" t="s">
        <v>6700</v>
      </c>
      <c r="F471" s="15" t="s">
        <v>103</v>
      </c>
      <c r="G471" s="15" t="s">
        <v>947</v>
      </c>
    </row>
    <row r="472" spans="1:7" hidden="1">
      <c r="A472" s="15" t="s">
        <v>7318</v>
      </c>
      <c r="B472" s="218" t="str">
        <f>IF(ISNUMBER(_xlfn.XMATCH(SBA_fields[[#This Row],[ID]],Rosetta_Stone[FDXSANDBOXA ID],0))=TRUE,"Found","0-Not Found")</f>
        <v>0-Not Found</v>
      </c>
      <c r="C472" s="15"/>
      <c r="D472" s="15" t="s">
        <v>7319</v>
      </c>
      <c r="E472" s="15" t="s">
        <v>6704</v>
      </c>
      <c r="F472" s="15" t="s">
        <v>216</v>
      </c>
      <c r="G472" s="15" t="s">
        <v>1075</v>
      </c>
    </row>
    <row r="473" spans="1:7" hidden="1">
      <c r="A473" s="15" t="s">
        <v>626</v>
      </c>
      <c r="B473" s="218" t="str">
        <f>IF(ISNUMBER(_xlfn.XMATCH(SBA_fields[[#This Row],[ID]],Rosetta_Stone[FDXSANDBOXA ID],0))=TRUE,"Found","0-Not Found")</f>
        <v>Found</v>
      </c>
      <c r="C473" s="15" t="s">
        <v>6696</v>
      </c>
      <c r="D473" s="15" t="s">
        <v>1736</v>
      </c>
      <c r="E473" s="15" t="s">
        <v>6701</v>
      </c>
      <c r="F473" s="15" t="s">
        <v>1636</v>
      </c>
      <c r="G473" s="15" t="s">
        <v>947</v>
      </c>
    </row>
    <row r="474" spans="1:7" hidden="1">
      <c r="A474" s="15" t="s">
        <v>626</v>
      </c>
      <c r="B474" s="218" t="str">
        <f>IF(ISNUMBER(_xlfn.XMATCH(SBA_fields[[#This Row],[ID]],Rosetta_Stone[FDXSANDBOXA ID],0))=TRUE,"Found","0-Not Found")</f>
        <v>Found</v>
      </c>
      <c r="C474" s="15" t="s">
        <v>6696</v>
      </c>
      <c r="D474" s="15" t="s">
        <v>1736</v>
      </c>
      <c r="E474" s="15" t="s">
        <v>6700</v>
      </c>
      <c r="F474" s="15" t="s">
        <v>1636</v>
      </c>
      <c r="G474" s="15" t="s">
        <v>947</v>
      </c>
    </row>
    <row r="475" spans="1:7" hidden="1">
      <c r="A475" s="15" t="s">
        <v>626</v>
      </c>
      <c r="B475" s="218" t="str">
        <f>IF(ISNUMBER(_xlfn.XMATCH(SBA_fields[[#This Row],[ID]],Rosetta_Stone[FDXSANDBOXA ID],0))=TRUE,"Found","0-Not Found")</f>
        <v>Found</v>
      </c>
      <c r="C475" s="15" t="s">
        <v>6696</v>
      </c>
      <c r="D475" s="15" t="s">
        <v>1736</v>
      </c>
      <c r="E475" s="15" t="s">
        <v>6697</v>
      </c>
      <c r="F475" s="15" t="s">
        <v>1636</v>
      </c>
      <c r="G475" s="15" t="s">
        <v>947</v>
      </c>
    </row>
    <row r="476" spans="1:7" hidden="1">
      <c r="A476" s="15" t="s">
        <v>7320</v>
      </c>
      <c r="B476" s="218" t="str">
        <f>IF(ISNUMBER(_xlfn.XMATCH(SBA_fields[[#This Row],[ID]],Rosetta_Stone[FDXSANDBOXA ID],0))=TRUE,"Found","0-Not Found")</f>
        <v>0-Not Found</v>
      </c>
      <c r="C476" s="15"/>
      <c r="D476" s="15" t="s">
        <v>7321</v>
      </c>
      <c r="E476" s="15" t="s">
        <v>6704</v>
      </c>
      <c r="F476" s="15" t="s">
        <v>216</v>
      </c>
      <c r="G476" s="15" t="s">
        <v>6712</v>
      </c>
    </row>
    <row r="477" spans="1:7" hidden="1">
      <c r="A477" s="15" t="s">
        <v>7322</v>
      </c>
      <c r="B477" s="218" t="str">
        <f>IF(ISNUMBER(_xlfn.XMATCH(SBA_fields[[#This Row],[ID]],Rosetta_Stone[FDXSANDBOXA ID],0))=TRUE,"Found","0-Not Found")</f>
        <v>0-Not Found</v>
      </c>
      <c r="C477" s="15"/>
      <c r="D477" s="15" t="s">
        <v>7323</v>
      </c>
      <c r="E477" s="15" t="s">
        <v>6701</v>
      </c>
      <c r="F477" s="15" t="s">
        <v>216</v>
      </c>
      <c r="G477" s="15" t="s">
        <v>1347</v>
      </c>
    </row>
    <row r="478" spans="1:7" hidden="1">
      <c r="A478" s="15" t="s">
        <v>7324</v>
      </c>
      <c r="B478" s="218" t="str">
        <f>IF(ISNUMBER(_xlfn.XMATCH(SBA_fields[[#This Row],[ID]],Rosetta_Stone[FDXSANDBOXA ID],0))=TRUE,"Found","0-Not Found")</f>
        <v>0-Not Found</v>
      </c>
      <c r="C478" s="15"/>
      <c r="D478" s="15" t="s">
        <v>7325</v>
      </c>
      <c r="E478" s="15" t="s">
        <v>6701</v>
      </c>
      <c r="F478" s="15" t="s">
        <v>216</v>
      </c>
      <c r="G478" s="15" t="s">
        <v>1347</v>
      </c>
    </row>
    <row r="479" spans="1:7" hidden="1">
      <c r="A479" s="15" t="s">
        <v>7326</v>
      </c>
      <c r="B479" s="218" t="str">
        <f>IF(ISNUMBER(_xlfn.XMATCH(SBA_fields[[#This Row],[ID]],Rosetta_Stone[FDXSANDBOXA ID],0))=TRUE,"Found","0-Not Found")</f>
        <v>0-Not Found</v>
      </c>
      <c r="C479" s="15"/>
      <c r="D479" s="15" t="s">
        <v>7327</v>
      </c>
      <c r="E479" s="15" t="s">
        <v>6701</v>
      </c>
      <c r="F479" s="15" t="s">
        <v>216</v>
      </c>
      <c r="G479" s="15" t="s">
        <v>6712</v>
      </c>
    </row>
    <row r="480" spans="1:7" hidden="1">
      <c r="A480" s="15" t="s">
        <v>7328</v>
      </c>
      <c r="B480" s="218" t="str">
        <f>IF(ISNUMBER(_xlfn.XMATCH(SBA_fields[[#This Row],[ID]],Rosetta_Stone[FDXSANDBOXA ID],0))=TRUE,"Found","0-Not Found")</f>
        <v>0-Not Found</v>
      </c>
      <c r="C480" s="15"/>
      <c r="D480" s="15" t="s">
        <v>7329</v>
      </c>
      <c r="E480" s="15" t="s">
        <v>6701</v>
      </c>
      <c r="F480" s="15" t="s">
        <v>216</v>
      </c>
      <c r="G480" s="15" t="s">
        <v>1347</v>
      </c>
    </row>
    <row r="481" spans="1:7" hidden="1">
      <c r="A481" s="15" t="s">
        <v>7330</v>
      </c>
      <c r="B481" s="218" t="str">
        <f>IF(ISNUMBER(_xlfn.XMATCH(SBA_fields[[#This Row],[ID]],Rosetta_Stone[FDXSANDBOXA ID],0))=TRUE,"Found","0-Not Found")</f>
        <v>0-Not Found</v>
      </c>
      <c r="C481" s="15"/>
      <c r="D481" s="15" t="s">
        <v>7331</v>
      </c>
      <c r="E481" s="15" t="s">
        <v>6701</v>
      </c>
      <c r="F481" s="15" t="s">
        <v>216</v>
      </c>
      <c r="G481" s="15" t="s">
        <v>1347</v>
      </c>
    </row>
    <row r="482" spans="1:7" hidden="1">
      <c r="A482" s="15" t="s">
        <v>37</v>
      </c>
      <c r="B482" s="218" t="str">
        <f>IF(ISNUMBER(_xlfn.XMATCH(SBA_fields[[#This Row],[ID]],Rosetta_Stone[FDXSANDBOXA ID],0))=TRUE,"Found","0-Not Found")</f>
        <v>Found</v>
      </c>
      <c r="C482" s="15" t="s">
        <v>6696</v>
      </c>
      <c r="D482" s="15" t="s">
        <v>372</v>
      </c>
      <c r="E482" s="15" t="s">
        <v>6701</v>
      </c>
      <c r="F482" s="15" t="s">
        <v>1636</v>
      </c>
      <c r="G482" s="15" t="s">
        <v>947</v>
      </c>
    </row>
    <row r="483" spans="1:7" hidden="1">
      <c r="A483" s="15" t="s">
        <v>7333</v>
      </c>
      <c r="B483" s="218" t="str">
        <f>IF(ISNUMBER(_xlfn.XMATCH(SBA_fields[[#This Row],[ID]],Rosetta_Stone[FDXSANDBOXA ID],0))=TRUE,"Found","0-Not Found")</f>
        <v>0-Not Found</v>
      </c>
      <c r="C483" s="15"/>
      <c r="D483" s="15" t="s">
        <v>7334</v>
      </c>
      <c r="E483" s="15" t="s">
        <v>6700</v>
      </c>
      <c r="F483" s="15" t="s">
        <v>134</v>
      </c>
      <c r="G483" s="15" t="s">
        <v>810</v>
      </c>
    </row>
    <row r="484" spans="1:7" hidden="1">
      <c r="A484" s="15" t="s">
        <v>7333</v>
      </c>
      <c r="B484" s="218" t="str">
        <f>IF(ISNUMBER(_xlfn.XMATCH(SBA_fields[[#This Row],[ID]],Rosetta_Stone[FDXSANDBOXA ID],0))=TRUE,"Found","0-Not Found")</f>
        <v>0-Not Found</v>
      </c>
      <c r="C484" s="15"/>
      <c r="D484" s="15" t="s">
        <v>7335</v>
      </c>
      <c r="E484" s="15" t="s">
        <v>6700</v>
      </c>
      <c r="F484" s="15" t="s">
        <v>103</v>
      </c>
      <c r="G484" s="15" t="s">
        <v>810</v>
      </c>
    </row>
    <row r="485" spans="1:7" hidden="1">
      <c r="A485" s="15" t="s">
        <v>7336</v>
      </c>
      <c r="B485" s="218" t="str">
        <f>IF(ISNUMBER(_xlfn.XMATCH(SBA_fields[[#This Row],[ID]],Rosetta_Stone[FDXSANDBOXA ID],0))=TRUE,"Found","0-Not Found")</f>
        <v>0-Not Found</v>
      </c>
      <c r="C485" s="15"/>
      <c r="D485" s="15" t="s">
        <v>7337</v>
      </c>
      <c r="E485" s="15" t="s">
        <v>6700</v>
      </c>
      <c r="F485" s="15" t="s">
        <v>134</v>
      </c>
      <c r="G485" s="15" t="s">
        <v>810</v>
      </c>
    </row>
    <row r="486" spans="1:7" hidden="1">
      <c r="A486" s="15" t="s">
        <v>7336</v>
      </c>
      <c r="B486" s="218" t="str">
        <f>IF(ISNUMBER(_xlfn.XMATCH(SBA_fields[[#This Row],[ID]],Rosetta_Stone[FDXSANDBOXA ID],0))=TRUE,"Found","0-Not Found")</f>
        <v>0-Not Found</v>
      </c>
      <c r="C486" s="15"/>
      <c r="D486" s="15" t="s">
        <v>7338</v>
      </c>
      <c r="E486" s="15" t="s">
        <v>6700</v>
      </c>
      <c r="F486" s="15" t="s">
        <v>103</v>
      </c>
      <c r="G486" s="15" t="s">
        <v>810</v>
      </c>
    </row>
    <row r="487" spans="1:7" hidden="1">
      <c r="A487" s="15" t="s">
        <v>7339</v>
      </c>
      <c r="B487" s="218" t="str">
        <f>IF(ISNUMBER(_xlfn.XMATCH(SBA_fields[[#This Row],[ID]],Rosetta_Stone[FDXSANDBOXA ID],0))=TRUE,"Found","0-Not Found")</f>
        <v>0-Not Found</v>
      </c>
      <c r="C487" s="15"/>
      <c r="D487" s="15" t="s">
        <v>7340</v>
      </c>
      <c r="E487" s="15" t="s">
        <v>6700</v>
      </c>
      <c r="F487" s="15" t="s">
        <v>7081</v>
      </c>
      <c r="G487" s="15" t="s">
        <v>810</v>
      </c>
    </row>
    <row r="488" spans="1:7" hidden="1">
      <c r="A488" s="15" t="s">
        <v>7339</v>
      </c>
      <c r="B488" s="218" t="str">
        <f>IF(ISNUMBER(_xlfn.XMATCH(SBA_fields[[#This Row],[ID]],Rosetta_Stone[FDXSANDBOXA ID],0))=TRUE,"Found","0-Not Found")</f>
        <v>0-Not Found</v>
      </c>
      <c r="C488" s="15"/>
      <c r="D488" s="15" t="s">
        <v>7341</v>
      </c>
      <c r="E488" s="15" t="s">
        <v>6700</v>
      </c>
      <c r="F488" s="15" t="s">
        <v>103</v>
      </c>
      <c r="G488" s="15" t="s">
        <v>810</v>
      </c>
    </row>
    <row r="489" spans="1:7" hidden="1">
      <c r="A489" s="15" t="s">
        <v>7342</v>
      </c>
      <c r="B489" s="218" t="str">
        <f>IF(ISNUMBER(_xlfn.XMATCH(SBA_fields[[#This Row],[ID]],Rosetta_Stone[FDXSANDBOXA ID],0))=TRUE,"Found","0-Not Found")</f>
        <v>0-Not Found</v>
      </c>
      <c r="C489" s="15"/>
      <c r="D489" s="15" t="s">
        <v>7343</v>
      </c>
      <c r="E489" s="15" t="s">
        <v>6700</v>
      </c>
      <c r="F489" s="15" t="s">
        <v>7081</v>
      </c>
      <c r="G489" s="15" t="s">
        <v>810</v>
      </c>
    </row>
    <row r="490" spans="1:7" hidden="1">
      <c r="A490" s="15" t="s">
        <v>7342</v>
      </c>
      <c r="B490" s="218" t="str">
        <f>IF(ISNUMBER(_xlfn.XMATCH(SBA_fields[[#This Row],[ID]],Rosetta_Stone[FDXSANDBOXA ID],0))=TRUE,"Found","0-Not Found")</f>
        <v>0-Not Found</v>
      </c>
      <c r="C490" s="15"/>
      <c r="D490" s="15" t="s">
        <v>7344</v>
      </c>
      <c r="E490" s="15" t="s">
        <v>6700</v>
      </c>
      <c r="F490" s="15" t="s">
        <v>103</v>
      </c>
      <c r="G490" s="15" t="s">
        <v>810</v>
      </c>
    </row>
    <row r="491" spans="1:7" hidden="1">
      <c r="A491" s="15" t="s">
        <v>7345</v>
      </c>
      <c r="B491" s="218" t="str">
        <f>IF(ISNUMBER(_xlfn.XMATCH(SBA_fields[[#This Row],[ID]],Rosetta_Stone[FDXSANDBOXA ID],0))=TRUE,"Found","0-Not Found")</f>
        <v>0-Not Found</v>
      </c>
      <c r="C491" s="15"/>
      <c r="D491" s="15" t="s">
        <v>7346</v>
      </c>
      <c r="E491" s="15" t="s">
        <v>6700</v>
      </c>
      <c r="F491" s="15" t="s">
        <v>7081</v>
      </c>
      <c r="G491" s="15" t="s">
        <v>810</v>
      </c>
    </row>
    <row r="492" spans="1:7" hidden="1">
      <c r="A492" s="15" t="s">
        <v>7345</v>
      </c>
      <c r="B492" s="218" t="str">
        <f>IF(ISNUMBER(_xlfn.XMATCH(SBA_fields[[#This Row],[ID]],Rosetta_Stone[FDXSANDBOXA ID],0))=TRUE,"Found","0-Not Found")</f>
        <v>0-Not Found</v>
      </c>
      <c r="C492" s="15"/>
      <c r="D492" s="15" t="s">
        <v>7347</v>
      </c>
      <c r="E492" s="15" t="s">
        <v>6700</v>
      </c>
      <c r="F492" s="15" t="s">
        <v>103</v>
      </c>
      <c r="G492" s="15" t="s">
        <v>810</v>
      </c>
    </row>
    <row r="493" spans="1:7" hidden="1">
      <c r="A493" s="15" t="s">
        <v>7348</v>
      </c>
      <c r="B493" s="218" t="str">
        <f>IF(ISNUMBER(_xlfn.XMATCH(SBA_fields[[#This Row],[ID]],Rosetta_Stone[FDXSANDBOXA ID],0))=TRUE,"Found","0-Not Found")</f>
        <v>0-Not Found</v>
      </c>
      <c r="C493" s="15"/>
      <c r="D493" s="15" t="s">
        <v>7349</v>
      </c>
      <c r="E493" s="15" t="s">
        <v>6700</v>
      </c>
      <c r="F493" s="15" t="s">
        <v>134</v>
      </c>
      <c r="G493" s="15" t="s">
        <v>810</v>
      </c>
    </row>
    <row r="494" spans="1:7" hidden="1">
      <c r="A494" s="15" t="s">
        <v>7348</v>
      </c>
      <c r="B494" s="218" t="str">
        <f>IF(ISNUMBER(_xlfn.XMATCH(SBA_fields[[#This Row],[ID]],Rosetta_Stone[FDXSANDBOXA ID],0))=TRUE,"Found","0-Not Found")</f>
        <v>0-Not Found</v>
      </c>
      <c r="C494" s="15"/>
      <c r="D494" s="15" t="s">
        <v>7350</v>
      </c>
      <c r="E494" s="15" t="s">
        <v>6700</v>
      </c>
      <c r="F494" s="15" t="s">
        <v>103</v>
      </c>
      <c r="G494" s="15" t="s">
        <v>810</v>
      </c>
    </row>
    <row r="495" spans="1:7" hidden="1">
      <c r="A495" s="15" t="s">
        <v>7351</v>
      </c>
      <c r="B495" s="218" t="str">
        <f>IF(ISNUMBER(_xlfn.XMATCH(SBA_fields[[#This Row],[ID]],Rosetta_Stone[FDXSANDBOXA ID],0))=TRUE,"Found","0-Not Found")</f>
        <v>0-Not Found</v>
      </c>
      <c r="C495" s="15"/>
      <c r="D495" s="15" t="s">
        <v>7352</v>
      </c>
      <c r="E495" s="15" t="s">
        <v>6700</v>
      </c>
      <c r="F495" s="15" t="s">
        <v>134</v>
      </c>
      <c r="G495" s="15" t="s">
        <v>810</v>
      </c>
    </row>
    <row r="496" spans="1:7" hidden="1">
      <c r="A496" s="15" t="s">
        <v>7351</v>
      </c>
      <c r="B496" s="218" t="str">
        <f>IF(ISNUMBER(_xlfn.XMATCH(SBA_fields[[#This Row],[ID]],Rosetta_Stone[FDXSANDBOXA ID],0))=TRUE,"Found","0-Not Found")</f>
        <v>0-Not Found</v>
      </c>
      <c r="C496" s="15"/>
      <c r="D496" s="15" t="s">
        <v>7353</v>
      </c>
      <c r="E496" s="15" t="s">
        <v>6700</v>
      </c>
      <c r="F496" s="15" t="s">
        <v>103</v>
      </c>
      <c r="G496" s="15" t="s">
        <v>810</v>
      </c>
    </row>
    <row r="497" spans="1:7" hidden="1">
      <c r="A497" s="15" t="s">
        <v>7354</v>
      </c>
      <c r="B497" s="218" t="str">
        <f>IF(ISNUMBER(_xlfn.XMATCH(SBA_fields[[#This Row],[ID]],Rosetta_Stone[FDXSANDBOXA ID],0))=TRUE,"Found","0-Not Found")</f>
        <v>0-Not Found</v>
      </c>
      <c r="C497" s="15"/>
      <c r="D497" s="15" t="s">
        <v>7355</v>
      </c>
      <c r="E497" s="15" t="s">
        <v>6700</v>
      </c>
      <c r="F497" s="15" t="s">
        <v>7081</v>
      </c>
      <c r="G497" s="15" t="s">
        <v>810</v>
      </c>
    </row>
    <row r="498" spans="1:7" hidden="1">
      <c r="A498" s="15" t="s">
        <v>7354</v>
      </c>
      <c r="B498" s="218" t="str">
        <f>IF(ISNUMBER(_xlfn.XMATCH(SBA_fields[[#This Row],[ID]],Rosetta_Stone[FDXSANDBOXA ID],0))=TRUE,"Found","0-Not Found")</f>
        <v>0-Not Found</v>
      </c>
      <c r="C498" s="15"/>
      <c r="D498" s="15" t="s">
        <v>7356</v>
      </c>
      <c r="E498" s="15" t="s">
        <v>6700</v>
      </c>
      <c r="F498" s="15" t="s">
        <v>103</v>
      </c>
      <c r="G498" s="15" t="s">
        <v>810</v>
      </c>
    </row>
    <row r="499" spans="1:7" hidden="1">
      <c r="A499" s="15" t="s">
        <v>7357</v>
      </c>
      <c r="B499" s="218" t="str">
        <f>IF(ISNUMBER(_xlfn.XMATCH(SBA_fields[[#This Row],[ID]],Rosetta_Stone[FDXSANDBOXA ID],0))=TRUE,"Found","0-Not Found")</f>
        <v>0-Not Found</v>
      </c>
      <c r="C499" s="15"/>
      <c r="D499" s="15" t="s">
        <v>7358</v>
      </c>
      <c r="E499" s="15" t="s">
        <v>6700</v>
      </c>
      <c r="F499" s="15" t="s">
        <v>134</v>
      </c>
      <c r="G499" s="15" t="s">
        <v>810</v>
      </c>
    </row>
    <row r="500" spans="1:7" hidden="1">
      <c r="A500" s="15" t="s">
        <v>7357</v>
      </c>
      <c r="B500" s="218" t="str">
        <f>IF(ISNUMBER(_xlfn.XMATCH(SBA_fields[[#This Row],[ID]],Rosetta_Stone[FDXSANDBOXA ID],0))=TRUE,"Found","0-Not Found")</f>
        <v>0-Not Found</v>
      </c>
      <c r="C500" s="15"/>
      <c r="D500" s="15" t="s">
        <v>7359</v>
      </c>
      <c r="E500" s="15" t="s">
        <v>6700</v>
      </c>
      <c r="F500" s="15" t="s">
        <v>103</v>
      </c>
      <c r="G500" s="15" t="s">
        <v>810</v>
      </c>
    </row>
    <row r="501" spans="1:7" hidden="1">
      <c r="A501" s="15" t="s">
        <v>7360</v>
      </c>
      <c r="B501" s="218" t="str">
        <f>IF(ISNUMBER(_xlfn.XMATCH(SBA_fields[[#This Row],[ID]],Rosetta_Stone[FDXSANDBOXA ID],0))=TRUE,"Found","0-Not Found")</f>
        <v>0-Not Found</v>
      </c>
      <c r="C501" s="15"/>
      <c r="D501" s="15" t="s">
        <v>7361</v>
      </c>
      <c r="E501" s="15" t="s">
        <v>6700</v>
      </c>
      <c r="F501" s="15" t="s">
        <v>134</v>
      </c>
      <c r="G501" s="15" t="s">
        <v>810</v>
      </c>
    </row>
    <row r="502" spans="1:7" hidden="1">
      <c r="A502" s="15" t="s">
        <v>7360</v>
      </c>
      <c r="B502" s="218" t="str">
        <f>IF(ISNUMBER(_xlfn.XMATCH(SBA_fields[[#This Row],[ID]],Rosetta_Stone[FDXSANDBOXA ID],0))=TRUE,"Found","0-Not Found")</f>
        <v>0-Not Found</v>
      </c>
      <c r="C502" s="15"/>
      <c r="D502" s="15" t="s">
        <v>7362</v>
      </c>
      <c r="E502" s="15" t="s">
        <v>6700</v>
      </c>
      <c r="F502" s="15" t="s">
        <v>103</v>
      </c>
      <c r="G502" s="15" t="s">
        <v>810</v>
      </c>
    </row>
    <row r="503" spans="1:7" hidden="1">
      <c r="A503" s="15" t="s">
        <v>7363</v>
      </c>
      <c r="B503" s="218" t="str">
        <f>IF(ISNUMBER(_xlfn.XMATCH(SBA_fields[[#This Row],[ID]],Rosetta_Stone[FDXSANDBOXA ID],0))=TRUE,"Found","0-Not Found")</f>
        <v>0-Not Found</v>
      </c>
      <c r="C503" s="15"/>
      <c r="D503" s="15" t="s">
        <v>7364</v>
      </c>
      <c r="E503" s="15" t="s">
        <v>6700</v>
      </c>
      <c r="F503" s="15" t="s">
        <v>134</v>
      </c>
      <c r="G503" s="15" t="s">
        <v>810</v>
      </c>
    </row>
    <row r="504" spans="1:7" hidden="1">
      <c r="A504" s="15" t="s">
        <v>7363</v>
      </c>
      <c r="B504" s="218" t="str">
        <f>IF(ISNUMBER(_xlfn.XMATCH(SBA_fields[[#This Row],[ID]],Rosetta_Stone[FDXSANDBOXA ID],0))=TRUE,"Found","0-Not Found")</f>
        <v>0-Not Found</v>
      </c>
      <c r="C504" s="15"/>
      <c r="D504" s="15" t="s">
        <v>7365</v>
      </c>
      <c r="E504" s="15" t="s">
        <v>6700</v>
      </c>
      <c r="F504" s="15" t="s">
        <v>103</v>
      </c>
      <c r="G504" s="15" t="s">
        <v>810</v>
      </c>
    </row>
    <row r="505" spans="1:7" hidden="1">
      <c r="A505" s="15" t="s">
        <v>7366</v>
      </c>
      <c r="B505" s="218" t="str">
        <f>IF(ISNUMBER(_xlfn.XMATCH(SBA_fields[[#This Row],[ID]],Rosetta_Stone[FDXSANDBOXA ID],0))=TRUE,"Found","0-Not Found")</f>
        <v>0-Not Found</v>
      </c>
      <c r="C505" s="15"/>
      <c r="D505" s="15" t="s">
        <v>7367</v>
      </c>
      <c r="E505" s="15" t="s">
        <v>6700</v>
      </c>
      <c r="F505" s="15" t="s">
        <v>7081</v>
      </c>
      <c r="G505" s="15" t="s">
        <v>810</v>
      </c>
    </row>
    <row r="506" spans="1:7" hidden="1">
      <c r="A506" s="15" t="s">
        <v>7366</v>
      </c>
      <c r="B506" s="218" t="str">
        <f>IF(ISNUMBER(_xlfn.XMATCH(SBA_fields[[#This Row],[ID]],Rosetta_Stone[FDXSANDBOXA ID],0))=TRUE,"Found","0-Not Found")</f>
        <v>0-Not Found</v>
      </c>
      <c r="C506" s="15"/>
      <c r="D506" s="15" t="s">
        <v>7368</v>
      </c>
      <c r="E506" s="15" t="s">
        <v>6700</v>
      </c>
      <c r="F506" s="15" t="s">
        <v>103</v>
      </c>
      <c r="G506" s="15" t="s">
        <v>810</v>
      </c>
    </row>
    <row r="507" spans="1:7" hidden="1">
      <c r="A507" s="15" t="s">
        <v>7369</v>
      </c>
      <c r="B507" s="218" t="str">
        <f>IF(ISNUMBER(_xlfn.XMATCH(SBA_fields[[#This Row],[ID]],Rosetta_Stone[FDXSANDBOXA ID],0))=TRUE,"Found","0-Not Found")</f>
        <v>0-Not Found</v>
      </c>
      <c r="C507" s="15"/>
      <c r="D507" s="15" t="s">
        <v>7370</v>
      </c>
      <c r="E507" s="15" t="s">
        <v>6701</v>
      </c>
      <c r="F507" s="15" t="s">
        <v>216</v>
      </c>
      <c r="G507" s="15" t="s">
        <v>810</v>
      </c>
    </row>
    <row r="508" spans="1:7" hidden="1">
      <c r="A508" s="15" t="s">
        <v>7371</v>
      </c>
      <c r="B508" s="218" t="str">
        <f>IF(ISNUMBER(_xlfn.XMATCH(SBA_fields[[#This Row],[ID]],Rosetta_Stone[FDXSANDBOXA ID],0))=TRUE,"Found","0-Not Found")</f>
        <v>0-Not Found</v>
      </c>
      <c r="C508" s="15"/>
      <c r="D508" s="15" t="s">
        <v>7372</v>
      </c>
      <c r="E508" s="15" t="s">
        <v>6701</v>
      </c>
      <c r="F508" s="15" t="s">
        <v>216</v>
      </c>
      <c r="G508" s="15" t="s">
        <v>810</v>
      </c>
    </row>
    <row r="509" spans="1:7" hidden="1">
      <c r="A509" s="15" t="s">
        <v>7373</v>
      </c>
      <c r="B509" s="218" t="str">
        <f>IF(ISNUMBER(_xlfn.XMATCH(SBA_fields[[#This Row],[ID]],Rosetta_Stone[FDXSANDBOXA ID],0))=TRUE,"Found","0-Not Found")</f>
        <v>0-Not Found</v>
      </c>
      <c r="C509" s="15"/>
      <c r="D509" s="15" t="s">
        <v>7374</v>
      </c>
      <c r="E509" s="15" t="s">
        <v>6701</v>
      </c>
      <c r="F509" s="15" t="s">
        <v>216</v>
      </c>
      <c r="G509" s="15" t="s">
        <v>810</v>
      </c>
    </row>
    <row r="510" spans="1:7" hidden="1">
      <c r="A510" s="15" t="s">
        <v>7375</v>
      </c>
      <c r="B510" s="218" t="str">
        <f>IF(ISNUMBER(_xlfn.XMATCH(SBA_fields[[#This Row],[ID]],Rosetta_Stone[FDXSANDBOXA ID],0))=TRUE,"Found","0-Not Found")</f>
        <v>0-Not Found</v>
      </c>
      <c r="C510" s="15"/>
      <c r="D510" s="15" t="s">
        <v>7376</v>
      </c>
      <c r="E510" s="15" t="s">
        <v>6701</v>
      </c>
      <c r="F510" s="15" t="s">
        <v>216</v>
      </c>
      <c r="G510" s="15" t="s">
        <v>810</v>
      </c>
    </row>
    <row r="511" spans="1:7" hidden="1">
      <c r="A511" s="15" t="s">
        <v>7377</v>
      </c>
      <c r="B511" s="218" t="str">
        <f>IF(ISNUMBER(_xlfn.XMATCH(SBA_fields[[#This Row],[ID]],Rosetta_Stone[FDXSANDBOXA ID],0))=TRUE,"Found","0-Not Found")</f>
        <v>0-Not Found</v>
      </c>
      <c r="C511" s="15"/>
      <c r="D511" s="15" t="s">
        <v>7378</v>
      </c>
      <c r="E511" s="15" t="s">
        <v>6701</v>
      </c>
      <c r="F511" s="15" t="s">
        <v>216</v>
      </c>
      <c r="G511" s="15" t="s">
        <v>810</v>
      </c>
    </row>
    <row r="512" spans="1:7" hidden="1">
      <c r="A512" s="15" t="s">
        <v>7379</v>
      </c>
      <c r="B512" s="218" t="str">
        <f>IF(ISNUMBER(_xlfn.XMATCH(SBA_fields[[#This Row],[ID]],Rosetta_Stone[FDXSANDBOXA ID],0))=TRUE,"Found","0-Not Found")</f>
        <v>0-Not Found</v>
      </c>
      <c r="C512" s="15"/>
      <c r="D512" s="15" t="s">
        <v>7380</v>
      </c>
      <c r="E512" s="15" t="s">
        <v>6701</v>
      </c>
      <c r="F512" s="15" t="s">
        <v>216</v>
      </c>
      <c r="G512" s="15" t="s">
        <v>810</v>
      </c>
    </row>
    <row r="513" spans="1:7" hidden="1">
      <c r="A513" s="15" t="s">
        <v>7381</v>
      </c>
      <c r="B513" s="218" t="str">
        <f>IF(ISNUMBER(_xlfn.XMATCH(SBA_fields[[#This Row],[ID]],Rosetta_Stone[FDXSANDBOXA ID],0))=TRUE,"Found","0-Not Found")</f>
        <v>0-Not Found</v>
      </c>
      <c r="C513" s="15"/>
      <c r="D513" s="15" t="s">
        <v>7382</v>
      </c>
      <c r="E513" s="15" t="s">
        <v>6701</v>
      </c>
      <c r="F513" s="15" t="s">
        <v>216</v>
      </c>
      <c r="G513" s="15" t="s">
        <v>810</v>
      </c>
    </row>
    <row r="514" spans="1:7" hidden="1">
      <c r="A514" s="15" t="s">
        <v>7383</v>
      </c>
      <c r="B514" s="218" t="str">
        <f>IF(ISNUMBER(_xlfn.XMATCH(SBA_fields[[#This Row],[ID]],Rosetta_Stone[FDXSANDBOXA ID],0))=TRUE,"Found","0-Not Found")</f>
        <v>0-Not Found</v>
      </c>
      <c r="C514" s="15"/>
      <c r="D514" s="15" t="s">
        <v>7384</v>
      </c>
      <c r="E514" s="15" t="s">
        <v>6701</v>
      </c>
      <c r="F514" s="15" t="s">
        <v>216</v>
      </c>
      <c r="G514" s="15" t="s">
        <v>810</v>
      </c>
    </row>
    <row r="515" spans="1:7" hidden="1">
      <c r="A515" s="15" t="s">
        <v>127</v>
      </c>
      <c r="B515" s="218" t="str">
        <f>IF(ISNUMBER(_xlfn.XMATCH(SBA_fields[[#This Row],[ID]],Rosetta_Stone[FDXSANDBOXA ID],0))=TRUE,"Found","0-Not Found")</f>
        <v>Found</v>
      </c>
      <c r="C515" s="15" t="s">
        <v>6696</v>
      </c>
      <c r="D515" s="15" t="s">
        <v>1729</v>
      </c>
      <c r="E515" s="15" t="s">
        <v>6697</v>
      </c>
      <c r="F515" s="15" t="s">
        <v>103</v>
      </c>
      <c r="G515" s="15" t="s">
        <v>947</v>
      </c>
    </row>
    <row r="516" spans="1:7" hidden="1">
      <c r="A516" s="15" t="s">
        <v>127</v>
      </c>
      <c r="B516" s="218" t="str">
        <f>IF(ISNUMBER(_xlfn.XMATCH(SBA_fields[[#This Row],[ID]],Rosetta_Stone[FDXSANDBOXA ID],0))=TRUE,"Found","0-Not Found")</f>
        <v>Found</v>
      </c>
      <c r="C516" s="15" t="s">
        <v>6696</v>
      </c>
      <c r="D516" s="15" t="s">
        <v>128</v>
      </c>
      <c r="E516" s="15" t="s">
        <v>6700</v>
      </c>
      <c r="F516" s="15" t="s">
        <v>103</v>
      </c>
      <c r="G516" s="15" t="s">
        <v>947</v>
      </c>
    </row>
    <row r="517" spans="1:7" hidden="1">
      <c r="A517" s="15" t="s">
        <v>127</v>
      </c>
      <c r="B517" s="218" t="str">
        <f>IF(ISNUMBER(_xlfn.XMATCH(SBA_fields[[#This Row],[ID]],Rosetta_Stone[FDXSANDBOXA ID],0))=TRUE,"Found","0-Not Found")</f>
        <v>Found</v>
      </c>
      <c r="C517" s="15" t="s">
        <v>6696</v>
      </c>
      <c r="D517" s="15" t="s">
        <v>247</v>
      </c>
      <c r="E517" s="15" t="s">
        <v>6701</v>
      </c>
      <c r="F517" s="15" t="s">
        <v>103</v>
      </c>
      <c r="G517" s="15" t="s">
        <v>947</v>
      </c>
    </row>
    <row r="518" spans="1:7" hidden="1">
      <c r="A518" s="15" t="s">
        <v>7385</v>
      </c>
      <c r="B518" s="218" t="str">
        <f>IF(ISNUMBER(_xlfn.XMATCH(SBA_fields[[#This Row],[ID]],Rosetta_Stone[FDXSANDBOXA ID],0))=TRUE,"Found","0-Not Found")</f>
        <v>0-Not Found</v>
      </c>
      <c r="C518" s="15"/>
      <c r="D518" s="15" t="s">
        <v>7386</v>
      </c>
      <c r="E518" s="15" t="s">
        <v>7387</v>
      </c>
      <c r="F518" s="15" t="s">
        <v>1636</v>
      </c>
      <c r="G518" s="15" t="s">
        <v>947</v>
      </c>
    </row>
    <row r="519" spans="1:7" hidden="1">
      <c r="A519" s="15" t="s">
        <v>7385</v>
      </c>
      <c r="B519" s="218" t="str">
        <f>IF(ISNUMBER(_xlfn.XMATCH(SBA_fields[[#This Row],[ID]],Rosetta_Stone[FDXSANDBOXA ID],0))=TRUE,"Found","0-Not Found")</f>
        <v>0-Not Found</v>
      </c>
      <c r="C519" s="15"/>
      <c r="D519" s="15" t="s">
        <v>7386</v>
      </c>
      <c r="E519" s="15" t="s">
        <v>7388</v>
      </c>
      <c r="F519" s="15" t="s">
        <v>1636</v>
      </c>
      <c r="G519" s="15" t="s">
        <v>947</v>
      </c>
    </row>
    <row r="520" spans="1:7" hidden="1">
      <c r="A520" s="15" t="s">
        <v>7389</v>
      </c>
      <c r="B520" s="218" t="str">
        <f>IF(ISNUMBER(_xlfn.XMATCH(SBA_fields[[#This Row],[ID]],Rosetta_Stone[FDXSANDBOXA ID],0))=TRUE,"Found","0-Not Found")</f>
        <v>0-Not Found</v>
      </c>
      <c r="C520" s="15"/>
      <c r="D520" s="15" t="s">
        <v>7390</v>
      </c>
      <c r="E520" s="15" t="s">
        <v>7387</v>
      </c>
      <c r="F520" s="15" t="s">
        <v>103</v>
      </c>
      <c r="G520" s="15" t="s">
        <v>947</v>
      </c>
    </row>
    <row r="521" spans="1:7" hidden="1">
      <c r="A521" s="15" t="s">
        <v>7389</v>
      </c>
      <c r="B521" s="218" t="str">
        <f>IF(ISNUMBER(_xlfn.XMATCH(SBA_fields[[#This Row],[ID]],Rosetta_Stone[FDXSANDBOXA ID],0))=TRUE,"Found","0-Not Found")</f>
        <v>0-Not Found</v>
      </c>
      <c r="C521" s="15"/>
      <c r="D521" s="15" t="s">
        <v>7391</v>
      </c>
      <c r="E521" s="15" t="s">
        <v>7388</v>
      </c>
      <c r="F521" s="15" t="s">
        <v>103</v>
      </c>
      <c r="G521" s="15" t="s">
        <v>947</v>
      </c>
    </row>
    <row r="522" spans="1:7" hidden="1">
      <c r="A522" s="15" t="s">
        <v>2144</v>
      </c>
      <c r="B522" s="218" t="str">
        <f>IF(ISNUMBER(_xlfn.XMATCH(SBA_fields[[#This Row],[ID]],Rosetta_Stone[FDXSANDBOXA ID],0))=TRUE,"Found","0-Not Found")</f>
        <v>0-Not Found</v>
      </c>
      <c r="C522" s="15"/>
      <c r="D522" s="15" t="s">
        <v>8868</v>
      </c>
      <c r="E522" s="15" t="s">
        <v>6700</v>
      </c>
      <c r="F522" s="15" t="s">
        <v>1636</v>
      </c>
      <c r="G522" s="15" t="s">
        <v>947</v>
      </c>
    </row>
    <row r="523" spans="1:7" hidden="1">
      <c r="A523" s="15" t="s">
        <v>7392</v>
      </c>
      <c r="B523" s="218" t="str">
        <f>IF(ISNUMBER(_xlfn.XMATCH(SBA_fields[[#This Row],[ID]],Rosetta_Stone[FDXSANDBOXA ID],0))=TRUE,"Found","0-Not Found")</f>
        <v>0-Not Found</v>
      </c>
      <c r="C523" s="15"/>
      <c r="D523" s="15" t="s">
        <v>7393</v>
      </c>
      <c r="E523" s="15" t="s">
        <v>6929</v>
      </c>
      <c r="F523" s="15" t="s">
        <v>1636</v>
      </c>
      <c r="G523" s="15" t="s">
        <v>947</v>
      </c>
    </row>
    <row r="524" spans="1:7" hidden="1">
      <c r="A524" s="15" t="s">
        <v>7394</v>
      </c>
      <c r="B524" s="218" t="str">
        <f>IF(ISNUMBER(_xlfn.XMATCH(SBA_fields[[#This Row],[ID]],Rosetta_Stone[FDXSANDBOXA ID],0))=TRUE,"Found","0-Not Found")</f>
        <v>0-Not Found</v>
      </c>
      <c r="C524" s="15" t="s">
        <v>6696</v>
      </c>
      <c r="D524" s="15" t="s">
        <v>7395</v>
      </c>
      <c r="E524" s="15" t="s">
        <v>6700</v>
      </c>
      <c r="F524" s="15" t="s">
        <v>103</v>
      </c>
      <c r="G524" s="15" t="s">
        <v>947</v>
      </c>
    </row>
    <row r="525" spans="1:7" hidden="1">
      <c r="A525" s="15" t="s">
        <v>7396</v>
      </c>
      <c r="B525" s="218" t="str">
        <f>IF(ISNUMBER(_xlfn.XMATCH(SBA_fields[[#This Row],[ID]],Rosetta_Stone[FDXSANDBOXA ID],0))=TRUE,"Found","0-Not Found")</f>
        <v>0-Not Found</v>
      </c>
      <c r="C525" s="15"/>
      <c r="D525" s="15" t="s">
        <v>7397</v>
      </c>
      <c r="E525" s="15" t="s">
        <v>6700</v>
      </c>
      <c r="F525" s="15" t="s">
        <v>216</v>
      </c>
      <c r="G525" s="15" t="s">
        <v>1451</v>
      </c>
    </row>
    <row r="526" spans="1:7" hidden="1">
      <c r="A526" s="15" t="s">
        <v>7396</v>
      </c>
      <c r="B526" s="218" t="str">
        <f>IF(ISNUMBER(_xlfn.XMATCH(SBA_fields[[#This Row],[ID]],Rosetta_Stone[FDXSANDBOXA ID],0))=TRUE,"Found","0-Not Found")</f>
        <v>0-Not Found</v>
      </c>
      <c r="C526" s="15"/>
      <c r="D526" s="15" t="s">
        <v>7398</v>
      </c>
      <c r="E526" s="15" t="s">
        <v>6935</v>
      </c>
      <c r="F526" s="15" t="s">
        <v>216</v>
      </c>
      <c r="G526" s="15" t="s">
        <v>1451</v>
      </c>
    </row>
    <row r="527" spans="1:7" hidden="1">
      <c r="A527" s="15" t="s">
        <v>301</v>
      </c>
      <c r="B527" s="218" t="str">
        <f>IF(ISNUMBER(_xlfn.XMATCH(SBA_fields[[#This Row],[ID]],Rosetta_Stone[FDXSANDBOXA ID],0))=TRUE,"Found","0-Not Found")</f>
        <v>Found</v>
      </c>
      <c r="C527" s="15" t="s">
        <v>6696</v>
      </c>
      <c r="D527" s="15" t="s">
        <v>302</v>
      </c>
      <c r="E527" s="15" t="s">
        <v>6701</v>
      </c>
      <c r="F527" s="15" t="s">
        <v>1636</v>
      </c>
      <c r="G527" s="15" t="s">
        <v>947</v>
      </c>
    </row>
    <row r="528" spans="1:7" hidden="1">
      <c r="A528" s="15" t="s">
        <v>301</v>
      </c>
      <c r="B528" s="218" t="str">
        <f>IF(ISNUMBER(_xlfn.XMATCH(SBA_fields[[#This Row],[ID]],Rosetta_Stone[FDXSANDBOXA ID],0))=TRUE,"Found","0-Not Found")</f>
        <v>Found</v>
      </c>
      <c r="C528" s="15" t="s">
        <v>6696</v>
      </c>
      <c r="D528" s="15" t="s">
        <v>302</v>
      </c>
      <c r="E528" s="15" t="s">
        <v>6700</v>
      </c>
      <c r="F528" s="15" t="s">
        <v>1636</v>
      </c>
      <c r="G528" s="15" t="s">
        <v>947</v>
      </c>
    </row>
    <row r="529" spans="1:7" hidden="1">
      <c r="A529" s="15" t="s">
        <v>7399</v>
      </c>
      <c r="B529" s="218" t="str">
        <f>IF(ISNUMBER(_xlfn.XMATCH(SBA_fields[[#This Row],[ID]],Rosetta_Stone[FDXSANDBOXA ID],0))=TRUE,"Found","0-Not Found")</f>
        <v>0-Not Found</v>
      </c>
      <c r="C529" s="15"/>
      <c r="D529" s="15" t="s">
        <v>7400</v>
      </c>
      <c r="E529" s="15" t="s">
        <v>6701</v>
      </c>
      <c r="F529" s="15" t="s">
        <v>216</v>
      </c>
      <c r="G529" s="15" t="s">
        <v>947</v>
      </c>
    </row>
    <row r="530" spans="1:7" hidden="1">
      <c r="A530" s="15" t="s">
        <v>7399</v>
      </c>
      <c r="B530" s="218" t="str">
        <f>IF(ISNUMBER(_xlfn.XMATCH(SBA_fields[[#This Row],[ID]],Rosetta_Stone[FDXSANDBOXA ID],0))=TRUE,"Found","0-Not Found")</f>
        <v>0-Not Found</v>
      </c>
      <c r="C530" s="15"/>
      <c r="D530" s="15" t="s">
        <v>7400</v>
      </c>
      <c r="E530" s="15" t="s">
        <v>6935</v>
      </c>
      <c r="F530" s="15" t="s">
        <v>216</v>
      </c>
      <c r="G530" s="15" t="s">
        <v>947</v>
      </c>
    </row>
    <row r="531" spans="1:7" hidden="1">
      <c r="A531" s="15" t="s">
        <v>7399</v>
      </c>
      <c r="B531" s="218" t="str">
        <f>IF(ISNUMBER(_xlfn.XMATCH(SBA_fields[[#This Row],[ID]],Rosetta_Stone[FDXSANDBOXA ID],0))=TRUE,"Found","0-Not Found")</f>
        <v>0-Not Found</v>
      </c>
      <c r="C531" s="15"/>
      <c r="D531" s="15" t="s">
        <v>7400</v>
      </c>
      <c r="E531" s="15" t="s">
        <v>6688</v>
      </c>
      <c r="F531" s="15" t="s">
        <v>216</v>
      </c>
      <c r="G531" s="15" t="s">
        <v>947</v>
      </c>
    </row>
    <row r="532" spans="1:7" hidden="1">
      <c r="A532" s="15" t="s">
        <v>7399</v>
      </c>
      <c r="B532" s="218" t="str">
        <f>IF(ISNUMBER(_xlfn.XMATCH(SBA_fields[[#This Row],[ID]],Rosetta_Stone[FDXSANDBOXA ID],0))=TRUE,"Found","0-Not Found")</f>
        <v>0-Not Found</v>
      </c>
      <c r="C532" s="15"/>
      <c r="D532" s="15" t="s">
        <v>7400</v>
      </c>
      <c r="E532" s="15" t="s">
        <v>6700</v>
      </c>
      <c r="F532" s="15" t="s">
        <v>216</v>
      </c>
      <c r="G532" s="15" t="s">
        <v>947</v>
      </c>
    </row>
    <row r="533" spans="1:7" hidden="1">
      <c r="A533" s="15" t="s">
        <v>7399</v>
      </c>
      <c r="B533" s="218" t="str">
        <f>IF(ISNUMBER(_xlfn.XMATCH(SBA_fields[[#This Row],[ID]],Rosetta_Stone[FDXSANDBOXA ID],0))=TRUE,"Found","0-Not Found")</f>
        <v>0-Not Found</v>
      </c>
      <c r="C533" s="15"/>
      <c r="D533" s="15" t="s">
        <v>7400</v>
      </c>
      <c r="E533" s="15" t="s">
        <v>7401</v>
      </c>
      <c r="F533" s="15" t="s">
        <v>216</v>
      </c>
      <c r="G533" s="15" t="s">
        <v>947</v>
      </c>
    </row>
    <row r="534" spans="1:7" hidden="1">
      <c r="A534" s="15" t="s">
        <v>7402</v>
      </c>
      <c r="B534" s="218" t="str">
        <f>IF(ISNUMBER(_xlfn.XMATCH(SBA_fields[[#This Row],[ID]],Rosetta_Stone[FDXSANDBOXA ID],0))=TRUE,"Found","0-Not Found")</f>
        <v>0-Not Found</v>
      </c>
      <c r="C534" s="15"/>
      <c r="D534" s="15" t="s">
        <v>7403</v>
      </c>
      <c r="E534" s="15" t="s">
        <v>6701</v>
      </c>
      <c r="F534" s="15" t="s">
        <v>216</v>
      </c>
      <c r="G534" s="15" t="s">
        <v>1075</v>
      </c>
    </row>
    <row r="535" spans="1:7" hidden="1">
      <c r="A535" s="15" t="s">
        <v>7402</v>
      </c>
      <c r="B535" s="218" t="str">
        <f>IF(ISNUMBER(_xlfn.XMATCH(SBA_fields[[#This Row],[ID]],Rosetta_Stone[FDXSANDBOXA ID],0))=TRUE,"Found","0-Not Found")</f>
        <v>0-Not Found</v>
      </c>
      <c r="C535" s="15"/>
      <c r="D535" s="15" t="s">
        <v>7403</v>
      </c>
      <c r="E535" s="15" t="s">
        <v>6935</v>
      </c>
      <c r="F535" s="15" t="s">
        <v>216</v>
      </c>
      <c r="G535" s="15" t="s">
        <v>1075</v>
      </c>
    </row>
    <row r="536" spans="1:7" hidden="1">
      <c r="A536" s="15" t="s">
        <v>7402</v>
      </c>
      <c r="B536" s="218" t="str">
        <f>IF(ISNUMBER(_xlfn.XMATCH(SBA_fields[[#This Row],[ID]],Rosetta_Stone[FDXSANDBOXA ID],0))=TRUE,"Found","0-Not Found")</f>
        <v>0-Not Found</v>
      </c>
      <c r="C536" s="15"/>
      <c r="D536" s="15" t="s">
        <v>7403</v>
      </c>
      <c r="E536" s="15" t="s">
        <v>6688</v>
      </c>
      <c r="F536" s="15" t="s">
        <v>216</v>
      </c>
      <c r="G536" s="15" t="s">
        <v>1075</v>
      </c>
    </row>
    <row r="537" spans="1:7" hidden="1">
      <c r="A537" s="15" t="s">
        <v>7402</v>
      </c>
      <c r="B537" s="218" t="str">
        <f>IF(ISNUMBER(_xlfn.XMATCH(SBA_fields[[#This Row],[ID]],Rosetta_Stone[FDXSANDBOXA ID],0))=TRUE,"Found","0-Not Found")</f>
        <v>0-Not Found</v>
      </c>
      <c r="C537" s="15"/>
      <c r="D537" s="15" t="s">
        <v>7403</v>
      </c>
      <c r="E537" s="15" t="s">
        <v>6700</v>
      </c>
      <c r="F537" s="15" t="s">
        <v>216</v>
      </c>
      <c r="G537" s="15" t="s">
        <v>1075</v>
      </c>
    </row>
    <row r="538" spans="1:7" hidden="1">
      <c r="A538" s="15" t="s">
        <v>7402</v>
      </c>
      <c r="B538" s="218" t="str">
        <f>IF(ISNUMBER(_xlfn.XMATCH(SBA_fields[[#This Row],[ID]],Rosetta_Stone[FDXSANDBOXA ID],0))=TRUE,"Found","0-Not Found")</f>
        <v>0-Not Found</v>
      </c>
      <c r="C538" s="15"/>
      <c r="D538" s="15" t="s">
        <v>7403</v>
      </c>
      <c r="E538" s="15" t="s">
        <v>7401</v>
      </c>
      <c r="F538" s="15" t="s">
        <v>216</v>
      </c>
      <c r="G538" s="15" t="s">
        <v>1075</v>
      </c>
    </row>
    <row r="539" spans="1:7" hidden="1">
      <c r="A539" s="15" t="s">
        <v>14</v>
      </c>
      <c r="B539" s="218" t="str">
        <f>IF(ISNUMBER(_xlfn.XMATCH(SBA_fields[[#This Row],[ID]],Rosetta_Stone[FDXSANDBOXA ID],0))=TRUE,"Found","0-Not Found")</f>
        <v>0-Not Found</v>
      </c>
      <c r="C539" s="15"/>
      <c r="D539" s="15" t="s">
        <v>443</v>
      </c>
      <c r="E539" s="15" t="s">
        <v>6701</v>
      </c>
      <c r="F539" s="15" t="s">
        <v>1636</v>
      </c>
      <c r="G539" s="15" t="s">
        <v>947</v>
      </c>
    </row>
    <row r="540" spans="1:7" hidden="1">
      <c r="A540" s="15" t="s">
        <v>7404</v>
      </c>
      <c r="B540" s="218" t="str">
        <f>IF(ISNUMBER(_xlfn.XMATCH(SBA_fields[[#This Row],[ID]],Rosetta_Stone[FDXSANDBOXA ID],0))=TRUE,"Found","0-Not Found")</f>
        <v>0-Not Found</v>
      </c>
      <c r="C540" s="15"/>
      <c r="D540" s="15" t="s">
        <v>7405</v>
      </c>
      <c r="E540" s="15" t="s">
        <v>6700</v>
      </c>
      <c r="F540" s="15" t="s">
        <v>7081</v>
      </c>
      <c r="G540" s="15" t="s">
        <v>810</v>
      </c>
    </row>
    <row r="541" spans="1:7" hidden="1">
      <c r="A541" s="15" t="s">
        <v>7404</v>
      </c>
      <c r="B541" s="218" t="str">
        <f>IF(ISNUMBER(_xlfn.XMATCH(SBA_fields[[#This Row],[ID]],Rosetta_Stone[FDXSANDBOXA ID],0))=TRUE,"Found","0-Not Found")</f>
        <v>0-Not Found</v>
      </c>
      <c r="C541" s="15"/>
      <c r="D541" s="15" t="s">
        <v>7406</v>
      </c>
      <c r="E541" s="15" t="s">
        <v>6700</v>
      </c>
      <c r="F541" s="15" t="s">
        <v>103</v>
      </c>
      <c r="G541" s="15" t="s">
        <v>810</v>
      </c>
    </row>
    <row r="542" spans="1:7" hidden="1">
      <c r="A542" s="15" t="s">
        <v>7407</v>
      </c>
      <c r="B542" s="218" t="str">
        <f>IF(ISNUMBER(_xlfn.XMATCH(SBA_fields[[#This Row],[ID]],Rosetta_Stone[FDXSANDBOXA ID],0))=TRUE,"Found","0-Not Found")</f>
        <v>0-Not Found</v>
      </c>
      <c r="C542" s="15"/>
      <c r="D542" s="15" t="s">
        <v>7408</v>
      </c>
      <c r="E542" s="15" t="s">
        <v>6701</v>
      </c>
      <c r="F542" s="15" t="s">
        <v>216</v>
      </c>
      <c r="G542" s="15" t="s">
        <v>338</v>
      </c>
    </row>
    <row r="543" spans="1:7" hidden="1">
      <c r="A543" s="15" t="s">
        <v>764</v>
      </c>
      <c r="B543" s="218" t="str">
        <f>IF(ISNUMBER(_xlfn.XMATCH(SBA_fields[[#This Row],[ID]],Rosetta_Stone[FDXSANDBOXA ID],0))=TRUE,"Found","0-Not Found")</f>
        <v>0-Not Found</v>
      </c>
      <c r="C543" s="15"/>
      <c r="D543" s="15" t="s">
        <v>8869</v>
      </c>
      <c r="E543" s="15" t="s">
        <v>6700</v>
      </c>
      <c r="F543" s="15" t="s">
        <v>1636</v>
      </c>
      <c r="G543" s="15" t="s">
        <v>947</v>
      </c>
    </row>
    <row r="544" spans="1:7" hidden="1">
      <c r="A544" s="15" t="s">
        <v>766</v>
      </c>
      <c r="B544" s="218" t="str">
        <f>IF(ISNUMBER(_xlfn.XMATCH(SBA_fields[[#This Row],[ID]],Rosetta_Stone[FDXSANDBOXA ID],0))=TRUE,"Found","0-Not Found")</f>
        <v>0-Not Found</v>
      </c>
      <c r="C544" s="15"/>
      <c r="D544" s="15" t="s">
        <v>8870</v>
      </c>
      <c r="E544" s="15" t="s">
        <v>6700</v>
      </c>
      <c r="F544" s="15" t="s">
        <v>1636</v>
      </c>
      <c r="G544" s="15" t="s">
        <v>947</v>
      </c>
    </row>
    <row r="545" spans="1:7" hidden="1">
      <c r="A545" s="15" t="s">
        <v>7409</v>
      </c>
      <c r="B545" s="218" t="str">
        <f>IF(ISNUMBER(_xlfn.XMATCH(SBA_fields[[#This Row],[ID]],Rosetta_Stone[FDXSANDBOXA ID],0))=TRUE,"Found","0-Not Found")</f>
        <v>0-Not Found</v>
      </c>
      <c r="C545" s="15"/>
      <c r="D545" s="15" t="s">
        <v>7410</v>
      </c>
      <c r="E545" s="15" t="s">
        <v>6701</v>
      </c>
      <c r="F545" s="15" t="s">
        <v>216</v>
      </c>
      <c r="G545" s="15" t="s">
        <v>6712</v>
      </c>
    </row>
    <row r="546" spans="1:7" hidden="1">
      <c r="A546" s="15" t="s">
        <v>7411</v>
      </c>
      <c r="B546" s="218" t="str">
        <f>IF(ISNUMBER(_xlfn.XMATCH(SBA_fields[[#This Row],[ID]],Rosetta_Stone[FDXSANDBOXA ID],0))=TRUE,"Found","0-Not Found")</f>
        <v>0-Not Found</v>
      </c>
      <c r="C546" s="15"/>
      <c r="D546" s="15" t="s">
        <v>7412</v>
      </c>
      <c r="E546" s="15" t="s">
        <v>6701</v>
      </c>
      <c r="F546" s="15" t="s">
        <v>216</v>
      </c>
      <c r="G546" s="15" t="s">
        <v>6712</v>
      </c>
    </row>
    <row r="547" spans="1:7" hidden="1">
      <c r="A547" s="15" t="s">
        <v>7413</v>
      </c>
      <c r="B547" s="218" t="str">
        <f>IF(ISNUMBER(_xlfn.XMATCH(SBA_fields[[#This Row],[ID]],Rosetta_Stone[FDXSANDBOXA ID],0))=TRUE,"Found","0-Not Found")</f>
        <v>0-Not Found</v>
      </c>
      <c r="C547" s="15"/>
      <c r="D547" s="15" t="s">
        <v>7414</v>
      </c>
      <c r="E547" s="15" t="s">
        <v>6688</v>
      </c>
      <c r="F547" s="15" t="s">
        <v>216</v>
      </c>
      <c r="G547" s="15" t="s">
        <v>947</v>
      </c>
    </row>
    <row r="548" spans="1:7" hidden="1">
      <c r="A548" s="15" t="s">
        <v>7415</v>
      </c>
      <c r="B548" s="218" t="str">
        <f>IF(ISNUMBER(_xlfn.XMATCH(SBA_fields[[#This Row],[ID]],Rosetta_Stone[FDXSANDBOXA ID],0))=TRUE,"Found","0-Not Found")</f>
        <v>0-Not Found</v>
      </c>
      <c r="C548" s="15"/>
      <c r="D548" s="15" t="s">
        <v>7416</v>
      </c>
      <c r="E548" s="15" t="s">
        <v>6701</v>
      </c>
      <c r="F548" s="15" t="s">
        <v>103</v>
      </c>
      <c r="G548" s="15" t="s">
        <v>1347</v>
      </c>
    </row>
    <row r="549" spans="1:7" hidden="1">
      <c r="A549" s="15" t="s">
        <v>7417</v>
      </c>
      <c r="B549" s="218" t="str">
        <f>IF(ISNUMBER(_xlfn.XMATCH(SBA_fields[[#This Row],[ID]],Rosetta_Stone[FDXSANDBOXA ID],0))=TRUE,"Found","0-Not Found")</f>
        <v>0-Not Found</v>
      </c>
      <c r="C549" s="15"/>
      <c r="D549" s="15" t="s">
        <v>7418</v>
      </c>
      <c r="E549" s="15" t="s">
        <v>6700</v>
      </c>
      <c r="F549" s="15" t="s">
        <v>7081</v>
      </c>
      <c r="G549" s="15" t="s">
        <v>810</v>
      </c>
    </row>
    <row r="550" spans="1:7" hidden="1">
      <c r="A550" s="15" t="s">
        <v>7419</v>
      </c>
      <c r="B550" s="218" t="str">
        <f>IF(ISNUMBER(_xlfn.XMATCH(SBA_fields[[#This Row],[ID]],Rosetta_Stone[FDXSANDBOXA ID],0))=TRUE,"Found","0-Not Found")</f>
        <v>0-Not Found</v>
      </c>
      <c r="C550" s="15"/>
      <c r="D550" s="15" t="s">
        <v>7420</v>
      </c>
      <c r="E550" s="15" t="s">
        <v>6700</v>
      </c>
      <c r="F550" s="15" t="s">
        <v>7081</v>
      </c>
      <c r="G550" s="15" t="s">
        <v>810</v>
      </c>
    </row>
    <row r="551" spans="1:7" hidden="1">
      <c r="A551" s="15" t="s">
        <v>7421</v>
      </c>
      <c r="B551" s="218" t="str">
        <f>IF(ISNUMBER(_xlfn.XMATCH(SBA_fields[[#This Row],[ID]],Rosetta_Stone[FDXSANDBOXA ID],0))=TRUE,"Found","0-Not Found")</f>
        <v>0-Not Found</v>
      </c>
      <c r="C551" s="15"/>
      <c r="D551" s="15" t="s">
        <v>7422</v>
      </c>
      <c r="E551" s="15" t="s">
        <v>6700</v>
      </c>
      <c r="F551" s="15" t="s">
        <v>7081</v>
      </c>
      <c r="G551" s="15" t="s">
        <v>810</v>
      </c>
    </row>
    <row r="552" spans="1:7" hidden="1">
      <c r="A552" s="15" t="s">
        <v>7423</v>
      </c>
      <c r="B552" s="218" t="str">
        <f>IF(ISNUMBER(_xlfn.XMATCH(SBA_fields[[#This Row],[ID]],Rosetta_Stone[FDXSANDBOXA ID],0))=TRUE,"Found","0-Not Found")</f>
        <v>0-Not Found</v>
      </c>
      <c r="C552" s="15"/>
      <c r="D552" s="15" t="s">
        <v>7424</v>
      </c>
      <c r="E552" s="15" t="s">
        <v>6700</v>
      </c>
      <c r="F552" s="15" t="s">
        <v>134</v>
      </c>
      <c r="G552" s="15" t="s">
        <v>810</v>
      </c>
    </row>
    <row r="553" spans="1:7" hidden="1">
      <c r="A553" s="15" t="s">
        <v>7423</v>
      </c>
      <c r="B553" s="218" t="str">
        <f>IF(ISNUMBER(_xlfn.XMATCH(SBA_fields[[#This Row],[ID]],Rosetta_Stone[FDXSANDBOXA ID],0))=TRUE,"Found","0-Not Found")</f>
        <v>0-Not Found</v>
      </c>
      <c r="C553" s="15"/>
      <c r="D553" s="15" t="s">
        <v>7425</v>
      </c>
      <c r="E553" s="15" t="s">
        <v>6700</v>
      </c>
      <c r="F553" s="15" t="s">
        <v>103</v>
      </c>
      <c r="G553" s="15" t="s">
        <v>810</v>
      </c>
    </row>
    <row r="554" spans="1:7" hidden="1">
      <c r="A554" s="15" t="s">
        <v>7426</v>
      </c>
      <c r="B554" s="218" t="str">
        <f>IF(ISNUMBER(_xlfn.XMATCH(SBA_fields[[#This Row],[ID]],Rosetta_Stone[FDXSANDBOXA ID],0))=TRUE,"Found","0-Not Found")</f>
        <v>0-Not Found</v>
      </c>
      <c r="C554" s="15"/>
      <c r="D554" s="15" t="s">
        <v>7427</v>
      </c>
      <c r="E554" s="15" t="s">
        <v>6700</v>
      </c>
      <c r="F554" s="15" t="s">
        <v>7081</v>
      </c>
      <c r="G554" s="15" t="s">
        <v>810</v>
      </c>
    </row>
    <row r="555" spans="1:7" hidden="1">
      <c r="A555" s="15" t="s">
        <v>7426</v>
      </c>
      <c r="B555" s="218" t="str">
        <f>IF(ISNUMBER(_xlfn.XMATCH(SBA_fields[[#This Row],[ID]],Rosetta_Stone[FDXSANDBOXA ID],0))=TRUE,"Found","0-Not Found")</f>
        <v>0-Not Found</v>
      </c>
      <c r="C555" s="15"/>
      <c r="D555" s="15" t="s">
        <v>7428</v>
      </c>
      <c r="E555" s="15" t="s">
        <v>6700</v>
      </c>
      <c r="F555" s="15" t="s">
        <v>103</v>
      </c>
      <c r="G555" s="15" t="s">
        <v>810</v>
      </c>
    </row>
    <row r="556" spans="1:7" hidden="1">
      <c r="A556" s="15" t="s">
        <v>7429</v>
      </c>
      <c r="B556" s="218" t="str">
        <f>IF(ISNUMBER(_xlfn.XMATCH(SBA_fields[[#This Row],[ID]],Rosetta_Stone[FDXSANDBOXA ID],0))=TRUE,"Found","0-Not Found")</f>
        <v>0-Not Found</v>
      </c>
      <c r="C556" s="15"/>
      <c r="D556" s="15" t="s">
        <v>7430</v>
      </c>
      <c r="E556" s="15" t="s">
        <v>6700</v>
      </c>
      <c r="F556" s="15" t="s">
        <v>7081</v>
      </c>
      <c r="G556" s="15" t="s">
        <v>810</v>
      </c>
    </row>
    <row r="557" spans="1:7" hidden="1">
      <c r="A557" s="15" t="s">
        <v>7429</v>
      </c>
      <c r="B557" s="218" t="str">
        <f>IF(ISNUMBER(_xlfn.XMATCH(SBA_fields[[#This Row],[ID]],Rosetta_Stone[FDXSANDBOXA ID],0))=TRUE,"Found","0-Not Found")</f>
        <v>0-Not Found</v>
      </c>
      <c r="C557" s="15"/>
      <c r="D557" s="15" t="s">
        <v>7431</v>
      </c>
      <c r="E557" s="15" t="s">
        <v>6700</v>
      </c>
      <c r="F557" s="15" t="s">
        <v>103</v>
      </c>
      <c r="G557" s="15" t="s">
        <v>810</v>
      </c>
    </row>
    <row r="558" spans="1:7" hidden="1">
      <c r="A558" s="15" t="s">
        <v>7432</v>
      </c>
      <c r="B558" s="218" t="str">
        <f>IF(ISNUMBER(_xlfn.XMATCH(SBA_fields[[#This Row],[ID]],Rosetta_Stone[FDXSANDBOXA ID],0))=TRUE,"Found","0-Not Found")</f>
        <v>0-Not Found</v>
      </c>
      <c r="C558" s="15"/>
      <c r="D558" s="15" t="s">
        <v>7433</v>
      </c>
      <c r="E558" s="15" t="s">
        <v>6700</v>
      </c>
      <c r="F558" s="15" t="s">
        <v>134</v>
      </c>
      <c r="G558" s="15" t="s">
        <v>810</v>
      </c>
    </row>
    <row r="559" spans="1:7" hidden="1">
      <c r="A559" s="15" t="s">
        <v>7432</v>
      </c>
      <c r="B559" s="218" t="str">
        <f>IF(ISNUMBER(_xlfn.XMATCH(SBA_fields[[#This Row],[ID]],Rosetta_Stone[FDXSANDBOXA ID],0))=TRUE,"Found","0-Not Found")</f>
        <v>0-Not Found</v>
      </c>
      <c r="C559" s="15"/>
      <c r="D559" s="15" t="s">
        <v>7434</v>
      </c>
      <c r="E559" s="15" t="s">
        <v>6700</v>
      </c>
      <c r="F559" s="15" t="s">
        <v>103</v>
      </c>
      <c r="G559" s="15" t="s">
        <v>810</v>
      </c>
    </row>
    <row r="560" spans="1:7" hidden="1">
      <c r="A560" s="15" t="s">
        <v>7435</v>
      </c>
      <c r="B560" s="218" t="str">
        <f>IF(ISNUMBER(_xlfn.XMATCH(SBA_fields[[#This Row],[ID]],Rosetta_Stone[FDXSANDBOXA ID],0))=TRUE,"Found","0-Not Found")</f>
        <v>0-Not Found</v>
      </c>
      <c r="C560" s="15"/>
      <c r="D560" s="15" t="s">
        <v>7436</v>
      </c>
      <c r="E560" s="15" t="s">
        <v>6700</v>
      </c>
      <c r="F560" s="15" t="s">
        <v>7081</v>
      </c>
      <c r="G560" s="15" t="s">
        <v>810</v>
      </c>
    </row>
    <row r="561" spans="1:7" hidden="1">
      <c r="A561" s="15" t="s">
        <v>7435</v>
      </c>
      <c r="B561" s="218" t="str">
        <f>IF(ISNUMBER(_xlfn.XMATCH(SBA_fields[[#This Row],[ID]],Rosetta_Stone[FDXSANDBOXA ID],0))=TRUE,"Found","0-Not Found")</f>
        <v>0-Not Found</v>
      </c>
      <c r="C561" s="15"/>
      <c r="D561" s="15" t="s">
        <v>7437</v>
      </c>
      <c r="E561" s="15" t="s">
        <v>6700</v>
      </c>
      <c r="F561" s="15" t="s">
        <v>103</v>
      </c>
      <c r="G561" s="15" t="s">
        <v>810</v>
      </c>
    </row>
    <row r="562" spans="1:7" hidden="1">
      <c r="A562" s="15" t="s">
        <v>7438</v>
      </c>
      <c r="B562" s="218" t="str">
        <f>IF(ISNUMBER(_xlfn.XMATCH(SBA_fields[[#This Row],[ID]],Rosetta_Stone[FDXSANDBOXA ID],0))=TRUE,"Found","0-Not Found")</f>
        <v>0-Not Found</v>
      </c>
      <c r="C562" s="15"/>
      <c r="D562" s="15" t="s">
        <v>7439</v>
      </c>
      <c r="E562" s="15" t="s">
        <v>6700</v>
      </c>
      <c r="F562" s="15" t="s">
        <v>134</v>
      </c>
      <c r="G562" s="15" t="s">
        <v>810</v>
      </c>
    </row>
    <row r="563" spans="1:7" hidden="1">
      <c r="A563" s="15" t="s">
        <v>7438</v>
      </c>
      <c r="B563" s="218" t="str">
        <f>IF(ISNUMBER(_xlfn.XMATCH(SBA_fields[[#This Row],[ID]],Rosetta_Stone[FDXSANDBOXA ID],0))=TRUE,"Found","0-Not Found")</f>
        <v>0-Not Found</v>
      </c>
      <c r="C563" s="15"/>
      <c r="D563" s="15" t="s">
        <v>7440</v>
      </c>
      <c r="E563" s="15" t="s">
        <v>6700</v>
      </c>
      <c r="F563" s="15" t="s">
        <v>103</v>
      </c>
      <c r="G563" s="15" t="s">
        <v>810</v>
      </c>
    </row>
    <row r="564" spans="1:7" hidden="1">
      <c r="A564" s="15" t="s">
        <v>7441</v>
      </c>
      <c r="B564" s="218" t="str">
        <f>IF(ISNUMBER(_xlfn.XMATCH(SBA_fields[[#This Row],[ID]],Rosetta_Stone[FDXSANDBOXA ID],0))=TRUE,"Found","0-Not Found")</f>
        <v>0-Not Found</v>
      </c>
      <c r="C564" s="15"/>
      <c r="D564" s="15" t="s">
        <v>7442</v>
      </c>
      <c r="E564" s="15" t="s">
        <v>6700</v>
      </c>
      <c r="F564" s="15" t="s">
        <v>134</v>
      </c>
      <c r="G564" s="15" t="s">
        <v>810</v>
      </c>
    </row>
    <row r="565" spans="1:7" hidden="1">
      <c r="A565" s="15" t="s">
        <v>7441</v>
      </c>
      <c r="B565" s="218" t="str">
        <f>IF(ISNUMBER(_xlfn.XMATCH(SBA_fields[[#This Row],[ID]],Rosetta_Stone[FDXSANDBOXA ID],0))=TRUE,"Found","0-Not Found")</f>
        <v>0-Not Found</v>
      </c>
      <c r="C565" s="15"/>
      <c r="D565" s="15" t="s">
        <v>7443</v>
      </c>
      <c r="E565" s="15" t="s">
        <v>6700</v>
      </c>
      <c r="F565" s="15" t="s">
        <v>103</v>
      </c>
      <c r="G565" s="15" t="s">
        <v>810</v>
      </c>
    </row>
    <row r="566" spans="1:7" hidden="1">
      <c r="A566" s="15" t="s">
        <v>7444</v>
      </c>
      <c r="B566" s="218" t="str">
        <f>IF(ISNUMBER(_xlfn.XMATCH(SBA_fields[[#This Row],[ID]],Rosetta_Stone[FDXSANDBOXA ID],0))=TRUE,"Found","0-Not Found")</f>
        <v>0-Not Found</v>
      </c>
      <c r="C566" s="15"/>
      <c r="D566" s="15" t="s">
        <v>7445</v>
      </c>
      <c r="E566" s="15" t="s">
        <v>6700</v>
      </c>
      <c r="F566" s="15" t="s">
        <v>7081</v>
      </c>
      <c r="G566" s="15" t="s">
        <v>810</v>
      </c>
    </row>
    <row r="567" spans="1:7" hidden="1">
      <c r="A567" s="15" t="s">
        <v>7444</v>
      </c>
      <c r="B567" s="218" t="str">
        <f>IF(ISNUMBER(_xlfn.XMATCH(SBA_fields[[#This Row],[ID]],Rosetta_Stone[FDXSANDBOXA ID],0))=TRUE,"Found","0-Not Found")</f>
        <v>0-Not Found</v>
      </c>
      <c r="C567" s="15"/>
      <c r="D567" s="15" t="s">
        <v>7446</v>
      </c>
      <c r="E567" s="15" t="s">
        <v>6700</v>
      </c>
      <c r="F567" s="15" t="s">
        <v>103</v>
      </c>
      <c r="G567" s="15" t="s">
        <v>810</v>
      </c>
    </row>
    <row r="568" spans="1:7" hidden="1">
      <c r="A568" s="15" t="s">
        <v>7447</v>
      </c>
      <c r="B568" s="218" t="str">
        <f>IF(ISNUMBER(_xlfn.XMATCH(SBA_fields[[#This Row],[ID]],Rosetta_Stone[FDXSANDBOXA ID],0))=TRUE,"Found","0-Not Found")</f>
        <v>0-Not Found</v>
      </c>
      <c r="C568" s="15"/>
      <c r="D568" s="15" t="s">
        <v>7448</v>
      </c>
      <c r="E568" s="15" t="s">
        <v>6700</v>
      </c>
      <c r="F568" s="15" t="s">
        <v>7081</v>
      </c>
      <c r="G568" s="15" t="s">
        <v>810</v>
      </c>
    </row>
    <row r="569" spans="1:7" hidden="1">
      <c r="A569" s="15" t="s">
        <v>7449</v>
      </c>
      <c r="B569" s="218" t="str">
        <f>IF(ISNUMBER(_xlfn.XMATCH(SBA_fields[[#This Row],[ID]],Rosetta_Stone[FDXSANDBOXA ID],0))=TRUE,"Found","0-Not Found")</f>
        <v>0-Not Found</v>
      </c>
      <c r="C569" s="15"/>
      <c r="D569" s="15" t="s">
        <v>7450</v>
      </c>
      <c r="E569" s="15" t="s">
        <v>6700</v>
      </c>
      <c r="F569" s="15" t="s">
        <v>7081</v>
      </c>
      <c r="G569" s="15" t="s">
        <v>810</v>
      </c>
    </row>
    <row r="570" spans="1:7" hidden="1">
      <c r="A570" s="15" t="s">
        <v>7451</v>
      </c>
      <c r="B570" s="218" t="str">
        <f>IF(ISNUMBER(_xlfn.XMATCH(SBA_fields[[#This Row],[ID]],Rosetta_Stone[FDXSANDBOXA ID],0))=TRUE,"Found","0-Not Found")</f>
        <v>0-Not Found</v>
      </c>
      <c r="C570" s="15"/>
      <c r="D570" s="15" t="s">
        <v>7452</v>
      </c>
      <c r="E570" s="15" t="s">
        <v>6700</v>
      </c>
      <c r="F570" s="15" t="s">
        <v>7081</v>
      </c>
      <c r="G570" s="15" t="s">
        <v>810</v>
      </c>
    </row>
    <row r="571" spans="1:7" hidden="1">
      <c r="A571" s="15" t="s">
        <v>7453</v>
      </c>
      <c r="B571" s="218" t="str">
        <f>IF(ISNUMBER(_xlfn.XMATCH(SBA_fields[[#This Row],[ID]],Rosetta_Stone[FDXSANDBOXA ID],0))=TRUE,"Found","0-Not Found")</f>
        <v>0-Not Found</v>
      </c>
      <c r="C571" s="15"/>
      <c r="D571" s="15" t="s">
        <v>7454</v>
      </c>
      <c r="E571" s="15" t="s">
        <v>6701</v>
      </c>
      <c r="F571" s="15" t="s">
        <v>216</v>
      </c>
      <c r="G571" s="15" t="s">
        <v>7455</v>
      </c>
    </row>
    <row r="572" spans="1:7" hidden="1">
      <c r="A572" s="15" t="s">
        <v>7456</v>
      </c>
      <c r="B572" s="218" t="str">
        <f>IF(ISNUMBER(_xlfn.XMATCH(SBA_fields[[#This Row],[ID]],Rosetta_Stone[FDXSANDBOXA ID],0))=TRUE,"Found","0-Not Found")</f>
        <v>0-Not Found</v>
      </c>
      <c r="C572" s="15"/>
      <c r="D572" s="15" t="s">
        <v>7457</v>
      </c>
      <c r="E572" s="15" t="s">
        <v>6701</v>
      </c>
      <c r="F572" s="15" t="s">
        <v>1636</v>
      </c>
      <c r="G572" s="15" t="s">
        <v>947</v>
      </c>
    </row>
    <row r="573" spans="1:7" hidden="1">
      <c r="A573" s="15" t="s">
        <v>7458</v>
      </c>
      <c r="B573" s="218" t="str">
        <f>IF(ISNUMBER(_xlfn.XMATCH(SBA_fields[[#This Row],[ID]],Rosetta_Stone[FDXSANDBOXA ID],0))=TRUE,"Found","0-Not Found")</f>
        <v>0-Not Found</v>
      </c>
      <c r="C573" s="15"/>
      <c r="D573" s="15" t="s">
        <v>7459</v>
      </c>
      <c r="E573" s="15" t="s">
        <v>6701</v>
      </c>
      <c r="F573" s="15" t="s">
        <v>1636</v>
      </c>
      <c r="G573" s="15" t="s">
        <v>947</v>
      </c>
    </row>
    <row r="574" spans="1:7" hidden="1">
      <c r="A574" s="15" t="s">
        <v>7460</v>
      </c>
      <c r="B574" s="218" t="str">
        <f>IF(ISNUMBER(_xlfn.XMATCH(SBA_fields[[#This Row],[ID]],Rosetta_Stone[FDXSANDBOXA ID],0))=TRUE,"Found","0-Not Found")</f>
        <v>0-Not Found</v>
      </c>
      <c r="C574" s="15"/>
      <c r="D574" s="15" t="s">
        <v>7461</v>
      </c>
      <c r="E574" s="15" t="s">
        <v>6701</v>
      </c>
      <c r="F574" s="15" t="s">
        <v>1636</v>
      </c>
      <c r="G574" s="15" t="s">
        <v>947</v>
      </c>
    </row>
    <row r="575" spans="1:7" hidden="1">
      <c r="A575" s="15" t="s">
        <v>7462</v>
      </c>
      <c r="B575" s="218" t="str">
        <f>IF(ISNUMBER(_xlfn.XMATCH(SBA_fields[[#This Row],[ID]],Rosetta_Stone[FDXSANDBOXA ID],0))=TRUE,"Found","0-Not Found")</f>
        <v>0-Not Found</v>
      </c>
      <c r="C575" s="15"/>
      <c r="D575" s="15" t="s">
        <v>7463</v>
      </c>
      <c r="E575" s="15" t="s">
        <v>6701</v>
      </c>
      <c r="F575" s="15" t="s">
        <v>1636</v>
      </c>
      <c r="G575" s="15" t="s">
        <v>947</v>
      </c>
    </row>
    <row r="576" spans="1:7" hidden="1">
      <c r="A576" s="15" t="s">
        <v>7464</v>
      </c>
      <c r="B576" s="218" t="str">
        <f>IF(ISNUMBER(_xlfn.XMATCH(SBA_fields[[#This Row],[ID]],Rosetta_Stone[FDXSANDBOXA ID],0))=TRUE,"Found","0-Not Found")</f>
        <v>0-Not Found</v>
      </c>
      <c r="C576" s="15"/>
      <c r="D576" s="15" t="s">
        <v>7465</v>
      </c>
      <c r="E576" s="15" t="s">
        <v>6697</v>
      </c>
      <c r="F576" s="15" t="s">
        <v>1636</v>
      </c>
      <c r="G576" s="15" t="s">
        <v>947</v>
      </c>
    </row>
    <row r="577" spans="1:7" hidden="1">
      <c r="A577" s="15" t="s">
        <v>6213</v>
      </c>
      <c r="B577" s="218" t="str">
        <f>IF(ISNUMBER(_xlfn.XMATCH(SBA_fields[[#This Row],[ID]],Rosetta_Stone[FDXSANDBOXA ID],0))=TRUE,"Found","0-Not Found")</f>
        <v>0-Not Found</v>
      </c>
      <c r="C577" s="15"/>
      <c r="D577" s="15" t="s">
        <v>1785</v>
      </c>
      <c r="E577" s="15" t="s">
        <v>6701</v>
      </c>
      <c r="F577" s="15" t="s">
        <v>1636</v>
      </c>
      <c r="G577" s="15" t="s">
        <v>947</v>
      </c>
    </row>
    <row r="578" spans="1:7" hidden="1">
      <c r="A578" s="15" t="s">
        <v>6213</v>
      </c>
      <c r="B578" s="218" t="str">
        <f>IF(ISNUMBER(_xlfn.XMATCH(SBA_fields[[#This Row],[ID]],Rosetta_Stone[FDXSANDBOXA ID],0))=TRUE,"Found","0-Not Found")</f>
        <v>0-Not Found</v>
      </c>
      <c r="C578" s="15"/>
      <c r="D578" s="15" t="s">
        <v>1785</v>
      </c>
      <c r="E578" s="15" t="s">
        <v>6697</v>
      </c>
      <c r="F578" s="15" t="s">
        <v>1636</v>
      </c>
      <c r="G578" s="15" t="s">
        <v>947</v>
      </c>
    </row>
    <row r="579" spans="1:7">
      <c r="A579" s="15" t="s">
        <v>327</v>
      </c>
      <c r="B579" s="218" t="str">
        <f>IF(ISNUMBER(_xlfn.XMATCH(SBA_fields[[#This Row],[ID]],Rosetta_Stone[FDXSANDBOXA ID],0))=TRUE,"Found","0-Not Found")</f>
        <v>Found</v>
      </c>
      <c r="C579" s="15" t="s">
        <v>6696</v>
      </c>
      <c r="D579" s="15" t="s">
        <v>328</v>
      </c>
      <c r="E579" s="15" t="s">
        <v>6701</v>
      </c>
      <c r="F579" s="15" t="s">
        <v>1636</v>
      </c>
      <c r="G579" s="15" t="s">
        <v>947</v>
      </c>
    </row>
    <row r="580" spans="1:7">
      <c r="A580" s="15" t="s">
        <v>327</v>
      </c>
      <c r="B580" s="218" t="str">
        <f>IF(ISNUMBER(_xlfn.XMATCH(SBA_fields[[#This Row],[ID]],Rosetta_Stone[FDXSANDBOXA ID],0))=TRUE,"Found","0-Not Found")</f>
        <v>Found</v>
      </c>
      <c r="C580" s="15" t="s">
        <v>7466</v>
      </c>
      <c r="D580" s="15" t="s">
        <v>328</v>
      </c>
      <c r="E580" s="15" t="s">
        <v>6935</v>
      </c>
      <c r="F580" s="15" t="s">
        <v>1636</v>
      </c>
      <c r="G580" s="15" t="s">
        <v>947</v>
      </c>
    </row>
    <row r="581" spans="1:7">
      <c r="A581" s="15" t="s">
        <v>327</v>
      </c>
      <c r="B581" s="218" t="str">
        <f>IF(ISNUMBER(_xlfn.XMATCH(SBA_fields[[#This Row],[ID]],Rosetta_Stone[FDXSANDBOXA ID],0))=TRUE,"Found","0-Not Found")</f>
        <v>Found</v>
      </c>
      <c r="C581" s="15" t="s">
        <v>6696</v>
      </c>
      <c r="D581" s="15" t="s">
        <v>328</v>
      </c>
      <c r="E581" s="15" t="s">
        <v>6700</v>
      </c>
      <c r="F581" s="15" t="s">
        <v>1636</v>
      </c>
      <c r="G581" s="15" t="s">
        <v>947</v>
      </c>
    </row>
    <row r="582" spans="1:7">
      <c r="A582" s="15" t="s">
        <v>327</v>
      </c>
      <c r="B582" s="218" t="str">
        <f>IF(ISNUMBER(_xlfn.XMATCH(SBA_fields[[#This Row],[ID]],Rosetta_Stone[FDXSANDBOXA ID],0))=TRUE,"Found","0-Not Found")</f>
        <v>Found</v>
      </c>
      <c r="C582" s="15" t="s">
        <v>6696</v>
      </c>
      <c r="D582" s="15" t="s">
        <v>328</v>
      </c>
      <c r="E582" s="15" t="s">
        <v>6697</v>
      </c>
      <c r="F582" s="15" t="s">
        <v>1636</v>
      </c>
      <c r="G582" s="15" t="s">
        <v>947</v>
      </c>
    </row>
    <row r="583" spans="1:7" hidden="1">
      <c r="A583" s="15" t="s">
        <v>375</v>
      </c>
      <c r="B583" s="218" t="str">
        <f>IF(ISNUMBER(_xlfn.XMATCH(SBA_fields[[#This Row],[ID]],Rosetta_Stone[FDXSANDBOXA ID],0))=TRUE,"Found","0-Not Found")</f>
        <v>Found</v>
      </c>
      <c r="C583" s="15" t="s">
        <v>6696</v>
      </c>
      <c r="D583" s="15" t="s">
        <v>376</v>
      </c>
      <c r="E583" s="15" t="s">
        <v>6701</v>
      </c>
      <c r="F583" s="15" t="s">
        <v>1636</v>
      </c>
      <c r="G583" s="15" t="s">
        <v>947</v>
      </c>
    </row>
    <row r="584" spans="1:7" hidden="1">
      <c r="A584" s="15" t="s">
        <v>375</v>
      </c>
      <c r="B584" s="218" t="str">
        <f>IF(ISNUMBER(_xlfn.XMATCH(SBA_fields[[#This Row],[ID]],Rosetta_Stone[FDXSANDBOXA ID],0))=TRUE,"Found","0-Not Found")</f>
        <v>Found</v>
      </c>
      <c r="C584" s="15" t="s">
        <v>6696</v>
      </c>
      <c r="D584" s="15" t="s">
        <v>376</v>
      </c>
      <c r="E584" s="15" t="s">
        <v>6700</v>
      </c>
      <c r="F584" s="15" t="s">
        <v>1636</v>
      </c>
      <c r="G584" s="15" t="s">
        <v>947</v>
      </c>
    </row>
    <row r="585" spans="1:7" hidden="1">
      <c r="A585" s="15" t="s">
        <v>375</v>
      </c>
      <c r="B585" s="218" t="str">
        <f>IF(ISNUMBER(_xlfn.XMATCH(SBA_fields[[#This Row],[ID]],Rosetta_Stone[FDXSANDBOXA ID],0))=TRUE,"Found","0-Not Found")</f>
        <v>Found</v>
      </c>
      <c r="C585" s="15" t="s">
        <v>6696</v>
      </c>
      <c r="D585" s="15" t="s">
        <v>376</v>
      </c>
      <c r="E585" s="15" t="s">
        <v>6697</v>
      </c>
      <c r="F585" s="15" t="s">
        <v>1636</v>
      </c>
      <c r="G585" s="15" t="s">
        <v>947</v>
      </c>
    </row>
    <row r="586" spans="1:7" hidden="1">
      <c r="A586" s="15" t="s">
        <v>6276</v>
      </c>
      <c r="B586" s="218" t="str">
        <f>IF(ISNUMBER(_xlfn.XMATCH(SBA_fields[[#This Row],[ID]],Rosetta_Stone[FDXSANDBOXA ID],0))=TRUE,"Found","0-Not Found")</f>
        <v>0-Not Found</v>
      </c>
      <c r="C586" s="15"/>
      <c r="D586" s="15" t="s">
        <v>8871</v>
      </c>
      <c r="E586" s="15" t="s">
        <v>6701</v>
      </c>
      <c r="F586" s="15" t="s">
        <v>1636</v>
      </c>
      <c r="G586" s="15" t="s">
        <v>947</v>
      </c>
    </row>
    <row r="587" spans="1:7" hidden="1">
      <c r="A587" s="15" t="s">
        <v>4341</v>
      </c>
      <c r="B587" s="218" t="str">
        <f>IF(ISNUMBER(_xlfn.XMATCH(SBA_fields[[#This Row],[ID]],Rosetta_Stone[FDXSANDBOXA ID],0))=TRUE,"Found","0-Not Found")</f>
        <v>0-Not Found</v>
      </c>
      <c r="C587" s="15"/>
      <c r="D587" s="15" t="s">
        <v>7468</v>
      </c>
      <c r="E587" s="15" t="s">
        <v>7132</v>
      </c>
      <c r="F587" s="15" t="s">
        <v>103</v>
      </c>
      <c r="G587" s="15" t="s">
        <v>947</v>
      </c>
    </row>
    <row r="588" spans="1:7" hidden="1">
      <c r="A588" s="15" t="s">
        <v>7469</v>
      </c>
      <c r="B588" s="218" t="str">
        <f>IF(ISNUMBER(_xlfn.XMATCH(SBA_fields[[#This Row],[ID]],Rosetta_Stone[FDXSANDBOXA ID],0))=TRUE,"Found","0-Not Found")</f>
        <v>0-Not Found</v>
      </c>
      <c r="C588" s="15"/>
      <c r="D588" s="15" t="s">
        <v>7470</v>
      </c>
      <c r="E588" s="15" t="s">
        <v>6697</v>
      </c>
      <c r="F588" s="15" t="s">
        <v>103</v>
      </c>
      <c r="G588" s="15" t="s">
        <v>947</v>
      </c>
    </row>
    <row r="589" spans="1:7" hidden="1">
      <c r="A589" s="15" t="s">
        <v>7471</v>
      </c>
      <c r="B589" s="218" t="str">
        <f>IF(ISNUMBER(_xlfn.XMATCH(SBA_fields[[#This Row],[ID]],Rosetta_Stone[FDXSANDBOXA ID],0))=TRUE,"Found","0-Not Found")</f>
        <v>0-Not Found</v>
      </c>
      <c r="C589" s="15"/>
      <c r="D589" s="15" t="s">
        <v>7472</v>
      </c>
      <c r="E589" s="15" t="s">
        <v>6701</v>
      </c>
      <c r="F589" s="15" t="s">
        <v>103</v>
      </c>
      <c r="G589" s="15" t="s">
        <v>947</v>
      </c>
    </row>
    <row r="590" spans="1:7" hidden="1">
      <c r="A590" s="15" t="s">
        <v>7473</v>
      </c>
      <c r="B590" s="218" t="str">
        <f>IF(ISNUMBER(_xlfn.XMATCH(SBA_fields[[#This Row],[ID]],Rosetta_Stone[FDXSANDBOXA ID],0))=TRUE,"Found","0-Not Found")</f>
        <v>0-Not Found</v>
      </c>
      <c r="C590" s="15"/>
      <c r="D590" s="15" t="s">
        <v>7474</v>
      </c>
      <c r="E590" s="15" t="s">
        <v>6701</v>
      </c>
      <c r="F590" s="15" t="s">
        <v>103</v>
      </c>
      <c r="G590" s="15" t="s">
        <v>947</v>
      </c>
    </row>
    <row r="591" spans="1:7" hidden="1">
      <c r="A591" s="15" t="s">
        <v>7475</v>
      </c>
      <c r="B591" s="218" t="str">
        <f>IF(ISNUMBER(_xlfn.XMATCH(SBA_fields[[#This Row],[ID]],Rosetta_Stone[FDXSANDBOXA ID],0))=TRUE,"Found","0-Not Found")</f>
        <v>0-Not Found</v>
      </c>
      <c r="C591" s="15"/>
      <c r="D591" s="15" t="s">
        <v>7476</v>
      </c>
      <c r="E591" s="15" t="s">
        <v>6701</v>
      </c>
      <c r="F591" s="15" t="s">
        <v>103</v>
      </c>
      <c r="G591" s="15" t="s">
        <v>947</v>
      </c>
    </row>
    <row r="592" spans="1:7" hidden="1">
      <c r="A592" s="15" t="s">
        <v>7477</v>
      </c>
      <c r="B592" s="218" t="str">
        <f>IF(ISNUMBER(_xlfn.XMATCH(SBA_fields[[#This Row],[ID]],Rosetta_Stone[FDXSANDBOXA ID],0))=TRUE,"Found","0-Not Found")</f>
        <v>0-Not Found</v>
      </c>
      <c r="C592" s="15"/>
      <c r="D592" s="15" t="s">
        <v>7478</v>
      </c>
      <c r="E592" s="15" t="s">
        <v>6701</v>
      </c>
      <c r="F592" s="15" t="s">
        <v>103</v>
      </c>
      <c r="G592" s="15" t="s">
        <v>6712</v>
      </c>
    </row>
    <row r="593" spans="1:7" hidden="1">
      <c r="A593" s="15" t="s">
        <v>7479</v>
      </c>
      <c r="B593" s="218" t="str">
        <f>IF(ISNUMBER(_xlfn.XMATCH(SBA_fields[[#This Row],[ID]],Rosetta_Stone[FDXSANDBOXA ID],0))=TRUE,"Found","0-Not Found")</f>
        <v>0-Not Found</v>
      </c>
      <c r="C593" s="15"/>
      <c r="D593" s="15" t="s">
        <v>7480</v>
      </c>
      <c r="E593" s="15" t="s">
        <v>6701</v>
      </c>
      <c r="F593" s="15" t="s">
        <v>103</v>
      </c>
      <c r="G593" s="15" t="s">
        <v>7481</v>
      </c>
    </row>
    <row r="594" spans="1:7" hidden="1">
      <c r="A594" s="15" t="s">
        <v>7479</v>
      </c>
      <c r="B594" s="218" t="str">
        <f>IF(ISNUMBER(_xlfn.XMATCH(SBA_fields[[#This Row],[ID]],Rosetta_Stone[FDXSANDBOXA ID],0))=TRUE,"Found","0-Not Found")</f>
        <v>0-Not Found</v>
      </c>
      <c r="C594" s="15"/>
      <c r="D594" s="15" t="s">
        <v>7482</v>
      </c>
      <c r="E594" s="15" t="s">
        <v>6701</v>
      </c>
      <c r="F594" s="15" t="s">
        <v>103</v>
      </c>
      <c r="G594" s="15" t="s">
        <v>7481</v>
      </c>
    </row>
    <row r="595" spans="1:7" hidden="1">
      <c r="A595" s="15" t="s">
        <v>7483</v>
      </c>
      <c r="B595" s="218" t="str">
        <f>IF(ISNUMBER(_xlfn.XMATCH(SBA_fields[[#This Row],[ID]],Rosetta_Stone[FDXSANDBOXA ID],0))=TRUE,"Found","0-Not Found")</f>
        <v>0-Not Found</v>
      </c>
      <c r="C595" s="15"/>
      <c r="D595" s="15" t="s">
        <v>7484</v>
      </c>
      <c r="E595" s="15" t="s">
        <v>6701</v>
      </c>
      <c r="F595" s="15" t="s">
        <v>103</v>
      </c>
      <c r="G595" s="15" t="s">
        <v>947</v>
      </c>
    </row>
    <row r="596" spans="1:7" hidden="1">
      <c r="A596" s="15" t="s">
        <v>7485</v>
      </c>
      <c r="B596" s="218" t="str">
        <f>IF(ISNUMBER(_xlfn.XMATCH(SBA_fields[[#This Row],[ID]],Rosetta_Stone[FDXSANDBOXA ID],0))=TRUE,"Found","0-Not Found")</f>
        <v>0-Not Found</v>
      </c>
      <c r="C596" s="15"/>
      <c r="D596" s="15" t="s">
        <v>7486</v>
      </c>
      <c r="E596" s="15" t="s">
        <v>6701</v>
      </c>
      <c r="F596" s="15" t="s">
        <v>103</v>
      </c>
      <c r="G596" s="15" t="s">
        <v>947</v>
      </c>
    </row>
    <row r="597" spans="1:7" hidden="1">
      <c r="A597" s="15" t="s">
        <v>7487</v>
      </c>
      <c r="B597" s="218" t="str">
        <f>IF(ISNUMBER(_xlfn.XMATCH(SBA_fields[[#This Row],[ID]],Rosetta_Stone[FDXSANDBOXA ID],0))=TRUE,"Found","0-Not Found")</f>
        <v>0-Not Found</v>
      </c>
      <c r="C597" s="15"/>
      <c r="D597" s="15" t="s">
        <v>7488</v>
      </c>
      <c r="E597" s="15" t="s">
        <v>6701</v>
      </c>
      <c r="F597" s="15" t="s">
        <v>103</v>
      </c>
      <c r="G597" s="15" t="s">
        <v>947</v>
      </c>
    </row>
    <row r="598" spans="1:7" hidden="1">
      <c r="A598" s="15" t="s">
        <v>7489</v>
      </c>
      <c r="B598" s="218" t="str">
        <f>IF(ISNUMBER(_xlfn.XMATCH(SBA_fields[[#This Row],[ID]],Rosetta_Stone[FDXSANDBOXA ID],0))=TRUE,"Found","0-Not Found")</f>
        <v>0-Not Found</v>
      </c>
      <c r="C598" s="15"/>
      <c r="D598" s="15" t="s">
        <v>7490</v>
      </c>
      <c r="E598" s="15" t="s">
        <v>6701</v>
      </c>
      <c r="F598" s="15" t="s">
        <v>103</v>
      </c>
      <c r="G598" s="15" t="s">
        <v>947</v>
      </c>
    </row>
    <row r="599" spans="1:7" hidden="1">
      <c r="A599" s="15" t="s">
        <v>7491</v>
      </c>
      <c r="B599" s="218" t="str">
        <f>IF(ISNUMBER(_xlfn.XMATCH(SBA_fields[[#This Row],[ID]],Rosetta_Stone[FDXSANDBOXA ID],0))=TRUE,"Found","0-Not Found")</f>
        <v>0-Not Found</v>
      </c>
      <c r="C599" s="15"/>
      <c r="D599" s="15" t="s">
        <v>7492</v>
      </c>
      <c r="E599" s="15" t="s">
        <v>6701</v>
      </c>
      <c r="F599" s="15" t="s">
        <v>103</v>
      </c>
      <c r="G599" s="15" t="s">
        <v>6712</v>
      </c>
    </row>
    <row r="600" spans="1:7" hidden="1">
      <c r="A600" s="15" t="s">
        <v>7493</v>
      </c>
      <c r="B600" s="218" t="str">
        <f>IF(ISNUMBER(_xlfn.XMATCH(SBA_fields[[#This Row],[ID]],Rosetta_Stone[FDXSANDBOXA ID],0))=TRUE,"Found","0-Not Found")</f>
        <v>0-Not Found</v>
      </c>
      <c r="C600" s="15"/>
      <c r="D600" s="15" t="s">
        <v>7494</v>
      </c>
      <c r="E600" s="15" t="s">
        <v>6701</v>
      </c>
      <c r="F600" s="15" t="s">
        <v>103</v>
      </c>
      <c r="G600" s="15" t="s">
        <v>6712</v>
      </c>
    </row>
    <row r="601" spans="1:7" hidden="1">
      <c r="A601" s="15" t="s">
        <v>7495</v>
      </c>
      <c r="B601" s="218" t="str">
        <f>IF(ISNUMBER(_xlfn.XMATCH(SBA_fields[[#This Row],[ID]],Rosetta_Stone[FDXSANDBOXA ID],0))=TRUE,"Found","0-Not Found")</f>
        <v>0-Not Found</v>
      </c>
      <c r="C601" s="15"/>
      <c r="D601" s="15" t="s">
        <v>7496</v>
      </c>
      <c r="E601" s="15" t="s">
        <v>6701</v>
      </c>
      <c r="F601" s="15" t="s">
        <v>103</v>
      </c>
      <c r="G601" s="15" t="s">
        <v>6712</v>
      </c>
    </row>
    <row r="602" spans="1:7" hidden="1">
      <c r="A602" s="15" t="s">
        <v>7497</v>
      </c>
      <c r="B602" s="218" t="str">
        <f>IF(ISNUMBER(_xlfn.XMATCH(SBA_fields[[#This Row],[ID]],Rosetta_Stone[FDXSANDBOXA ID],0))=TRUE,"Found","0-Not Found")</f>
        <v>0-Not Found</v>
      </c>
      <c r="C602" s="15"/>
      <c r="D602" s="15" t="s">
        <v>7498</v>
      </c>
      <c r="E602" s="15" t="s">
        <v>6701</v>
      </c>
      <c r="F602" s="15" t="s">
        <v>103</v>
      </c>
      <c r="G602" s="15" t="s">
        <v>947</v>
      </c>
    </row>
    <row r="603" spans="1:7" hidden="1">
      <c r="A603" s="15" t="s">
        <v>7499</v>
      </c>
      <c r="B603" s="218" t="str">
        <f>IF(ISNUMBER(_xlfn.XMATCH(SBA_fields[[#This Row],[ID]],Rosetta_Stone[FDXSANDBOXA ID],0))=TRUE,"Found","0-Not Found")</f>
        <v>0-Not Found</v>
      </c>
      <c r="C603" s="15"/>
      <c r="D603" s="15" t="s">
        <v>7500</v>
      </c>
      <c r="E603" s="15" t="s">
        <v>6701</v>
      </c>
      <c r="F603" s="15" t="s">
        <v>103</v>
      </c>
      <c r="G603" s="15" t="s">
        <v>947</v>
      </c>
    </row>
    <row r="604" spans="1:7" hidden="1">
      <c r="A604" s="15" t="s">
        <v>7501</v>
      </c>
      <c r="B604" s="218" t="str">
        <f>IF(ISNUMBER(_xlfn.XMATCH(SBA_fields[[#This Row],[ID]],Rosetta_Stone[FDXSANDBOXA ID],0))=TRUE,"Found","0-Not Found")</f>
        <v>0-Not Found</v>
      </c>
      <c r="C604" s="15"/>
      <c r="D604" s="15" t="s">
        <v>7502</v>
      </c>
      <c r="E604" s="15" t="s">
        <v>6701</v>
      </c>
      <c r="F604" s="15" t="s">
        <v>103</v>
      </c>
      <c r="G604" s="15" t="s">
        <v>6712</v>
      </c>
    </row>
    <row r="605" spans="1:7" hidden="1">
      <c r="A605" s="15" t="s">
        <v>7503</v>
      </c>
      <c r="B605" s="218" t="str">
        <f>IF(ISNUMBER(_xlfn.XMATCH(SBA_fields[[#This Row],[ID]],Rosetta_Stone[FDXSANDBOXA ID],0))=TRUE,"Found","0-Not Found")</f>
        <v>0-Not Found</v>
      </c>
      <c r="C605" s="15"/>
      <c r="D605" s="15" t="s">
        <v>7504</v>
      </c>
      <c r="E605" s="15" t="s">
        <v>6701</v>
      </c>
      <c r="F605" s="15" t="s">
        <v>103</v>
      </c>
      <c r="G605" s="15" t="s">
        <v>947</v>
      </c>
    </row>
    <row r="606" spans="1:7" hidden="1">
      <c r="A606" s="15" t="s">
        <v>7505</v>
      </c>
      <c r="B606" s="218" t="str">
        <f>IF(ISNUMBER(_xlfn.XMATCH(SBA_fields[[#This Row],[ID]],Rosetta_Stone[FDXSANDBOXA ID],0))=TRUE,"Found","0-Not Found")</f>
        <v>0-Not Found</v>
      </c>
      <c r="C606" s="15"/>
      <c r="D606" s="15" t="s">
        <v>7506</v>
      </c>
      <c r="E606" s="15" t="s">
        <v>6701</v>
      </c>
      <c r="F606" s="15" t="s">
        <v>103</v>
      </c>
      <c r="G606" s="15" t="s">
        <v>6712</v>
      </c>
    </row>
    <row r="607" spans="1:7" hidden="1">
      <c r="A607" s="15" t="s">
        <v>7507</v>
      </c>
      <c r="B607" s="218" t="str">
        <f>IF(ISNUMBER(_xlfn.XMATCH(SBA_fields[[#This Row],[ID]],Rosetta_Stone[FDXSANDBOXA ID],0))=TRUE,"Found","0-Not Found")</f>
        <v>0-Not Found</v>
      </c>
      <c r="C607" s="15"/>
      <c r="D607" s="15" t="s">
        <v>7508</v>
      </c>
      <c r="E607" s="15" t="s">
        <v>6701</v>
      </c>
      <c r="F607" s="15" t="s">
        <v>103</v>
      </c>
      <c r="G607" s="15" t="s">
        <v>1186</v>
      </c>
    </row>
    <row r="608" spans="1:7" hidden="1">
      <c r="A608" s="15" t="s">
        <v>6277</v>
      </c>
      <c r="B608" s="218" t="str">
        <f>IF(ISNUMBER(_xlfn.XMATCH(SBA_fields[[#This Row],[ID]],Rosetta_Stone[FDXSANDBOXA ID],0))=TRUE,"Found","0-Not Found")</f>
        <v>0-Not Found</v>
      </c>
      <c r="C608" s="15"/>
      <c r="D608" s="15" t="s">
        <v>7509</v>
      </c>
      <c r="E608" s="15" t="s">
        <v>6701</v>
      </c>
      <c r="F608" s="15" t="s">
        <v>103</v>
      </c>
      <c r="G608" s="15" t="s">
        <v>947</v>
      </c>
    </row>
    <row r="609" spans="1:7" hidden="1">
      <c r="A609" s="15" t="s">
        <v>6277</v>
      </c>
      <c r="B609" s="218" t="str">
        <f>IF(ISNUMBER(_xlfn.XMATCH(SBA_fields[[#This Row],[ID]],Rosetta_Stone[FDXSANDBOXA ID],0))=TRUE,"Found","0-Not Found")</f>
        <v>0-Not Found</v>
      </c>
      <c r="C609" s="15"/>
      <c r="D609" s="15" t="s">
        <v>7510</v>
      </c>
      <c r="E609" s="15" t="s">
        <v>6700</v>
      </c>
      <c r="F609" s="15" t="s">
        <v>103</v>
      </c>
      <c r="G609" s="15" t="s">
        <v>947</v>
      </c>
    </row>
    <row r="610" spans="1:7" hidden="1">
      <c r="A610" s="15" t="s">
        <v>615</v>
      </c>
      <c r="B610" s="218" t="str">
        <f>IF(ISNUMBER(_xlfn.XMATCH(SBA_fields[[#This Row],[ID]],Rosetta_Stone[FDXSANDBOXA ID],0))=TRUE,"Found","0-Not Found")</f>
        <v>Found</v>
      </c>
      <c r="C610" s="15" t="s">
        <v>6696</v>
      </c>
      <c r="D610" s="15" t="s">
        <v>1699</v>
      </c>
      <c r="E610" s="15" t="s">
        <v>6697</v>
      </c>
      <c r="F610" s="15" t="s">
        <v>103</v>
      </c>
      <c r="G610" s="15" t="s">
        <v>947</v>
      </c>
    </row>
    <row r="611" spans="1:7" hidden="1">
      <c r="A611" s="15" t="s">
        <v>615</v>
      </c>
      <c r="B611" s="218" t="str">
        <f>IF(ISNUMBER(_xlfn.XMATCH(SBA_fields[[#This Row],[ID]],Rosetta_Stone[FDXSANDBOXA ID],0))=TRUE,"Found","0-Not Found")</f>
        <v>0-Not Found</v>
      </c>
      <c r="C611" s="15"/>
      <c r="D611" s="15" t="s">
        <v>7511</v>
      </c>
      <c r="E611" s="15" t="s">
        <v>6700</v>
      </c>
      <c r="F611" s="15" t="s">
        <v>103</v>
      </c>
      <c r="G611" s="15" t="s">
        <v>947</v>
      </c>
    </row>
    <row r="612" spans="1:7" hidden="1">
      <c r="A612" s="15" t="s">
        <v>615</v>
      </c>
      <c r="B612" s="218" t="str">
        <f>IF(ISNUMBER(_xlfn.XMATCH(SBA_fields[[#This Row],[ID]],Rosetta_Stone[FDXSANDBOXA ID],0))=TRUE,"Found","0-Not Found")</f>
        <v>0-Not Found</v>
      </c>
      <c r="C612" s="15"/>
      <c r="D612" s="15" t="s">
        <v>1700</v>
      </c>
      <c r="E612" s="15" t="s">
        <v>6701</v>
      </c>
      <c r="F612" s="15" t="s">
        <v>103</v>
      </c>
      <c r="G612" s="15" t="s">
        <v>947</v>
      </c>
    </row>
    <row r="613" spans="1:7" hidden="1">
      <c r="A613" s="15" t="s">
        <v>8872</v>
      </c>
      <c r="B613" s="218" t="str">
        <f>IF(ISNUMBER(_xlfn.XMATCH(SBA_fields[[#This Row],[ID]],Rosetta_Stone[FDXSANDBOXA ID],0))=TRUE,"Found","0-Not Found")</f>
        <v>0-Not Found</v>
      </c>
      <c r="C613" s="15"/>
      <c r="D613" s="15" t="s">
        <v>146</v>
      </c>
      <c r="E613" s="15" t="s">
        <v>6701</v>
      </c>
      <c r="F613" s="15" t="s">
        <v>1636</v>
      </c>
      <c r="G613" s="15" t="s">
        <v>947</v>
      </c>
    </row>
    <row r="614" spans="1:7" hidden="1">
      <c r="A614" s="15" t="s">
        <v>8872</v>
      </c>
      <c r="B614" s="218" t="str">
        <f>IF(ISNUMBER(_xlfn.XMATCH(SBA_fields[[#This Row],[ID]],Rosetta_Stone[FDXSANDBOXA ID],0))=TRUE,"Found","0-Not Found")</f>
        <v>0-Not Found</v>
      </c>
      <c r="C614" s="15"/>
      <c r="D614" s="15" t="s">
        <v>146</v>
      </c>
      <c r="E614" s="15" t="s">
        <v>6700</v>
      </c>
      <c r="F614" s="15" t="s">
        <v>1636</v>
      </c>
      <c r="G614" s="15" t="s">
        <v>947</v>
      </c>
    </row>
    <row r="615" spans="1:7" hidden="1">
      <c r="A615" s="15" t="s">
        <v>8873</v>
      </c>
      <c r="B615" s="218" t="str">
        <f>IF(ISNUMBER(_xlfn.XMATCH(SBA_fields[[#This Row],[ID]],Rosetta_Stone[FDXSANDBOXA ID],0))=TRUE,"Found","0-Not Found")</f>
        <v>0-Not Found</v>
      </c>
      <c r="C615" s="15"/>
      <c r="D615" s="15" t="s">
        <v>152</v>
      </c>
      <c r="E615" s="15" t="s">
        <v>6701</v>
      </c>
      <c r="F615" s="15" t="s">
        <v>1636</v>
      </c>
      <c r="G615" s="15" t="s">
        <v>947</v>
      </c>
    </row>
    <row r="616" spans="1:7" hidden="1">
      <c r="A616" s="15" t="s">
        <v>8873</v>
      </c>
      <c r="B616" s="218" t="str">
        <f>IF(ISNUMBER(_xlfn.XMATCH(SBA_fields[[#This Row],[ID]],Rosetta_Stone[FDXSANDBOXA ID],0))=TRUE,"Found","0-Not Found")</f>
        <v>0-Not Found</v>
      </c>
      <c r="C616" s="15"/>
      <c r="D616" s="15" t="s">
        <v>152</v>
      </c>
      <c r="E616" s="15" t="s">
        <v>6700</v>
      </c>
      <c r="F616" s="15" t="s">
        <v>1636</v>
      </c>
      <c r="G616" s="15" t="s">
        <v>947</v>
      </c>
    </row>
    <row r="617" spans="1:7" hidden="1">
      <c r="A617" s="15" t="s">
        <v>699</v>
      </c>
      <c r="B617" s="218" t="str">
        <f>IF(ISNUMBER(_xlfn.XMATCH(SBA_fields[[#This Row],[ID]],Rosetta_Stone[FDXSANDBOXA ID],0))=TRUE,"Found","0-Not Found")</f>
        <v>0-Not Found</v>
      </c>
      <c r="C617" s="15"/>
      <c r="D617" s="15" t="s">
        <v>7512</v>
      </c>
      <c r="E617" s="15" t="s">
        <v>6719</v>
      </c>
      <c r="F617" s="15" t="s">
        <v>1636</v>
      </c>
      <c r="G617" s="15" t="s">
        <v>947</v>
      </c>
    </row>
    <row r="618" spans="1:7" hidden="1">
      <c r="A618" s="15" t="s">
        <v>786</v>
      </c>
      <c r="B618" s="218" t="str">
        <f>IF(ISNUMBER(_xlfn.XMATCH(SBA_fields[[#This Row],[ID]],Rosetta_Stone[FDXSANDBOXA ID],0))=TRUE,"Found","0-Not Found")</f>
        <v>0-Not Found</v>
      </c>
      <c r="C618" s="15"/>
      <c r="D618" s="15" t="s">
        <v>8874</v>
      </c>
      <c r="E618" s="15" t="s">
        <v>6700</v>
      </c>
      <c r="F618" s="15" t="s">
        <v>1636</v>
      </c>
      <c r="G618" s="15" t="s">
        <v>947</v>
      </c>
    </row>
    <row r="619" spans="1:7" hidden="1">
      <c r="A619" s="15" t="s">
        <v>8875</v>
      </c>
      <c r="B619" s="218" t="str">
        <f>IF(ISNUMBER(_xlfn.XMATCH(SBA_fields[[#This Row],[ID]],Rosetta_Stone[FDXSANDBOXA ID],0))=TRUE,"Found","0-Not Found")</f>
        <v>0-Not Found</v>
      </c>
      <c r="C619" s="15"/>
      <c r="D619" s="15" t="s">
        <v>8876</v>
      </c>
      <c r="E619" s="15" t="s">
        <v>6700</v>
      </c>
      <c r="F619" s="15" t="s">
        <v>1636</v>
      </c>
      <c r="G619" s="15" t="s">
        <v>947</v>
      </c>
    </row>
    <row r="620" spans="1:7" hidden="1">
      <c r="A620" s="15" t="s">
        <v>2104</v>
      </c>
      <c r="B620" s="218" t="str">
        <f>IF(ISNUMBER(_xlfn.XMATCH(SBA_fields[[#This Row],[ID]],Rosetta_Stone[FDXSANDBOXA ID],0))=TRUE,"Found","0-Not Found")</f>
        <v>0-Not Found</v>
      </c>
      <c r="C620" s="15"/>
      <c r="D620" s="15" t="s">
        <v>7513</v>
      </c>
      <c r="E620" s="15" t="s">
        <v>6701</v>
      </c>
      <c r="F620" s="15" t="s">
        <v>1636</v>
      </c>
      <c r="G620" s="15" t="s">
        <v>947</v>
      </c>
    </row>
    <row r="621" spans="1:7" hidden="1">
      <c r="A621" s="15" t="s">
        <v>2104</v>
      </c>
      <c r="B621" s="218" t="str">
        <f>IF(ISNUMBER(_xlfn.XMATCH(SBA_fields[[#This Row],[ID]],Rosetta_Stone[FDXSANDBOXA ID],0))=TRUE,"Found","0-Not Found")</f>
        <v>0-Not Found</v>
      </c>
      <c r="C621" s="15"/>
      <c r="D621" s="15" t="s">
        <v>7513</v>
      </c>
      <c r="E621" s="15" t="s">
        <v>6700</v>
      </c>
      <c r="F621" s="15" t="s">
        <v>1636</v>
      </c>
      <c r="G621" s="15" t="s">
        <v>947</v>
      </c>
    </row>
    <row r="622" spans="1:7" hidden="1">
      <c r="A622" s="15" t="s">
        <v>6278</v>
      </c>
      <c r="B622" s="218" t="str">
        <f>IF(ISNUMBER(_xlfn.XMATCH(SBA_fields[[#This Row],[ID]],Rosetta_Stone[FDXSANDBOXA ID],0))=TRUE,"Found","0-Not Found")</f>
        <v>0-Not Found</v>
      </c>
      <c r="C622" s="15"/>
      <c r="D622" s="15" t="s">
        <v>8877</v>
      </c>
      <c r="E622" s="15" t="s">
        <v>6700</v>
      </c>
      <c r="F622" s="15" t="s">
        <v>1636</v>
      </c>
      <c r="G622" s="15" t="s">
        <v>947</v>
      </c>
    </row>
    <row r="623" spans="1:7" hidden="1">
      <c r="A623" s="15" t="s">
        <v>6278</v>
      </c>
      <c r="B623" s="218" t="str">
        <f>IF(ISNUMBER(_xlfn.XMATCH(SBA_fields[[#This Row],[ID]],Rosetta_Stone[FDXSANDBOXA ID],0))=TRUE,"Found","0-Not Found")</f>
        <v>0-Not Found</v>
      </c>
      <c r="C623" s="15"/>
      <c r="D623" s="15" t="s">
        <v>7514</v>
      </c>
      <c r="E623" s="15" t="s">
        <v>6701</v>
      </c>
      <c r="F623" s="15" t="s">
        <v>1636</v>
      </c>
      <c r="G623" s="15" t="s">
        <v>947</v>
      </c>
    </row>
    <row r="624" spans="1:7" hidden="1">
      <c r="A624" s="15" t="s">
        <v>2103</v>
      </c>
      <c r="B624" s="218" t="str">
        <f>IF(ISNUMBER(_xlfn.XMATCH(SBA_fields[[#This Row],[ID]],Rosetta_Stone[FDXSANDBOXA ID],0))=TRUE,"Found","0-Not Found")</f>
        <v>0-Not Found</v>
      </c>
      <c r="C624" s="15"/>
      <c r="D624" s="15" t="s">
        <v>8878</v>
      </c>
      <c r="E624" s="15" t="s">
        <v>6700</v>
      </c>
      <c r="F624" s="15" t="s">
        <v>1636</v>
      </c>
      <c r="G624" s="15" t="s">
        <v>947</v>
      </c>
    </row>
    <row r="625" spans="1:7" hidden="1">
      <c r="A625" s="15" t="s">
        <v>2103</v>
      </c>
      <c r="B625" s="218" t="str">
        <f>IF(ISNUMBER(_xlfn.XMATCH(SBA_fields[[#This Row],[ID]],Rosetta_Stone[FDXSANDBOXA ID],0))=TRUE,"Found","0-Not Found")</f>
        <v>0-Not Found</v>
      </c>
      <c r="C625" s="15"/>
      <c r="D625" s="15" t="s">
        <v>7515</v>
      </c>
      <c r="E625" s="15" t="s">
        <v>6701</v>
      </c>
      <c r="F625" s="15" t="s">
        <v>1636</v>
      </c>
      <c r="G625" s="15" t="s">
        <v>947</v>
      </c>
    </row>
    <row r="626" spans="1:7" hidden="1">
      <c r="A626" s="15" t="s">
        <v>713</v>
      </c>
      <c r="B626" s="218" t="str">
        <f>IF(ISNUMBER(_xlfn.XMATCH(SBA_fields[[#This Row],[ID]],Rosetta_Stone[FDXSANDBOXA ID],0))=TRUE,"Found","0-Not Found")</f>
        <v>Found</v>
      </c>
      <c r="C626" s="15" t="s">
        <v>6696</v>
      </c>
      <c r="D626" s="15" t="s">
        <v>1060</v>
      </c>
      <c r="E626" s="15" t="s">
        <v>6700</v>
      </c>
      <c r="F626" s="15" t="s">
        <v>103</v>
      </c>
      <c r="G626" s="15" t="s">
        <v>947</v>
      </c>
    </row>
    <row r="627" spans="1:7" hidden="1">
      <c r="A627" s="15" t="s">
        <v>41</v>
      </c>
      <c r="B627" s="218" t="str">
        <f>IF(ISNUMBER(_xlfn.XMATCH(SBA_fields[[#This Row],[ID]],Rosetta_Stone[FDXSANDBOXA ID],0))=TRUE,"Found","0-Not Found")</f>
        <v>Found</v>
      </c>
      <c r="C627" s="15" t="s">
        <v>6696</v>
      </c>
      <c r="D627" s="15" t="s">
        <v>1754</v>
      </c>
      <c r="E627" s="15" t="s">
        <v>6701</v>
      </c>
      <c r="F627" s="15" t="s">
        <v>1636</v>
      </c>
      <c r="G627" s="15" t="s">
        <v>947</v>
      </c>
    </row>
    <row r="628" spans="1:7" hidden="1">
      <c r="A628" s="15" t="s">
        <v>7516</v>
      </c>
      <c r="B628" s="218" t="str">
        <f>IF(ISNUMBER(_xlfn.XMATCH(SBA_fields[[#This Row],[ID]],Rosetta_Stone[FDXSANDBOXA ID],0))=TRUE,"Found","0-Not Found")</f>
        <v>0-Not Found</v>
      </c>
      <c r="C628" s="15"/>
      <c r="D628" s="15" t="s">
        <v>7517</v>
      </c>
      <c r="E628" s="15" t="s">
        <v>6697</v>
      </c>
      <c r="F628" s="15" t="s">
        <v>1636</v>
      </c>
      <c r="G628" s="15" t="s">
        <v>947</v>
      </c>
    </row>
    <row r="629" spans="1:7" hidden="1">
      <c r="A629" s="15" t="s">
        <v>6260</v>
      </c>
      <c r="B629" s="218" t="str">
        <f>IF(ISNUMBER(_xlfn.XMATCH(SBA_fields[[#This Row],[ID]],Rosetta_Stone[FDXSANDBOXA ID],0))=TRUE,"Found","0-Not Found")</f>
        <v>0-Not Found</v>
      </c>
      <c r="C629" s="15"/>
      <c r="D629" s="15" t="s">
        <v>7518</v>
      </c>
      <c r="E629" s="15" t="s">
        <v>6701</v>
      </c>
      <c r="F629" s="15" t="s">
        <v>1636</v>
      </c>
      <c r="G629" s="15" t="s">
        <v>947</v>
      </c>
    </row>
    <row r="630" spans="1:7" hidden="1">
      <c r="A630" s="15" t="s">
        <v>7519</v>
      </c>
      <c r="B630" s="218" t="str">
        <f>IF(ISNUMBER(_xlfn.XMATCH(SBA_fields[[#This Row],[ID]],Rosetta_Stone[FDXSANDBOXA ID],0))=TRUE,"Found","0-Not Found")</f>
        <v>0-Not Found</v>
      </c>
      <c r="C630" s="15"/>
      <c r="D630" s="15" t="s">
        <v>7520</v>
      </c>
      <c r="E630" s="15" t="s">
        <v>6701</v>
      </c>
      <c r="F630" s="15" t="s">
        <v>103</v>
      </c>
      <c r="G630" s="15" t="s">
        <v>947</v>
      </c>
    </row>
    <row r="631" spans="1:7" hidden="1">
      <c r="A631" s="15" t="s">
        <v>256</v>
      </c>
      <c r="B631" s="218" t="str">
        <f>IF(ISNUMBER(_xlfn.XMATCH(SBA_fields[[#This Row],[ID]],Rosetta_Stone[FDXSANDBOXA ID],0))=TRUE,"Found","0-Not Found")</f>
        <v>Found</v>
      </c>
      <c r="C631" s="15" t="s">
        <v>6696</v>
      </c>
      <c r="D631" s="15" t="s">
        <v>257</v>
      </c>
      <c r="E631" s="15" t="s">
        <v>6701</v>
      </c>
      <c r="F631" s="15" t="s">
        <v>1636</v>
      </c>
      <c r="G631" s="15" t="s">
        <v>947</v>
      </c>
    </row>
    <row r="632" spans="1:7" hidden="1">
      <c r="A632" s="15" t="s">
        <v>256</v>
      </c>
      <c r="B632" s="218" t="str">
        <f>IF(ISNUMBER(_xlfn.XMATCH(SBA_fields[[#This Row],[ID]],Rosetta_Stone[FDXSANDBOXA ID],0))=TRUE,"Found","0-Not Found")</f>
        <v>Found</v>
      </c>
      <c r="C632" s="15" t="s">
        <v>6696</v>
      </c>
      <c r="D632" s="15" t="s">
        <v>257</v>
      </c>
      <c r="E632" s="15" t="s">
        <v>6700</v>
      </c>
      <c r="F632" s="15" t="s">
        <v>1636</v>
      </c>
      <c r="G632" s="15" t="s">
        <v>947</v>
      </c>
    </row>
    <row r="633" spans="1:7" hidden="1">
      <c r="A633" s="15" t="s">
        <v>6132</v>
      </c>
      <c r="B633" s="218" t="str">
        <f>IF(ISNUMBER(_xlfn.XMATCH(SBA_fields[[#This Row],[ID]],Rosetta_Stone[FDXSANDBOXA ID],0))=TRUE,"Found","0-Not Found")</f>
        <v>0-Not Found</v>
      </c>
      <c r="C633" s="15"/>
      <c r="D633" s="15" t="s">
        <v>7521</v>
      </c>
      <c r="E633" s="15" t="s">
        <v>6700</v>
      </c>
      <c r="F633" s="15" t="s">
        <v>1636</v>
      </c>
      <c r="G633" s="15" t="s">
        <v>947</v>
      </c>
    </row>
    <row r="634" spans="1:7" hidden="1">
      <c r="A634" s="15" t="s">
        <v>258</v>
      </c>
      <c r="B634" s="218" t="str">
        <f>IF(ISNUMBER(_xlfn.XMATCH(SBA_fields[[#This Row],[ID]],Rosetta_Stone[FDXSANDBOXA ID],0))=TRUE,"Found","0-Not Found")</f>
        <v>Found</v>
      </c>
      <c r="C634" s="15" t="s">
        <v>6696</v>
      </c>
      <c r="D634" s="15" t="s">
        <v>259</v>
      </c>
      <c r="E634" s="15" t="s">
        <v>6701</v>
      </c>
      <c r="F634" s="15" t="s">
        <v>1636</v>
      </c>
      <c r="G634" s="15" t="s">
        <v>947</v>
      </c>
    </row>
    <row r="635" spans="1:7" hidden="1">
      <c r="A635" s="15" t="s">
        <v>258</v>
      </c>
      <c r="B635" s="218" t="str">
        <f>IF(ISNUMBER(_xlfn.XMATCH(SBA_fields[[#This Row],[ID]],Rosetta_Stone[FDXSANDBOXA ID],0))=TRUE,"Found","0-Not Found")</f>
        <v>Found</v>
      </c>
      <c r="C635" s="15" t="s">
        <v>6696</v>
      </c>
      <c r="D635" s="15" t="s">
        <v>259</v>
      </c>
      <c r="E635" s="15" t="s">
        <v>6700</v>
      </c>
      <c r="F635" s="15" t="s">
        <v>1636</v>
      </c>
      <c r="G635" s="15" t="s">
        <v>947</v>
      </c>
    </row>
    <row r="636" spans="1:7" hidden="1">
      <c r="A636" s="15" t="s">
        <v>6135</v>
      </c>
      <c r="B636" s="218" t="str">
        <f>IF(ISNUMBER(_xlfn.XMATCH(SBA_fields[[#This Row],[ID]],Rosetta_Stone[FDXSANDBOXA ID],0))=TRUE,"Found","0-Not Found")</f>
        <v>Found</v>
      </c>
      <c r="C636" s="15" t="s">
        <v>6696</v>
      </c>
      <c r="D636" s="15" t="s">
        <v>261</v>
      </c>
      <c r="E636" s="15" t="s">
        <v>6701</v>
      </c>
      <c r="F636" s="15" t="s">
        <v>1636</v>
      </c>
      <c r="G636" s="15" t="s">
        <v>947</v>
      </c>
    </row>
    <row r="637" spans="1:7" hidden="1">
      <c r="A637" s="15" t="s">
        <v>6135</v>
      </c>
      <c r="B637" s="218" t="str">
        <f>IF(ISNUMBER(_xlfn.XMATCH(SBA_fields[[#This Row],[ID]],Rosetta_Stone[FDXSANDBOXA ID],0))=TRUE,"Found","0-Not Found")</f>
        <v>Found</v>
      </c>
      <c r="C637" s="15" t="s">
        <v>6696</v>
      </c>
      <c r="D637" s="15" t="s">
        <v>261</v>
      </c>
      <c r="E637" s="15" t="s">
        <v>6700</v>
      </c>
      <c r="F637" s="15" t="s">
        <v>1636</v>
      </c>
      <c r="G637" s="15" t="s">
        <v>947</v>
      </c>
    </row>
    <row r="638" spans="1:7" hidden="1">
      <c r="A638" s="15" t="s">
        <v>262</v>
      </c>
      <c r="B638" s="218" t="str">
        <f>IF(ISNUMBER(_xlfn.XMATCH(SBA_fields[[#This Row],[ID]],Rosetta_Stone[FDXSANDBOXA ID],0))=TRUE,"Found","0-Not Found")</f>
        <v>Found</v>
      </c>
      <c r="C638" s="15" t="s">
        <v>6696</v>
      </c>
      <c r="D638" s="15" t="s">
        <v>263</v>
      </c>
      <c r="E638" s="15" t="s">
        <v>6701</v>
      </c>
      <c r="F638" s="15" t="s">
        <v>1636</v>
      </c>
      <c r="G638" s="15" t="s">
        <v>947</v>
      </c>
    </row>
    <row r="639" spans="1:7" hidden="1">
      <c r="A639" s="15" t="s">
        <v>262</v>
      </c>
      <c r="B639" s="218" t="str">
        <f>IF(ISNUMBER(_xlfn.XMATCH(SBA_fields[[#This Row],[ID]],Rosetta_Stone[FDXSANDBOXA ID],0))=TRUE,"Found","0-Not Found")</f>
        <v>Found</v>
      </c>
      <c r="C639" s="15" t="s">
        <v>6696</v>
      </c>
      <c r="D639" s="15" t="s">
        <v>263</v>
      </c>
      <c r="E639" s="15" t="s">
        <v>6700</v>
      </c>
      <c r="F639" s="15" t="s">
        <v>1636</v>
      </c>
      <c r="G639" s="15" t="s">
        <v>947</v>
      </c>
    </row>
    <row r="640" spans="1:7" hidden="1">
      <c r="A640" s="15" t="s">
        <v>635</v>
      </c>
      <c r="B640" s="218" t="str">
        <f>IF(ISNUMBER(_xlfn.XMATCH(SBA_fields[[#This Row],[ID]],Rosetta_Stone[FDXSANDBOXA ID],0))=TRUE,"Found","0-Not Found")</f>
        <v>Found</v>
      </c>
      <c r="C640" s="15" t="s">
        <v>6696</v>
      </c>
      <c r="D640" s="15" t="s">
        <v>1781</v>
      </c>
      <c r="E640" s="15" t="s">
        <v>6701</v>
      </c>
      <c r="F640" s="15" t="s">
        <v>1636</v>
      </c>
      <c r="G640" s="15" t="s">
        <v>947</v>
      </c>
    </row>
    <row r="641" spans="1:7" hidden="1">
      <c r="A641" s="15" t="s">
        <v>635</v>
      </c>
      <c r="B641" s="218" t="str">
        <f>IF(ISNUMBER(_xlfn.XMATCH(SBA_fields[[#This Row],[ID]],Rosetta_Stone[FDXSANDBOXA ID],0))=TRUE,"Found","0-Not Found")</f>
        <v>Found</v>
      </c>
      <c r="C641" s="15" t="s">
        <v>6696</v>
      </c>
      <c r="D641" s="15" t="s">
        <v>1781</v>
      </c>
      <c r="E641" s="15" t="s">
        <v>6700</v>
      </c>
      <c r="F641" s="15" t="s">
        <v>1636</v>
      </c>
      <c r="G641" s="15" t="s">
        <v>947</v>
      </c>
    </row>
    <row r="642" spans="1:7" hidden="1">
      <c r="A642" s="15" t="s">
        <v>635</v>
      </c>
      <c r="B642" s="218" t="str">
        <f>IF(ISNUMBER(_xlfn.XMATCH(SBA_fields[[#This Row],[ID]],Rosetta_Stone[FDXSANDBOXA ID],0))=TRUE,"Found","0-Not Found")</f>
        <v>Found</v>
      </c>
      <c r="C642" s="15" t="s">
        <v>6696</v>
      </c>
      <c r="D642" s="15" t="s">
        <v>1781</v>
      </c>
      <c r="E642" s="15" t="s">
        <v>6697</v>
      </c>
      <c r="F642" s="15" t="s">
        <v>1636</v>
      </c>
      <c r="G642" s="15" t="s">
        <v>947</v>
      </c>
    </row>
    <row r="643" spans="1:7" hidden="1">
      <c r="A643" s="15" t="s">
        <v>7523</v>
      </c>
      <c r="B643" s="218" t="str">
        <f>IF(ISNUMBER(_xlfn.XMATCH(SBA_fields[[#This Row],[ID]],Rosetta_Stone[FDXSANDBOXA ID],0))=TRUE,"Found","0-Not Found")</f>
        <v>0-Not Found</v>
      </c>
      <c r="C643" s="15"/>
      <c r="D643" s="15" t="s">
        <v>7524</v>
      </c>
      <c r="E643" s="15" t="s">
        <v>6701</v>
      </c>
      <c r="F643" s="15" t="s">
        <v>103</v>
      </c>
      <c r="G643" s="15" t="s">
        <v>7481</v>
      </c>
    </row>
    <row r="644" spans="1:7" hidden="1">
      <c r="A644" s="15" t="s">
        <v>243</v>
      </c>
      <c r="B644" s="218" t="str">
        <f>IF(ISNUMBER(_xlfn.XMATCH(SBA_fields[[#This Row],[ID]],Rosetta_Stone[FDXSANDBOXA ID],0))=TRUE,"Found","0-Not Found")</f>
        <v>Found</v>
      </c>
      <c r="C644" s="15" t="s">
        <v>6696</v>
      </c>
      <c r="D644" s="15" t="s">
        <v>244</v>
      </c>
      <c r="E644" s="15" t="s">
        <v>6701</v>
      </c>
      <c r="F644" s="15" t="s">
        <v>103</v>
      </c>
      <c r="G644" s="15" t="s">
        <v>947</v>
      </c>
    </row>
    <row r="645" spans="1:7" hidden="1">
      <c r="A645" s="15" t="s">
        <v>7525</v>
      </c>
      <c r="B645" s="218" t="str">
        <f>IF(ISNUMBER(_xlfn.XMATCH(SBA_fields[[#This Row],[ID]],Rosetta_Stone[FDXSANDBOXA ID],0))=TRUE,"Found","0-Not Found")</f>
        <v>0-Not Found</v>
      </c>
      <c r="C645" s="15"/>
      <c r="D645" s="15" t="s">
        <v>7526</v>
      </c>
      <c r="E645" s="15" t="s">
        <v>6700</v>
      </c>
      <c r="F645" s="15" t="s">
        <v>103</v>
      </c>
      <c r="G645" s="15" t="s">
        <v>810</v>
      </c>
    </row>
    <row r="646" spans="1:7" hidden="1">
      <c r="A646" s="15" t="s">
        <v>135</v>
      </c>
      <c r="B646" s="218" t="str">
        <f>IF(ISNUMBER(_xlfn.XMATCH(SBA_fields[[#This Row],[ID]],Rosetta_Stone[FDXSANDBOXA ID],0))=TRUE,"Found","0-Not Found")</f>
        <v>Found</v>
      </c>
      <c r="C646" s="15" t="s">
        <v>6696</v>
      </c>
      <c r="D646" s="15" t="s">
        <v>136</v>
      </c>
      <c r="E646" s="15" t="s">
        <v>6700</v>
      </c>
      <c r="F646" s="15" t="s">
        <v>103</v>
      </c>
      <c r="G646" s="15" t="s">
        <v>810</v>
      </c>
    </row>
    <row r="647" spans="1:7" hidden="1">
      <c r="A647" s="15" t="s">
        <v>8879</v>
      </c>
      <c r="B647" s="218" t="str">
        <f>IF(ISNUMBER(_xlfn.XMATCH(SBA_fields[[#This Row],[ID]],Rosetta_Stone[FDXSANDBOXA ID],0))=TRUE,"Found","0-Not Found")</f>
        <v>0-Not Found</v>
      </c>
      <c r="C647" s="15"/>
      <c r="D647" s="15" t="s">
        <v>8880</v>
      </c>
      <c r="E647" s="15" t="s">
        <v>6700</v>
      </c>
      <c r="F647" s="15" t="s">
        <v>1636</v>
      </c>
      <c r="G647" s="15" t="s">
        <v>947</v>
      </c>
    </row>
    <row r="648" spans="1:7" hidden="1">
      <c r="A648" s="15" t="s">
        <v>7527</v>
      </c>
      <c r="B648" s="218" t="str">
        <f>IF(ISNUMBER(_xlfn.XMATCH(SBA_fields[[#This Row],[ID]],Rosetta_Stone[FDXSANDBOXA ID],0))=TRUE,"Found","0-Not Found")</f>
        <v>0-Not Found</v>
      </c>
      <c r="C648" s="15"/>
      <c r="D648" s="15" t="s">
        <v>7528</v>
      </c>
      <c r="E648" s="15" t="s">
        <v>6700</v>
      </c>
      <c r="F648" s="15" t="s">
        <v>103</v>
      </c>
      <c r="G648" s="15" t="s">
        <v>947</v>
      </c>
    </row>
    <row r="649" spans="1:7" hidden="1">
      <c r="A649" s="15" t="s">
        <v>7529</v>
      </c>
      <c r="B649" s="218" t="str">
        <f>IF(ISNUMBER(_xlfn.XMATCH(SBA_fields[[#This Row],[ID]],Rosetta_Stone[FDXSANDBOXA ID],0))=TRUE,"Found","0-Not Found")</f>
        <v>0-Not Found</v>
      </c>
      <c r="C649" s="15"/>
      <c r="D649" s="15" t="s">
        <v>7530</v>
      </c>
      <c r="E649" s="15" t="s">
        <v>6701</v>
      </c>
      <c r="F649" s="15" t="s">
        <v>103</v>
      </c>
      <c r="G649" s="15" t="s">
        <v>947</v>
      </c>
    </row>
    <row r="650" spans="1:7" hidden="1">
      <c r="A650" s="15" t="s">
        <v>7529</v>
      </c>
      <c r="B650" s="218" t="str">
        <f>IF(ISNUMBER(_xlfn.XMATCH(SBA_fields[[#This Row],[ID]],Rosetta_Stone[FDXSANDBOXA ID],0))=TRUE,"Found","0-Not Found")</f>
        <v>0-Not Found</v>
      </c>
      <c r="C650" s="15"/>
      <c r="D650" s="15" t="s">
        <v>7531</v>
      </c>
      <c r="E650" s="15" t="s">
        <v>6700</v>
      </c>
      <c r="F650" s="15" t="s">
        <v>103</v>
      </c>
      <c r="G650" s="15" t="s">
        <v>947</v>
      </c>
    </row>
    <row r="651" spans="1:7" hidden="1">
      <c r="A651" s="15" t="s">
        <v>7532</v>
      </c>
      <c r="B651" s="218" t="str">
        <f>IF(ISNUMBER(_xlfn.XMATCH(SBA_fields[[#This Row],[ID]],Rosetta_Stone[FDXSANDBOXA ID],0))=TRUE,"Found","0-Not Found")</f>
        <v>0-Not Found</v>
      </c>
      <c r="C651" s="15"/>
      <c r="D651" s="15" t="s">
        <v>7533</v>
      </c>
      <c r="E651" s="15" t="s">
        <v>6700</v>
      </c>
      <c r="F651" s="15" t="s">
        <v>103</v>
      </c>
      <c r="G651" s="15" t="s">
        <v>947</v>
      </c>
    </row>
    <row r="652" spans="1:7" hidden="1">
      <c r="A652" s="15" t="s">
        <v>2128</v>
      </c>
      <c r="B652" s="218" t="str">
        <f>IF(ISNUMBER(_xlfn.XMATCH(SBA_fields[[#This Row],[ID]],Rosetta_Stone[FDXSANDBOXA ID],0))=TRUE,"Found","0-Not Found")</f>
        <v>0-Not Found</v>
      </c>
      <c r="C652" s="15" t="s">
        <v>6696</v>
      </c>
      <c r="D652" s="15" t="s">
        <v>7534</v>
      </c>
      <c r="E652" s="15" t="s">
        <v>6701</v>
      </c>
      <c r="F652" s="15" t="s">
        <v>103</v>
      </c>
      <c r="G652" s="15" t="s">
        <v>947</v>
      </c>
    </row>
    <row r="653" spans="1:7" hidden="1">
      <c r="A653" s="15" t="s">
        <v>2128</v>
      </c>
      <c r="B653" s="218" t="str">
        <f>IF(ISNUMBER(_xlfn.XMATCH(SBA_fields[[#This Row],[ID]],Rosetta_Stone[FDXSANDBOXA ID],0))=TRUE,"Found","0-Not Found")</f>
        <v>0-Not Found</v>
      </c>
      <c r="C653" s="15" t="s">
        <v>6696</v>
      </c>
      <c r="D653" s="15" t="s">
        <v>1809</v>
      </c>
      <c r="E653" s="15" t="s">
        <v>6700</v>
      </c>
      <c r="F653" s="15" t="s">
        <v>103</v>
      </c>
      <c r="G653" s="15" t="s">
        <v>947</v>
      </c>
    </row>
    <row r="654" spans="1:7" hidden="1">
      <c r="A654" s="15" t="s">
        <v>7537</v>
      </c>
      <c r="B654" s="218" t="str">
        <f>IF(ISNUMBER(_xlfn.XMATCH(SBA_fields[[#This Row],[ID]],Rosetta_Stone[FDXSANDBOXA ID],0))=TRUE,"Found","0-Not Found")</f>
        <v>0-Not Found</v>
      </c>
      <c r="C654" s="15"/>
      <c r="D654" s="15" t="s">
        <v>7538</v>
      </c>
      <c r="E654" s="15" t="s">
        <v>6700</v>
      </c>
      <c r="F654" s="15" t="s">
        <v>103</v>
      </c>
      <c r="G654" s="15" t="s">
        <v>1186</v>
      </c>
    </row>
    <row r="655" spans="1:7" hidden="1">
      <c r="A655" s="15" t="s">
        <v>7539</v>
      </c>
      <c r="B655" s="218" t="str">
        <f>IF(ISNUMBER(_xlfn.XMATCH(SBA_fields[[#This Row],[ID]],Rosetta_Stone[FDXSANDBOXA ID],0))=TRUE,"Found","0-Not Found")</f>
        <v>0-Not Found</v>
      </c>
      <c r="C655" s="15"/>
      <c r="D655" s="15" t="s">
        <v>7540</v>
      </c>
      <c r="E655" s="15" t="s">
        <v>6701</v>
      </c>
      <c r="F655" s="15" t="s">
        <v>216</v>
      </c>
      <c r="G655" s="15" t="s">
        <v>1347</v>
      </c>
    </row>
    <row r="656" spans="1:7" hidden="1">
      <c r="A656" s="15" t="s">
        <v>6393</v>
      </c>
      <c r="B656" s="218" t="str">
        <f>IF(ISNUMBER(_xlfn.XMATCH(SBA_fields[[#This Row],[ID]],Rosetta_Stone[FDXSANDBOXA ID],0))=TRUE,"Found","0-Not Found")</f>
        <v>0-Not Found</v>
      </c>
      <c r="C656" s="15"/>
      <c r="D656" s="15" t="s">
        <v>1612</v>
      </c>
      <c r="E656" s="15" t="s">
        <v>6701</v>
      </c>
      <c r="F656" s="15" t="s">
        <v>1636</v>
      </c>
      <c r="G656" s="15" t="s">
        <v>947</v>
      </c>
    </row>
    <row r="657" spans="1:7" hidden="1">
      <c r="A657" s="15" t="s">
        <v>7541</v>
      </c>
      <c r="B657" s="218" t="str">
        <f>IF(ISNUMBER(_xlfn.XMATCH(SBA_fields[[#This Row],[ID]],Rosetta_Stone[FDXSANDBOXA ID],0))=TRUE,"Found","0-Not Found")</f>
        <v>0-Not Found</v>
      </c>
      <c r="C657" s="15"/>
      <c r="D657" s="15" t="s">
        <v>7542</v>
      </c>
      <c r="E657" s="15" t="s">
        <v>6701</v>
      </c>
      <c r="F657" s="15" t="s">
        <v>1636</v>
      </c>
      <c r="G657" s="15" t="s">
        <v>947</v>
      </c>
    </row>
    <row r="658" spans="1:7" hidden="1">
      <c r="A658" s="15" t="s">
        <v>7543</v>
      </c>
      <c r="B658" s="218" t="str">
        <f>IF(ISNUMBER(_xlfn.XMATCH(SBA_fields[[#This Row],[ID]],Rosetta_Stone[FDXSANDBOXA ID],0))=TRUE,"Found","0-Not Found")</f>
        <v>0-Not Found</v>
      </c>
      <c r="C658" s="15"/>
      <c r="D658" s="15" t="s">
        <v>7544</v>
      </c>
      <c r="E658" s="15" t="s">
        <v>6701</v>
      </c>
      <c r="F658" s="15" t="s">
        <v>1636</v>
      </c>
      <c r="G658" s="15" t="s">
        <v>947</v>
      </c>
    </row>
    <row r="659" spans="1:7" hidden="1">
      <c r="A659" s="15" t="s">
        <v>7543</v>
      </c>
      <c r="B659" s="218" t="str">
        <f>IF(ISNUMBER(_xlfn.XMATCH(SBA_fields[[#This Row],[ID]],Rosetta_Stone[FDXSANDBOXA ID],0))=TRUE,"Found","0-Not Found")</f>
        <v>0-Not Found</v>
      </c>
      <c r="C659" s="15"/>
      <c r="D659" s="15" t="s">
        <v>7544</v>
      </c>
      <c r="E659" s="15" t="s">
        <v>6935</v>
      </c>
      <c r="F659" s="15" t="s">
        <v>1636</v>
      </c>
      <c r="G659" s="15" t="s">
        <v>947</v>
      </c>
    </row>
    <row r="660" spans="1:7" hidden="1">
      <c r="A660" s="15" t="s">
        <v>7543</v>
      </c>
      <c r="B660" s="218" t="str">
        <f>IF(ISNUMBER(_xlfn.XMATCH(SBA_fields[[#This Row],[ID]],Rosetta_Stone[FDXSANDBOXA ID],0))=TRUE,"Found","0-Not Found")</f>
        <v>0-Not Found</v>
      </c>
      <c r="C660" s="15"/>
      <c r="D660" s="15" t="s">
        <v>7544</v>
      </c>
      <c r="E660" s="15" t="s">
        <v>6700</v>
      </c>
      <c r="F660" s="15" t="s">
        <v>1636</v>
      </c>
      <c r="G660" s="15" t="s">
        <v>947</v>
      </c>
    </row>
    <row r="661" spans="1:7" hidden="1">
      <c r="A661" s="15" t="s">
        <v>6280</v>
      </c>
      <c r="B661" s="218" t="str">
        <f>IF(ISNUMBER(_xlfn.XMATCH(SBA_fields[[#This Row],[ID]],Rosetta_Stone[FDXSANDBOXA ID],0))=TRUE,"Found","0-Not Found")</f>
        <v>0-Not Found</v>
      </c>
      <c r="C661" s="15" t="s">
        <v>1641</v>
      </c>
      <c r="D661" s="15" t="s">
        <v>7546</v>
      </c>
      <c r="E661" s="15" t="s">
        <v>6701</v>
      </c>
      <c r="F661" s="15" t="s">
        <v>216</v>
      </c>
      <c r="G661" s="15" t="s">
        <v>947</v>
      </c>
    </row>
    <row r="662" spans="1:7" hidden="1">
      <c r="A662" s="15" t="s">
        <v>6280</v>
      </c>
      <c r="B662" s="218" t="str">
        <f>IF(ISNUMBER(_xlfn.XMATCH(SBA_fields[[#This Row],[ID]],Rosetta_Stone[FDXSANDBOXA ID],0))=TRUE,"Found","0-Not Found")</f>
        <v>0-Not Found</v>
      </c>
      <c r="C662" s="15"/>
      <c r="D662" s="15" t="s">
        <v>7547</v>
      </c>
      <c r="E662" s="15" t="s">
        <v>6935</v>
      </c>
      <c r="F662" s="15" t="s">
        <v>216</v>
      </c>
      <c r="G662" s="15" t="s">
        <v>947</v>
      </c>
    </row>
    <row r="663" spans="1:7" hidden="1">
      <c r="A663" s="15" t="s">
        <v>6280</v>
      </c>
      <c r="B663" s="218" t="str">
        <f>IF(ISNUMBER(_xlfn.XMATCH(SBA_fields[[#This Row],[ID]],Rosetta_Stone[FDXSANDBOXA ID],0))=TRUE,"Found","0-Not Found")</f>
        <v>0-Not Found</v>
      </c>
      <c r="C663" s="15"/>
      <c r="D663" s="15" t="s">
        <v>7548</v>
      </c>
      <c r="E663" s="15" t="s">
        <v>6700</v>
      </c>
      <c r="F663" s="15" t="s">
        <v>216</v>
      </c>
      <c r="G663" s="15" t="s">
        <v>947</v>
      </c>
    </row>
    <row r="664" spans="1:7" hidden="1">
      <c r="A664" s="15" t="s">
        <v>7549</v>
      </c>
      <c r="B664" s="218" t="str">
        <f>IF(ISNUMBER(_xlfn.XMATCH(SBA_fields[[#This Row],[ID]],Rosetta_Stone[FDXSANDBOXA ID],0))=TRUE,"Found","0-Not Found")</f>
        <v>0-Not Found</v>
      </c>
      <c r="C664" s="15"/>
      <c r="D664" s="15" t="s">
        <v>7550</v>
      </c>
      <c r="E664" s="15" t="s">
        <v>6701</v>
      </c>
      <c r="F664" s="15" t="s">
        <v>216</v>
      </c>
      <c r="G664" s="15" t="s">
        <v>7551</v>
      </c>
    </row>
    <row r="665" spans="1:7" hidden="1">
      <c r="A665" s="15" t="s">
        <v>7549</v>
      </c>
      <c r="B665" s="218" t="str">
        <f>IF(ISNUMBER(_xlfn.XMATCH(SBA_fields[[#This Row],[ID]],Rosetta_Stone[FDXSANDBOXA ID],0))=TRUE,"Found","0-Not Found")</f>
        <v>0-Not Found</v>
      </c>
      <c r="C665" s="15"/>
      <c r="D665" s="15" t="s">
        <v>7550</v>
      </c>
      <c r="E665" s="15" t="s">
        <v>6935</v>
      </c>
      <c r="F665" s="15" t="s">
        <v>216</v>
      </c>
      <c r="G665" s="15" t="s">
        <v>7551</v>
      </c>
    </row>
    <row r="666" spans="1:7" hidden="1">
      <c r="A666" s="15" t="s">
        <v>7549</v>
      </c>
      <c r="B666" s="218" t="str">
        <f>IF(ISNUMBER(_xlfn.XMATCH(SBA_fields[[#This Row],[ID]],Rosetta_Stone[FDXSANDBOXA ID],0))=TRUE,"Found","0-Not Found")</f>
        <v>0-Not Found</v>
      </c>
      <c r="C666" s="15"/>
      <c r="D666" s="15" t="s">
        <v>7550</v>
      </c>
      <c r="E666" s="15" t="s">
        <v>6700</v>
      </c>
      <c r="F666" s="15" t="s">
        <v>216</v>
      </c>
      <c r="G666" s="15" t="s">
        <v>7551</v>
      </c>
    </row>
    <row r="667" spans="1:7" hidden="1">
      <c r="A667" s="15" t="s">
        <v>7552</v>
      </c>
      <c r="B667" s="218" t="str">
        <f>IF(ISNUMBER(_xlfn.XMATCH(SBA_fields[[#This Row],[ID]],Rosetta_Stone[FDXSANDBOXA ID],0))=TRUE,"Found","0-Not Found")</f>
        <v>0-Not Found</v>
      </c>
      <c r="C667" s="15"/>
      <c r="D667" s="15" t="s">
        <v>7553</v>
      </c>
      <c r="E667" s="15" t="s">
        <v>6701</v>
      </c>
      <c r="F667" s="15" t="s">
        <v>1636</v>
      </c>
      <c r="G667" s="15" t="s">
        <v>947</v>
      </c>
    </row>
    <row r="668" spans="1:7" hidden="1">
      <c r="A668" s="15" t="s">
        <v>7552</v>
      </c>
      <c r="B668" s="218" t="str">
        <f>IF(ISNUMBER(_xlfn.XMATCH(SBA_fields[[#This Row],[ID]],Rosetta_Stone[FDXSANDBOXA ID],0))=TRUE,"Found","0-Not Found")</f>
        <v>0-Not Found</v>
      </c>
      <c r="C668" s="15"/>
      <c r="D668" s="15" t="s">
        <v>7553</v>
      </c>
      <c r="E668" s="15" t="s">
        <v>6700</v>
      </c>
      <c r="F668" s="15" t="s">
        <v>1636</v>
      </c>
      <c r="G668" s="15" t="s">
        <v>947</v>
      </c>
    </row>
    <row r="669" spans="1:7" hidden="1">
      <c r="A669" s="15" t="s">
        <v>614</v>
      </c>
      <c r="B669" s="218" t="str">
        <f>IF(ISNUMBER(_xlfn.XMATCH(SBA_fields[[#This Row],[ID]],Rosetta_Stone[FDXSANDBOXA ID],0))=TRUE,"Found","0-Not Found")</f>
        <v>0-Not Found</v>
      </c>
      <c r="C669" s="15"/>
      <c r="D669" s="15" t="s">
        <v>1773</v>
      </c>
      <c r="E669" s="15" t="s">
        <v>6701</v>
      </c>
      <c r="F669" s="15" t="s">
        <v>1636</v>
      </c>
      <c r="G669" s="15" t="s">
        <v>947</v>
      </c>
    </row>
    <row r="670" spans="1:7" hidden="1">
      <c r="A670" s="15" t="s">
        <v>614</v>
      </c>
      <c r="B670" s="218" t="str">
        <f>IF(ISNUMBER(_xlfn.XMATCH(SBA_fields[[#This Row],[ID]],Rosetta_Stone[FDXSANDBOXA ID],0))=TRUE,"Found","0-Not Found")</f>
        <v>Found</v>
      </c>
      <c r="C670" s="15" t="s">
        <v>6696</v>
      </c>
      <c r="D670" s="15" t="s">
        <v>1696</v>
      </c>
      <c r="E670" s="15" t="s">
        <v>6700</v>
      </c>
      <c r="F670" s="15" t="s">
        <v>1636</v>
      </c>
      <c r="G670" s="15" t="s">
        <v>947</v>
      </c>
    </row>
    <row r="671" spans="1:7" hidden="1">
      <c r="A671" s="15" t="s">
        <v>614</v>
      </c>
      <c r="B671" s="218" t="str">
        <f>IF(ISNUMBER(_xlfn.XMATCH(SBA_fields[[#This Row],[ID]],Rosetta_Stone[FDXSANDBOXA ID],0))=TRUE,"Found","0-Not Found")</f>
        <v>Found</v>
      </c>
      <c r="C671" s="15" t="s">
        <v>6696</v>
      </c>
      <c r="D671" s="15" t="s">
        <v>1696</v>
      </c>
      <c r="E671" s="15" t="s">
        <v>6697</v>
      </c>
      <c r="F671" s="15" t="s">
        <v>1636</v>
      </c>
      <c r="G671" s="15" t="s">
        <v>947</v>
      </c>
    </row>
    <row r="672" spans="1:7" hidden="1">
      <c r="A672" s="15" t="s">
        <v>5062</v>
      </c>
      <c r="B672" s="218" t="str">
        <f>IF(ISNUMBER(_xlfn.XMATCH(SBA_fields[[#This Row],[ID]],Rosetta_Stone[FDXSANDBOXA ID],0))=TRUE,"Found","0-Not Found")</f>
        <v>Found</v>
      </c>
      <c r="C672" s="15" t="s">
        <v>6696</v>
      </c>
      <c r="D672" s="15" t="s">
        <v>226</v>
      </c>
      <c r="E672" s="15" t="s">
        <v>6701</v>
      </c>
      <c r="F672" s="15" t="s">
        <v>1636</v>
      </c>
      <c r="G672" s="15" t="s">
        <v>947</v>
      </c>
    </row>
    <row r="673" spans="1:7" hidden="1">
      <c r="A673" s="15" t="s">
        <v>5062</v>
      </c>
      <c r="B673" s="218" t="str">
        <f>IF(ISNUMBER(_xlfn.XMATCH(SBA_fields[[#This Row],[ID]],Rosetta_Stone[FDXSANDBOXA ID],0))=TRUE,"Found","0-Not Found")</f>
        <v>Found</v>
      </c>
      <c r="C673" s="15" t="s">
        <v>6696</v>
      </c>
      <c r="D673" s="15" t="s">
        <v>226</v>
      </c>
      <c r="E673" s="15" t="s">
        <v>6700</v>
      </c>
      <c r="F673" s="15" t="s">
        <v>1636</v>
      </c>
      <c r="G673" s="15" t="s">
        <v>947</v>
      </c>
    </row>
    <row r="674" spans="1:7" hidden="1">
      <c r="A674" s="15" t="s">
        <v>5062</v>
      </c>
      <c r="B674" s="218" t="str">
        <f>IF(ISNUMBER(_xlfn.XMATCH(SBA_fields[[#This Row],[ID]],Rosetta_Stone[FDXSANDBOXA ID],0))=TRUE,"Found","0-Not Found")</f>
        <v>Found</v>
      </c>
      <c r="C674" s="15" t="s">
        <v>6696</v>
      </c>
      <c r="D674" s="15" t="s">
        <v>226</v>
      </c>
      <c r="E674" s="15" t="s">
        <v>6697</v>
      </c>
      <c r="F674" s="15" t="s">
        <v>1636</v>
      </c>
      <c r="G674" s="15" t="s">
        <v>947</v>
      </c>
    </row>
    <row r="675" spans="1:7" hidden="1">
      <c r="A675" s="15" t="s">
        <v>222</v>
      </c>
      <c r="B675" s="218" t="str">
        <f>IF(ISNUMBER(_xlfn.XMATCH(SBA_fields[[#This Row],[ID]],Rosetta_Stone[FDXSANDBOXA ID],0))=TRUE,"Found","0-Not Found")</f>
        <v>0-Not Found</v>
      </c>
      <c r="C675" s="15" t="s">
        <v>6696</v>
      </c>
      <c r="D675" s="15" t="s">
        <v>223</v>
      </c>
      <c r="E675" s="15" t="s">
        <v>6701</v>
      </c>
      <c r="F675" s="15" t="s">
        <v>1636</v>
      </c>
      <c r="G675" s="15" t="s">
        <v>947</v>
      </c>
    </row>
    <row r="676" spans="1:7" hidden="1">
      <c r="A676" s="15" t="s">
        <v>6307</v>
      </c>
      <c r="B676" s="218" t="str">
        <f>IF(ISNUMBER(_xlfn.XMATCH(SBA_fields[[#This Row],[ID]],Rosetta_Stone[FDXSANDBOXA ID],0))=TRUE,"Found","0-Not Found")</f>
        <v>Found</v>
      </c>
      <c r="C676" s="15" t="s">
        <v>6696</v>
      </c>
      <c r="D676" s="15" t="s">
        <v>1768</v>
      </c>
      <c r="E676" s="15" t="s">
        <v>6700</v>
      </c>
      <c r="F676" s="15" t="s">
        <v>1636</v>
      </c>
      <c r="G676" s="15" t="s">
        <v>947</v>
      </c>
    </row>
    <row r="677" spans="1:7" hidden="1">
      <c r="A677" s="15" t="s">
        <v>6307</v>
      </c>
      <c r="B677" s="218" t="str">
        <f>IF(ISNUMBER(_xlfn.XMATCH(SBA_fields[[#This Row],[ID]],Rosetta_Stone[FDXSANDBOXA ID],0))=TRUE,"Found","0-Not Found")</f>
        <v>Found</v>
      </c>
      <c r="C677" s="15" t="s">
        <v>6696</v>
      </c>
      <c r="D677" s="15" t="s">
        <v>1768</v>
      </c>
      <c r="E677" s="15" t="s">
        <v>6697</v>
      </c>
      <c r="F677" s="15" t="s">
        <v>1636</v>
      </c>
      <c r="G677" s="15" t="s">
        <v>947</v>
      </c>
    </row>
    <row r="678" spans="1:7" hidden="1">
      <c r="A678" s="15" t="s">
        <v>7554</v>
      </c>
      <c r="B678" s="218" t="str">
        <f>IF(ISNUMBER(_xlfn.XMATCH(SBA_fields[[#This Row],[ID]],Rosetta_Stone[FDXSANDBOXA ID],0))=TRUE,"Found","0-Not Found")</f>
        <v>0-Not Found</v>
      </c>
      <c r="C678" s="15"/>
      <c r="D678" s="15" t="s">
        <v>7555</v>
      </c>
      <c r="E678" s="15" t="s">
        <v>6701</v>
      </c>
      <c r="F678" s="15" t="s">
        <v>216</v>
      </c>
      <c r="G678" s="15" t="s">
        <v>6712</v>
      </c>
    </row>
    <row r="679" spans="1:7" hidden="1">
      <c r="A679" s="15" t="s">
        <v>7556</v>
      </c>
      <c r="B679" s="218" t="str">
        <f>IF(ISNUMBER(_xlfn.XMATCH(SBA_fields[[#This Row],[ID]],Rosetta_Stone[FDXSANDBOXA ID],0))=TRUE,"Found","0-Not Found")</f>
        <v>0-Not Found</v>
      </c>
      <c r="C679" s="15"/>
      <c r="D679" s="15" t="s">
        <v>7557</v>
      </c>
      <c r="E679" s="15" t="s">
        <v>6701</v>
      </c>
      <c r="F679" s="15" t="s">
        <v>216</v>
      </c>
      <c r="G679" s="15" t="s">
        <v>6712</v>
      </c>
    </row>
    <row r="680" spans="1:7" hidden="1">
      <c r="A680" s="15" t="s">
        <v>7558</v>
      </c>
      <c r="B680" s="218" t="str">
        <f>IF(ISNUMBER(_xlfn.XMATCH(SBA_fields[[#This Row],[ID]],Rosetta_Stone[FDXSANDBOXA ID],0))=TRUE,"Found","0-Not Found")</f>
        <v>0-Not Found</v>
      </c>
      <c r="C680" s="15"/>
      <c r="D680" s="15" t="s">
        <v>7559</v>
      </c>
      <c r="E680" s="15" t="s">
        <v>6935</v>
      </c>
      <c r="F680" s="15" t="s">
        <v>216</v>
      </c>
      <c r="G680" s="15" t="s">
        <v>6712</v>
      </c>
    </row>
    <row r="681" spans="1:7" hidden="1">
      <c r="A681" s="15" t="s">
        <v>403</v>
      </c>
      <c r="B681" s="218" t="str">
        <f>IF(ISNUMBER(_xlfn.XMATCH(SBA_fields[[#This Row],[ID]],Rosetta_Stone[FDXSANDBOXA ID],0))=TRUE,"Found","0-Not Found")</f>
        <v>Found</v>
      </c>
      <c r="C681" s="15" t="s">
        <v>6696</v>
      </c>
      <c r="D681" s="15" t="s">
        <v>404</v>
      </c>
      <c r="E681" s="15" t="s">
        <v>6701</v>
      </c>
      <c r="F681" s="15" t="s">
        <v>103</v>
      </c>
      <c r="G681" s="15" t="s">
        <v>947</v>
      </c>
    </row>
    <row r="682" spans="1:7" hidden="1">
      <c r="A682" s="15" t="s">
        <v>137</v>
      </c>
      <c r="B682" s="218" t="str">
        <f>IF(ISNUMBER(_xlfn.XMATCH(SBA_fields[[#This Row],[ID]],Rosetta_Stone[FDXSANDBOXA ID],0))=TRUE,"Found","0-Not Found")</f>
        <v>Found</v>
      </c>
      <c r="C682" s="15" t="s">
        <v>6696</v>
      </c>
      <c r="D682" s="15" t="s">
        <v>272</v>
      </c>
      <c r="E682" s="15" t="s">
        <v>6701</v>
      </c>
      <c r="F682" s="15" t="s">
        <v>103</v>
      </c>
      <c r="G682" s="15" t="s">
        <v>947</v>
      </c>
    </row>
    <row r="683" spans="1:7" hidden="1">
      <c r="A683" s="15" t="s">
        <v>7560</v>
      </c>
      <c r="B683" s="218" t="str">
        <f>IF(ISNUMBER(_xlfn.XMATCH(SBA_fields[[#This Row],[ID]],Rosetta_Stone[FDXSANDBOXA ID],0))=TRUE,"Found","0-Not Found")</f>
        <v>0-Not Found</v>
      </c>
      <c r="C683" s="15"/>
      <c r="D683" s="15" t="s">
        <v>138</v>
      </c>
      <c r="E683" s="15" t="s">
        <v>6700</v>
      </c>
      <c r="F683" s="15" t="s">
        <v>103</v>
      </c>
      <c r="G683" s="15" t="s">
        <v>947</v>
      </c>
    </row>
    <row r="684" spans="1:7" hidden="1">
      <c r="A684" s="15" t="s">
        <v>798</v>
      </c>
      <c r="B684" s="218" t="str">
        <f>IF(ISNUMBER(_xlfn.XMATCH(SBA_fields[[#This Row],[ID]],Rosetta_Stone[FDXSANDBOXA ID],0))=TRUE,"Found","0-Not Found")</f>
        <v>0-Not Found</v>
      </c>
      <c r="C684" s="15" t="s">
        <v>1641</v>
      </c>
      <c r="D684" s="15" t="s">
        <v>2025</v>
      </c>
      <c r="E684" s="15" t="s">
        <v>6700</v>
      </c>
      <c r="F684" s="15" t="s">
        <v>1636</v>
      </c>
      <c r="G684" s="15" t="s">
        <v>947</v>
      </c>
    </row>
    <row r="685" spans="1:7" hidden="1">
      <c r="A685" s="15" t="s">
        <v>802</v>
      </c>
      <c r="B685" s="218" t="str">
        <f>IF(ISNUMBER(_xlfn.XMATCH(SBA_fields[[#This Row],[ID]],Rosetta_Stone[FDXSANDBOXA ID],0))=TRUE,"Found","0-Not Found")</f>
        <v>0-Not Found</v>
      </c>
      <c r="C685" s="15" t="s">
        <v>1641</v>
      </c>
      <c r="D685" s="15" t="s">
        <v>8881</v>
      </c>
      <c r="E685" s="15" t="s">
        <v>6700</v>
      </c>
      <c r="F685" s="15" t="s">
        <v>1636</v>
      </c>
      <c r="G685" s="15" t="s">
        <v>947</v>
      </c>
    </row>
    <row r="686" spans="1:7" hidden="1">
      <c r="A686" s="15" t="s">
        <v>800</v>
      </c>
      <c r="B686" s="218" t="str">
        <f>IF(ISNUMBER(_xlfn.XMATCH(SBA_fields[[#This Row],[ID]],Rosetta_Stone[FDXSANDBOXA ID],0))=TRUE,"Found","0-Not Found")</f>
        <v>0-Not Found</v>
      </c>
      <c r="C686" s="15" t="s">
        <v>1641</v>
      </c>
      <c r="D686" s="15" t="s">
        <v>8882</v>
      </c>
      <c r="E686" s="15" t="s">
        <v>6700</v>
      </c>
      <c r="F686" s="15" t="s">
        <v>1636</v>
      </c>
      <c r="G686" s="15" t="s">
        <v>947</v>
      </c>
    </row>
    <row r="687" spans="1:7" hidden="1">
      <c r="A687" s="15" t="s">
        <v>6087</v>
      </c>
      <c r="B687" s="218" t="str">
        <f>IF(ISNUMBER(_xlfn.XMATCH(SBA_fields[[#This Row],[ID]],Rosetta_Stone[FDXSANDBOXA ID],0))=TRUE,"Found","0-Not Found")</f>
        <v>Found</v>
      </c>
      <c r="C687" s="15" t="s">
        <v>6696</v>
      </c>
      <c r="D687" s="15" t="s">
        <v>130</v>
      </c>
      <c r="E687" s="15" t="s">
        <v>6700</v>
      </c>
      <c r="F687" s="15" t="s">
        <v>103</v>
      </c>
      <c r="G687" s="15" t="s">
        <v>810</v>
      </c>
    </row>
    <row r="688" spans="1:7" hidden="1">
      <c r="A688" s="15" t="s">
        <v>7561</v>
      </c>
      <c r="B688" s="218" t="str">
        <f>IF(ISNUMBER(_xlfn.XMATCH(SBA_fields[[#This Row],[ID]],Rosetta_Stone[FDXSANDBOXA ID],0))=TRUE,"Found","0-Not Found")</f>
        <v>Found</v>
      </c>
      <c r="C688" s="15" t="s">
        <v>6696</v>
      </c>
      <c r="D688" s="15" t="s">
        <v>132</v>
      </c>
      <c r="E688" s="15" t="s">
        <v>6700</v>
      </c>
      <c r="F688" s="15" t="s">
        <v>103</v>
      </c>
      <c r="G688" s="15" t="s">
        <v>810</v>
      </c>
    </row>
    <row r="689" spans="1:7" hidden="1">
      <c r="A689" s="15" t="s">
        <v>7562</v>
      </c>
      <c r="B689" s="218" t="str">
        <f>IF(ISNUMBER(_xlfn.XMATCH(SBA_fields[[#This Row],[ID]],Rosetta_Stone[FDXSANDBOXA ID],0))=TRUE,"Found","0-Not Found")</f>
        <v>0-Not Found</v>
      </c>
      <c r="C689" s="15" t="s">
        <v>1641</v>
      </c>
      <c r="D689" s="15" t="s">
        <v>992</v>
      </c>
      <c r="E689" s="15" t="s">
        <v>6700</v>
      </c>
      <c r="F689" s="15" t="s">
        <v>134</v>
      </c>
      <c r="G689" s="15" t="s">
        <v>810</v>
      </c>
    </row>
    <row r="690" spans="1:7" hidden="1">
      <c r="A690" s="15" t="s">
        <v>8883</v>
      </c>
      <c r="B690" s="218" t="str">
        <f>IF(ISNUMBER(_xlfn.XMATCH(SBA_fields[[#This Row],[ID]],Rosetta_Stone[FDXSANDBOXA ID],0))=TRUE,"Found","0-Not Found")</f>
        <v>0-Not Found</v>
      </c>
      <c r="C690" s="15"/>
      <c r="D690" s="15" t="s">
        <v>8884</v>
      </c>
      <c r="E690" s="15" t="s">
        <v>6700</v>
      </c>
      <c r="F690" s="15" t="s">
        <v>1636</v>
      </c>
      <c r="G690" s="15" t="s">
        <v>947</v>
      </c>
    </row>
    <row r="691" spans="1:7" hidden="1">
      <c r="A691" s="15" t="s">
        <v>7564</v>
      </c>
      <c r="B691" s="218" t="str">
        <f>IF(ISNUMBER(_xlfn.XMATCH(SBA_fields[[#This Row],[ID]],Rosetta_Stone[FDXSANDBOXA ID],0))=TRUE,"Found","0-Not Found")</f>
        <v>0-Not Found</v>
      </c>
      <c r="C691" s="15"/>
      <c r="D691" s="15" t="s">
        <v>7565</v>
      </c>
      <c r="E691" s="15" t="s">
        <v>6700</v>
      </c>
      <c r="F691" s="15" t="s">
        <v>103</v>
      </c>
      <c r="G691" s="15" t="s">
        <v>810</v>
      </c>
    </row>
    <row r="692" spans="1:7" hidden="1">
      <c r="A692" s="15" t="s">
        <v>7566</v>
      </c>
      <c r="B692" s="218" t="str">
        <f>IF(ISNUMBER(_xlfn.XMATCH(SBA_fields[[#This Row],[ID]],Rosetta_Stone[FDXSANDBOXA ID],0))=TRUE,"Found","0-Not Found")</f>
        <v>0-Not Found</v>
      </c>
      <c r="C692" s="15"/>
      <c r="D692" s="15" t="s">
        <v>7567</v>
      </c>
      <c r="E692" s="15" t="s">
        <v>6700</v>
      </c>
      <c r="F692" s="15" t="s">
        <v>103</v>
      </c>
      <c r="G692" s="15" t="s">
        <v>810</v>
      </c>
    </row>
    <row r="693" spans="1:7" hidden="1">
      <c r="A693" s="15" t="s">
        <v>7569</v>
      </c>
      <c r="B693" s="218" t="str">
        <f>IF(ISNUMBER(_xlfn.XMATCH(SBA_fields[[#This Row],[ID]],Rosetta_Stone[FDXSANDBOXA ID],0))=TRUE,"Found","0-Not Found")</f>
        <v>0-Not Found</v>
      </c>
      <c r="C693" s="15"/>
      <c r="D693" s="15" t="s">
        <v>7570</v>
      </c>
      <c r="E693" s="15" t="s">
        <v>6700</v>
      </c>
      <c r="F693" s="15" t="s">
        <v>134</v>
      </c>
      <c r="G693" s="15" t="s">
        <v>810</v>
      </c>
    </row>
    <row r="694" spans="1:7" hidden="1">
      <c r="A694" s="15" t="s">
        <v>7569</v>
      </c>
      <c r="B694" s="218" t="str">
        <f>IF(ISNUMBER(_xlfn.XMATCH(SBA_fields[[#This Row],[ID]],Rosetta_Stone[FDXSANDBOXA ID],0))=TRUE,"Found","0-Not Found")</f>
        <v>0-Not Found</v>
      </c>
      <c r="C694" s="15"/>
      <c r="D694" s="15" t="s">
        <v>7571</v>
      </c>
      <c r="E694" s="15" t="s">
        <v>6700</v>
      </c>
      <c r="F694" s="15" t="s">
        <v>103</v>
      </c>
      <c r="G694" s="15" t="s">
        <v>810</v>
      </c>
    </row>
    <row r="695" spans="1:7" hidden="1">
      <c r="A695" s="15" t="s">
        <v>7572</v>
      </c>
      <c r="B695" s="218" t="str">
        <f>IF(ISNUMBER(_xlfn.XMATCH(SBA_fields[[#This Row],[ID]],Rosetta_Stone[FDXSANDBOXA ID],0))=TRUE,"Found","0-Not Found")</f>
        <v>0-Not Found</v>
      </c>
      <c r="C695" s="15"/>
      <c r="D695" s="15" t="s">
        <v>7573</v>
      </c>
      <c r="E695" s="15" t="s">
        <v>6700</v>
      </c>
      <c r="F695" s="15" t="s">
        <v>103</v>
      </c>
      <c r="G695" s="15" t="s">
        <v>810</v>
      </c>
    </row>
    <row r="696" spans="1:7" hidden="1">
      <c r="A696" s="15" t="s">
        <v>6281</v>
      </c>
      <c r="B696" s="218" t="str">
        <f>IF(ISNUMBER(_xlfn.XMATCH(SBA_fields[[#This Row],[ID]],Rosetta_Stone[FDXSANDBOXA ID],0))=TRUE,"Found","0-Not Found")</f>
        <v>0-Not Found</v>
      </c>
      <c r="C696" s="15"/>
      <c r="D696" s="15" t="s">
        <v>7574</v>
      </c>
      <c r="E696" s="15" t="s">
        <v>6700</v>
      </c>
      <c r="F696" s="15" t="s">
        <v>103</v>
      </c>
      <c r="G696" s="15" t="s">
        <v>810</v>
      </c>
    </row>
    <row r="697" spans="1:7" hidden="1">
      <c r="A697" s="15" t="s">
        <v>6281</v>
      </c>
      <c r="B697" s="218" t="str">
        <f>IF(ISNUMBER(_xlfn.XMATCH(SBA_fields[[#This Row],[ID]],Rosetta_Stone[FDXSANDBOXA ID],0))=TRUE,"Found","0-Not Found")</f>
        <v>0-Not Found</v>
      </c>
      <c r="C697" s="15"/>
      <c r="D697" s="15" t="s">
        <v>7575</v>
      </c>
      <c r="E697" s="15" t="s">
        <v>6701</v>
      </c>
      <c r="F697" s="15" t="s">
        <v>103</v>
      </c>
      <c r="G697" s="15" t="s">
        <v>810</v>
      </c>
    </row>
    <row r="698" spans="1:7" hidden="1">
      <c r="A698" s="15" t="s">
        <v>7576</v>
      </c>
      <c r="B698" s="218" t="str">
        <f>IF(ISNUMBER(_xlfn.XMATCH(SBA_fields[[#This Row],[ID]],Rosetta_Stone[FDXSANDBOXA ID],0))=TRUE,"Found","0-Not Found")</f>
        <v>0-Not Found</v>
      </c>
      <c r="C698" s="15"/>
      <c r="D698" s="15" t="s">
        <v>7577</v>
      </c>
      <c r="E698" s="15" t="s">
        <v>6700</v>
      </c>
      <c r="F698" s="15" t="s">
        <v>134</v>
      </c>
      <c r="G698" s="15" t="s">
        <v>810</v>
      </c>
    </row>
    <row r="699" spans="1:7" hidden="1">
      <c r="A699" s="15" t="s">
        <v>7578</v>
      </c>
      <c r="B699" s="218" t="str">
        <f>IF(ISNUMBER(_xlfn.XMATCH(SBA_fields[[#This Row],[ID]],Rosetta_Stone[FDXSANDBOXA ID],0))=TRUE,"Found","0-Not Found")</f>
        <v>0-Not Found</v>
      </c>
      <c r="C699" s="15"/>
      <c r="D699" s="15" t="s">
        <v>7579</v>
      </c>
      <c r="E699" s="15" t="s">
        <v>6700</v>
      </c>
      <c r="F699" s="15" t="s">
        <v>134</v>
      </c>
      <c r="G699" s="15" t="s">
        <v>810</v>
      </c>
    </row>
    <row r="700" spans="1:7" hidden="1">
      <c r="A700" s="15" t="s">
        <v>7578</v>
      </c>
      <c r="B700" s="218" t="str">
        <f>IF(ISNUMBER(_xlfn.XMATCH(SBA_fields[[#This Row],[ID]],Rosetta_Stone[FDXSANDBOXA ID],0))=TRUE,"Found","0-Not Found")</f>
        <v>0-Not Found</v>
      </c>
      <c r="C700" s="15"/>
      <c r="D700" s="15" t="s">
        <v>7580</v>
      </c>
      <c r="E700" s="15" t="s">
        <v>6700</v>
      </c>
      <c r="F700" s="15" t="s">
        <v>103</v>
      </c>
      <c r="G700" s="15" t="s">
        <v>810</v>
      </c>
    </row>
    <row r="701" spans="1:7" hidden="1">
      <c r="A701" s="15" t="s">
        <v>1960</v>
      </c>
      <c r="B701" s="218" t="str">
        <f>IF(ISNUMBER(_xlfn.XMATCH(SBA_fields[[#This Row],[ID]],Rosetta_Stone[FDXSANDBOXA ID],0))=TRUE,"Found","0-Not Found")</f>
        <v>0-Not Found</v>
      </c>
      <c r="C701" s="15" t="s">
        <v>1641</v>
      </c>
      <c r="D701" s="15" t="s">
        <v>1759</v>
      </c>
      <c r="E701" s="15" t="s">
        <v>6701</v>
      </c>
      <c r="F701" s="15" t="s">
        <v>1636</v>
      </c>
      <c r="G701" s="15" t="s">
        <v>947</v>
      </c>
    </row>
    <row r="702" spans="1:7" hidden="1">
      <c r="A702" s="15" t="s">
        <v>6282</v>
      </c>
      <c r="B702" s="218" t="str">
        <f>IF(ISNUMBER(_xlfn.XMATCH(SBA_fields[[#This Row],[ID]],Rosetta_Stone[FDXSANDBOXA ID],0))=TRUE,"Found","0-Not Found")</f>
        <v>0-Not Found</v>
      </c>
      <c r="C702" s="15" t="s">
        <v>1641</v>
      </c>
      <c r="D702" s="15" t="s">
        <v>1963</v>
      </c>
      <c r="E702" s="15" t="s">
        <v>6701</v>
      </c>
      <c r="F702" s="15" t="s">
        <v>103</v>
      </c>
      <c r="G702" s="15" t="s">
        <v>947</v>
      </c>
    </row>
    <row r="703" spans="1:7" hidden="1">
      <c r="A703" s="15" t="s">
        <v>416</v>
      </c>
      <c r="B703" s="218" t="str">
        <f>IF(ISNUMBER(_xlfn.XMATCH(SBA_fields[[#This Row],[ID]],Rosetta_Stone[FDXSANDBOXA ID],0))=TRUE,"Found","0-Not Found")</f>
        <v>Found</v>
      </c>
      <c r="C703" s="15" t="s">
        <v>6696</v>
      </c>
      <c r="D703" s="15" t="s">
        <v>417</v>
      </c>
      <c r="E703" s="15" t="s">
        <v>6701</v>
      </c>
      <c r="F703" s="15" t="s">
        <v>1636</v>
      </c>
      <c r="G703" s="15" t="s">
        <v>947</v>
      </c>
    </row>
    <row r="704" spans="1:7" hidden="1">
      <c r="A704" s="15" t="s">
        <v>8885</v>
      </c>
      <c r="B704" s="218" t="str">
        <f>IF(ISNUMBER(_xlfn.XMATCH(SBA_fields[[#This Row],[ID]],Rosetta_Stone[FDXSANDBOXA ID],0))=TRUE,"Found","0-Not Found")</f>
        <v>Found</v>
      </c>
      <c r="C704" s="15" t="s">
        <v>6696</v>
      </c>
      <c r="D704" s="15" t="s">
        <v>420</v>
      </c>
      <c r="E704" s="15" t="s">
        <v>6701</v>
      </c>
      <c r="F704" s="15" t="s">
        <v>103</v>
      </c>
      <c r="G704" s="15" t="s">
        <v>947</v>
      </c>
    </row>
    <row r="705" spans="1:7" hidden="1">
      <c r="A705" s="15" t="s">
        <v>427</v>
      </c>
      <c r="B705" s="218" t="str">
        <f>IF(ISNUMBER(_xlfn.XMATCH(SBA_fields[[#This Row],[ID]],Rosetta_Stone[FDXSANDBOXA ID],0))=TRUE,"Found","0-Not Found")</f>
        <v>0-Not Found</v>
      </c>
      <c r="C705" s="15" t="s">
        <v>1641</v>
      </c>
      <c r="D705" s="15" t="s">
        <v>1806</v>
      </c>
      <c r="E705" s="15" t="s">
        <v>6701</v>
      </c>
      <c r="F705" s="15" t="s">
        <v>1636</v>
      </c>
      <c r="G705" s="15" t="s">
        <v>947</v>
      </c>
    </row>
    <row r="706" spans="1:7" hidden="1">
      <c r="A706" s="15" t="s">
        <v>823</v>
      </c>
      <c r="B706" s="218" t="str">
        <f>IF(ISNUMBER(_xlfn.XMATCH(SBA_fields[[#This Row],[ID]],Rosetta_Stone[FDXSANDBOXA ID],0))=TRUE,"Found","0-Not Found")</f>
        <v>0-Not Found</v>
      </c>
      <c r="C706" s="15" t="s">
        <v>1641</v>
      </c>
      <c r="D706" s="15" t="s">
        <v>1965</v>
      </c>
      <c r="E706" s="15" t="s">
        <v>6701</v>
      </c>
      <c r="F706" s="15" t="s">
        <v>103</v>
      </c>
      <c r="G706" s="15" t="s">
        <v>947</v>
      </c>
    </row>
    <row r="707" spans="1:7" hidden="1">
      <c r="A707" s="15" t="s">
        <v>6283</v>
      </c>
      <c r="B707" s="218" t="str">
        <f>IF(ISNUMBER(_xlfn.XMATCH(SBA_fields[[#This Row],[ID]],Rosetta_Stone[FDXSANDBOXA ID],0))=TRUE,"Found","0-Not Found")</f>
        <v>0-Not Found</v>
      </c>
      <c r="C707" s="15" t="s">
        <v>1641</v>
      </c>
      <c r="D707" s="15" t="s">
        <v>7583</v>
      </c>
      <c r="E707" s="15" t="s">
        <v>6701</v>
      </c>
      <c r="F707" s="15" t="s">
        <v>1636</v>
      </c>
      <c r="G707" s="15" t="s">
        <v>947</v>
      </c>
    </row>
    <row r="708" spans="1:7" hidden="1">
      <c r="A708" s="15" t="s">
        <v>6284</v>
      </c>
      <c r="B708" s="218" t="str">
        <f>IF(ISNUMBER(_xlfn.XMATCH(SBA_fields[[#This Row],[ID]],Rosetta_Stone[FDXSANDBOXA ID],0))=TRUE,"Found","0-Not Found")</f>
        <v>0-Not Found</v>
      </c>
      <c r="C708" s="15" t="s">
        <v>1641</v>
      </c>
      <c r="D708" s="15" t="s">
        <v>7584</v>
      </c>
      <c r="E708" s="15" t="s">
        <v>6701</v>
      </c>
      <c r="F708" s="15" t="s">
        <v>103</v>
      </c>
      <c r="G708" s="15" t="s">
        <v>947</v>
      </c>
    </row>
    <row r="709" spans="1:7" hidden="1">
      <c r="A709" s="15" t="s">
        <v>436</v>
      </c>
      <c r="B709" s="218" t="str">
        <f>IF(ISNUMBER(_xlfn.XMATCH(SBA_fields[[#This Row],[ID]],Rosetta_Stone[FDXSANDBOXA ID],0))=TRUE,"Found","0-Not Found")</f>
        <v>Found</v>
      </c>
      <c r="C709" s="15" t="s">
        <v>6696</v>
      </c>
      <c r="D709" s="15" t="s">
        <v>437</v>
      </c>
      <c r="E709" s="15" t="s">
        <v>6701</v>
      </c>
      <c r="F709" s="15" t="s">
        <v>1636</v>
      </c>
      <c r="G709" s="15" t="s">
        <v>947</v>
      </c>
    </row>
    <row r="710" spans="1:7" hidden="1">
      <c r="A710" s="15" t="s">
        <v>438</v>
      </c>
      <c r="B710" s="218" t="str">
        <f>IF(ISNUMBER(_xlfn.XMATCH(SBA_fields[[#This Row],[ID]],Rosetta_Stone[FDXSANDBOXA ID],0))=TRUE,"Found","0-Not Found")</f>
        <v>Found</v>
      </c>
      <c r="C710" s="15" t="s">
        <v>6696</v>
      </c>
      <c r="D710" s="15" t="s">
        <v>439</v>
      </c>
      <c r="E710" s="15" t="s">
        <v>6701</v>
      </c>
      <c r="F710" s="15" t="s">
        <v>103</v>
      </c>
      <c r="G710" s="15" t="s">
        <v>947</v>
      </c>
    </row>
    <row r="711" spans="1:7" hidden="1">
      <c r="A711" s="15" t="s">
        <v>7585</v>
      </c>
      <c r="B711" s="218" t="str">
        <f>IF(ISNUMBER(_xlfn.XMATCH(SBA_fields[[#This Row],[ID]],Rosetta_Stone[FDXSANDBOXA ID],0))=TRUE,"Found","0-Not Found")</f>
        <v>0-Not Found</v>
      </c>
      <c r="C711" s="15"/>
      <c r="D711" s="15" t="s">
        <v>7586</v>
      </c>
      <c r="E711" s="15" t="s">
        <v>6700</v>
      </c>
      <c r="F711" s="15" t="s">
        <v>103</v>
      </c>
      <c r="G711" s="15" t="s">
        <v>810</v>
      </c>
    </row>
    <row r="712" spans="1:7" hidden="1">
      <c r="A712" s="15" t="s">
        <v>7587</v>
      </c>
      <c r="B712" s="218" t="str">
        <f>IF(ISNUMBER(_xlfn.XMATCH(SBA_fields[[#This Row],[ID]],Rosetta_Stone[FDXSANDBOXA ID],0))=TRUE,"Found","0-Not Found")</f>
        <v>0-Not Found</v>
      </c>
      <c r="C712" s="15"/>
      <c r="D712" s="15" t="s">
        <v>7588</v>
      </c>
      <c r="E712" s="15" t="s">
        <v>6700</v>
      </c>
      <c r="F712" s="15" t="s">
        <v>103</v>
      </c>
      <c r="G712" s="15" t="s">
        <v>810</v>
      </c>
    </row>
    <row r="713" spans="1:7" hidden="1">
      <c r="A713" s="15" t="s">
        <v>7589</v>
      </c>
      <c r="B713" s="218" t="str">
        <f>IF(ISNUMBER(_xlfn.XMATCH(SBA_fields[[#This Row],[ID]],Rosetta_Stone[FDXSANDBOXA ID],0))=TRUE,"Found","0-Not Found")</f>
        <v>0-Not Found</v>
      </c>
      <c r="C713" s="15"/>
      <c r="D713" s="15" t="s">
        <v>7590</v>
      </c>
      <c r="E713" s="15" t="s">
        <v>6701</v>
      </c>
      <c r="F713" s="15" t="s">
        <v>7081</v>
      </c>
      <c r="G713" s="15" t="s">
        <v>810</v>
      </c>
    </row>
    <row r="714" spans="1:7" hidden="1">
      <c r="A714" s="15" t="s">
        <v>7589</v>
      </c>
      <c r="B714" s="218" t="str">
        <f>IF(ISNUMBER(_xlfn.XMATCH(SBA_fields[[#This Row],[ID]],Rosetta_Stone[FDXSANDBOXA ID],0))=TRUE,"Found","0-Not Found")</f>
        <v>0-Not Found</v>
      </c>
      <c r="C714" s="15"/>
      <c r="D714" s="15" t="s">
        <v>7590</v>
      </c>
      <c r="E714" s="15" t="s">
        <v>6700</v>
      </c>
      <c r="F714" s="15" t="s">
        <v>7081</v>
      </c>
      <c r="G714" s="15" t="s">
        <v>810</v>
      </c>
    </row>
    <row r="715" spans="1:7" hidden="1">
      <c r="A715" s="15" t="s">
        <v>7589</v>
      </c>
      <c r="B715" s="218" t="str">
        <f>IF(ISNUMBER(_xlfn.XMATCH(SBA_fields[[#This Row],[ID]],Rosetta_Stone[FDXSANDBOXA ID],0))=TRUE,"Found","0-Not Found")</f>
        <v>0-Not Found</v>
      </c>
      <c r="C715" s="15"/>
      <c r="D715" s="15" t="s">
        <v>7590</v>
      </c>
      <c r="E715" s="15" t="s">
        <v>7401</v>
      </c>
      <c r="F715" s="15" t="s">
        <v>7081</v>
      </c>
      <c r="G715" s="15" t="s">
        <v>810</v>
      </c>
    </row>
    <row r="716" spans="1:7" hidden="1">
      <c r="A716" s="15" t="s">
        <v>7589</v>
      </c>
      <c r="B716" s="218" t="str">
        <f>IF(ISNUMBER(_xlfn.XMATCH(SBA_fields[[#This Row],[ID]],Rosetta_Stone[FDXSANDBOXA ID],0))=TRUE,"Found","0-Not Found")</f>
        <v>0-Not Found</v>
      </c>
      <c r="C716" s="15"/>
      <c r="D716" s="15" t="s">
        <v>7591</v>
      </c>
      <c r="E716" s="15" t="s">
        <v>6701</v>
      </c>
      <c r="F716" s="15" t="s">
        <v>103</v>
      </c>
      <c r="G716" s="15" t="s">
        <v>810</v>
      </c>
    </row>
    <row r="717" spans="1:7" hidden="1">
      <c r="A717" s="15" t="s">
        <v>7589</v>
      </c>
      <c r="B717" s="218" t="str">
        <f>IF(ISNUMBER(_xlfn.XMATCH(SBA_fields[[#This Row],[ID]],Rosetta_Stone[FDXSANDBOXA ID],0))=TRUE,"Found","0-Not Found")</f>
        <v>0-Not Found</v>
      </c>
      <c r="C717" s="15"/>
      <c r="D717" s="15" t="s">
        <v>7592</v>
      </c>
      <c r="E717" s="15" t="s">
        <v>6700</v>
      </c>
      <c r="F717" s="15" t="s">
        <v>103</v>
      </c>
      <c r="G717" s="15" t="s">
        <v>810</v>
      </c>
    </row>
    <row r="718" spans="1:7" hidden="1">
      <c r="A718" s="15" t="s">
        <v>7593</v>
      </c>
      <c r="B718" s="218" t="str">
        <f>IF(ISNUMBER(_xlfn.XMATCH(SBA_fields[[#This Row],[ID]],Rosetta_Stone[FDXSANDBOXA ID],0))=TRUE,"Found","0-Not Found")</f>
        <v>0-Not Found</v>
      </c>
      <c r="C718" s="15"/>
      <c r="D718" s="15" t="s">
        <v>7594</v>
      </c>
      <c r="E718" s="15" t="s">
        <v>6701</v>
      </c>
      <c r="F718" s="15" t="s">
        <v>7081</v>
      </c>
      <c r="G718" s="15" t="s">
        <v>1347</v>
      </c>
    </row>
    <row r="719" spans="1:7" hidden="1">
      <c r="A719" s="15" t="s">
        <v>7593</v>
      </c>
      <c r="B719" s="218" t="str">
        <f>IF(ISNUMBER(_xlfn.XMATCH(SBA_fields[[#This Row],[ID]],Rosetta_Stone[FDXSANDBOXA ID],0))=TRUE,"Found","0-Not Found")</f>
        <v>0-Not Found</v>
      </c>
      <c r="C719" s="15"/>
      <c r="D719" s="15" t="s">
        <v>7594</v>
      </c>
      <c r="E719" s="15" t="s">
        <v>6700</v>
      </c>
      <c r="F719" s="15" t="s">
        <v>7081</v>
      </c>
      <c r="G719" s="15" t="s">
        <v>1347</v>
      </c>
    </row>
    <row r="720" spans="1:7" hidden="1">
      <c r="A720" s="15" t="s">
        <v>7593</v>
      </c>
      <c r="B720" s="218" t="str">
        <f>IF(ISNUMBER(_xlfn.XMATCH(SBA_fields[[#This Row],[ID]],Rosetta_Stone[FDXSANDBOXA ID],0))=TRUE,"Found","0-Not Found")</f>
        <v>0-Not Found</v>
      </c>
      <c r="C720" s="15"/>
      <c r="D720" s="15" t="s">
        <v>7594</v>
      </c>
      <c r="E720" s="15" t="s">
        <v>7401</v>
      </c>
      <c r="F720" s="15" t="s">
        <v>7081</v>
      </c>
      <c r="G720" s="15" t="s">
        <v>1347</v>
      </c>
    </row>
    <row r="721" spans="1:7" hidden="1">
      <c r="A721" s="15" t="s">
        <v>7593</v>
      </c>
      <c r="B721" s="218" t="str">
        <f>IF(ISNUMBER(_xlfn.XMATCH(SBA_fields[[#This Row],[ID]],Rosetta_Stone[FDXSANDBOXA ID],0))=TRUE,"Found","0-Not Found")</f>
        <v>0-Not Found</v>
      </c>
      <c r="C721" s="15"/>
      <c r="D721" s="15" t="s">
        <v>7595</v>
      </c>
      <c r="E721" s="15" t="s">
        <v>6701</v>
      </c>
      <c r="F721" s="15" t="s">
        <v>103</v>
      </c>
      <c r="G721" s="15" t="s">
        <v>1347</v>
      </c>
    </row>
    <row r="722" spans="1:7" hidden="1">
      <c r="A722" s="15" t="s">
        <v>7593</v>
      </c>
      <c r="B722" s="218" t="str">
        <f>IF(ISNUMBER(_xlfn.XMATCH(SBA_fields[[#This Row],[ID]],Rosetta_Stone[FDXSANDBOXA ID],0))=TRUE,"Found","0-Not Found")</f>
        <v>0-Not Found</v>
      </c>
      <c r="C722" s="15"/>
      <c r="D722" s="15" t="s">
        <v>7596</v>
      </c>
      <c r="E722" s="15" t="s">
        <v>6700</v>
      </c>
      <c r="F722" s="15" t="s">
        <v>103</v>
      </c>
      <c r="G722" s="15" t="s">
        <v>1347</v>
      </c>
    </row>
    <row r="723" spans="1:7" hidden="1">
      <c r="A723" s="15" t="s">
        <v>7597</v>
      </c>
      <c r="B723" s="218" t="str">
        <f>IF(ISNUMBER(_xlfn.XMATCH(SBA_fields[[#This Row],[ID]],Rosetta_Stone[FDXSANDBOXA ID],0))=TRUE,"Found","0-Not Found")</f>
        <v>0-Not Found</v>
      </c>
      <c r="C723" s="15"/>
      <c r="D723" s="15" t="s">
        <v>7598</v>
      </c>
      <c r="E723" s="15" t="s">
        <v>6701</v>
      </c>
      <c r="F723" s="15" t="s">
        <v>7081</v>
      </c>
      <c r="G723" s="15" t="s">
        <v>7409</v>
      </c>
    </row>
    <row r="724" spans="1:7" hidden="1">
      <c r="A724" s="15" t="s">
        <v>7597</v>
      </c>
      <c r="B724" s="218" t="str">
        <f>IF(ISNUMBER(_xlfn.XMATCH(SBA_fields[[#This Row],[ID]],Rosetta_Stone[FDXSANDBOXA ID],0))=TRUE,"Found","0-Not Found")</f>
        <v>0-Not Found</v>
      </c>
      <c r="C724" s="15"/>
      <c r="D724" s="15" t="s">
        <v>7598</v>
      </c>
      <c r="E724" s="15" t="s">
        <v>6700</v>
      </c>
      <c r="F724" s="15" t="s">
        <v>7081</v>
      </c>
      <c r="G724" s="15" t="s">
        <v>7409</v>
      </c>
    </row>
    <row r="725" spans="1:7" hidden="1">
      <c r="A725" s="15" t="s">
        <v>7597</v>
      </c>
      <c r="B725" s="218" t="str">
        <f>IF(ISNUMBER(_xlfn.XMATCH(SBA_fields[[#This Row],[ID]],Rosetta_Stone[FDXSANDBOXA ID],0))=TRUE,"Found","0-Not Found")</f>
        <v>0-Not Found</v>
      </c>
      <c r="C725" s="15"/>
      <c r="D725" s="15" t="s">
        <v>7598</v>
      </c>
      <c r="E725" s="15" t="s">
        <v>7401</v>
      </c>
      <c r="F725" s="15" t="s">
        <v>7081</v>
      </c>
      <c r="G725" s="15" t="s">
        <v>7409</v>
      </c>
    </row>
    <row r="726" spans="1:7" hidden="1">
      <c r="A726" s="15" t="s">
        <v>7597</v>
      </c>
      <c r="B726" s="218" t="str">
        <f>IF(ISNUMBER(_xlfn.XMATCH(SBA_fields[[#This Row],[ID]],Rosetta_Stone[FDXSANDBOXA ID],0))=TRUE,"Found","0-Not Found")</f>
        <v>0-Not Found</v>
      </c>
      <c r="C726" s="15"/>
      <c r="D726" s="15" t="s">
        <v>7599</v>
      </c>
      <c r="E726" s="15" t="s">
        <v>6701</v>
      </c>
      <c r="F726" s="15" t="s">
        <v>103</v>
      </c>
      <c r="G726" s="15" t="s">
        <v>6712</v>
      </c>
    </row>
    <row r="727" spans="1:7" hidden="1">
      <c r="A727" s="15" t="s">
        <v>7597</v>
      </c>
      <c r="B727" s="218" t="str">
        <f>IF(ISNUMBER(_xlfn.XMATCH(SBA_fields[[#This Row],[ID]],Rosetta_Stone[FDXSANDBOXA ID],0))=TRUE,"Found","0-Not Found")</f>
        <v>0-Not Found</v>
      </c>
      <c r="C727" s="15"/>
      <c r="D727" s="15" t="s">
        <v>7600</v>
      </c>
      <c r="E727" s="15" t="s">
        <v>6700</v>
      </c>
      <c r="F727" s="15" t="s">
        <v>103</v>
      </c>
      <c r="G727" s="15" t="s">
        <v>6712</v>
      </c>
    </row>
    <row r="728" spans="1:7" hidden="1">
      <c r="A728" s="15" t="s">
        <v>7601</v>
      </c>
      <c r="B728" s="218" t="str">
        <f>IF(ISNUMBER(_xlfn.XMATCH(SBA_fields[[#This Row],[ID]],Rosetta_Stone[FDXSANDBOXA ID],0))=TRUE,"Found","0-Not Found")</f>
        <v>0-Not Found</v>
      </c>
      <c r="C728" s="15"/>
      <c r="D728" s="15" t="s">
        <v>7602</v>
      </c>
      <c r="E728" s="15" t="s">
        <v>6701</v>
      </c>
      <c r="F728" s="15" t="s">
        <v>7081</v>
      </c>
      <c r="G728" s="15" t="s">
        <v>7409</v>
      </c>
    </row>
    <row r="729" spans="1:7" hidden="1">
      <c r="A729" s="15" t="s">
        <v>7601</v>
      </c>
      <c r="B729" s="218" t="str">
        <f>IF(ISNUMBER(_xlfn.XMATCH(SBA_fields[[#This Row],[ID]],Rosetta_Stone[FDXSANDBOXA ID],0))=TRUE,"Found","0-Not Found")</f>
        <v>0-Not Found</v>
      </c>
      <c r="C729" s="15"/>
      <c r="D729" s="15" t="s">
        <v>7602</v>
      </c>
      <c r="E729" s="15" t="s">
        <v>6700</v>
      </c>
      <c r="F729" s="15" t="s">
        <v>7081</v>
      </c>
      <c r="G729" s="15" t="s">
        <v>7409</v>
      </c>
    </row>
    <row r="730" spans="1:7" hidden="1">
      <c r="A730" s="15" t="s">
        <v>7601</v>
      </c>
      <c r="B730" s="218" t="str">
        <f>IF(ISNUMBER(_xlfn.XMATCH(SBA_fields[[#This Row],[ID]],Rosetta_Stone[FDXSANDBOXA ID],0))=TRUE,"Found","0-Not Found")</f>
        <v>0-Not Found</v>
      </c>
      <c r="C730" s="15"/>
      <c r="D730" s="15" t="s">
        <v>7602</v>
      </c>
      <c r="E730" s="15" t="s">
        <v>7401</v>
      </c>
      <c r="F730" s="15" t="s">
        <v>7081</v>
      </c>
      <c r="G730" s="15" t="s">
        <v>7409</v>
      </c>
    </row>
    <row r="731" spans="1:7" hidden="1">
      <c r="A731" s="15" t="s">
        <v>7601</v>
      </c>
      <c r="B731" s="218" t="str">
        <f>IF(ISNUMBER(_xlfn.XMATCH(SBA_fields[[#This Row],[ID]],Rosetta_Stone[FDXSANDBOXA ID],0))=TRUE,"Found","0-Not Found")</f>
        <v>0-Not Found</v>
      </c>
      <c r="C731" s="15"/>
      <c r="D731" s="15" t="s">
        <v>7603</v>
      </c>
      <c r="E731" s="15" t="s">
        <v>6701</v>
      </c>
      <c r="F731" s="15" t="s">
        <v>103</v>
      </c>
      <c r="G731" s="15" t="s">
        <v>6712</v>
      </c>
    </row>
    <row r="732" spans="1:7" hidden="1">
      <c r="A732" s="15" t="s">
        <v>7601</v>
      </c>
      <c r="B732" s="218" t="str">
        <f>IF(ISNUMBER(_xlfn.XMATCH(SBA_fields[[#This Row],[ID]],Rosetta_Stone[FDXSANDBOXA ID],0))=TRUE,"Found","0-Not Found")</f>
        <v>0-Not Found</v>
      </c>
      <c r="C732" s="15"/>
      <c r="D732" s="15" t="s">
        <v>7604</v>
      </c>
      <c r="E732" s="15" t="s">
        <v>6700</v>
      </c>
      <c r="F732" s="15" t="s">
        <v>103</v>
      </c>
      <c r="G732" s="15" t="s">
        <v>6712</v>
      </c>
    </row>
    <row r="733" spans="1:7" hidden="1">
      <c r="A733" s="15" t="s">
        <v>7605</v>
      </c>
      <c r="B733" s="218" t="str">
        <f>IF(ISNUMBER(_xlfn.XMATCH(SBA_fields[[#This Row],[ID]],Rosetta_Stone[FDXSANDBOXA ID],0))=TRUE,"Found","0-Not Found")</f>
        <v>0-Not Found</v>
      </c>
      <c r="C733" s="15"/>
      <c r="D733" s="15" t="s">
        <v>7606</v>
      </c>
      <c r="E733" s="15" t="s">
        <v>6701</v>
      </c>
      <c r="F733" s="15" t="s">
        <v>7081</v>
      </c>
      <c r="G733" s="15" t="s">
        <v>7409</v>
      </c>
    </row>
    <row r="734" spans="1:7" hidden="1">
      <c r="A734" s="15" t="s">
        <v>7605</v>
      </c>
      <c r="B734" s="218" t="str">
        <f>IF(ISNUMBER(_xlfn.XMATCH(SBA_fields[[#This Row],[ID]],Rosetta_Stone[FDXSANDBOXA ID],0))=TRUE,"Found","0-Not Found")</f>
        <v>0-Not Found</v>
      </c>
      <c r="C734" s="15"/>
      <c r="D734" s="15" t="s">
        <v>7606</v>
      </c>
      <c r="E734" s="15" t="s">
        <v>6700</v>
      </c>
      <c r="F734" s="15" t="s">
        <v>7081</v>
      </c>
      <c r="G734" s="15" t="s">
        <v>7409</v>
      </c>
    </row>
    <row r="735" spans="1:7" hidden="1">
      <c r="A735" s="15" t="s">
        <v>7605</v>
      </c>
      <c r="B735" s="218" t="str">
        <f>IF(ISNUMBER(_xlfn.XMATCH(SBA_fields[[#This Row],[ID]],Rosetta_Stone[FDXSANDBOXA ID],0))=TRUE,"Found","0-Not Found")</f>
        <v>0-Not Found</v>
      </c>
      <c r="C735" s="15"/>
      <c r="D735" s="15" t="s">
        <v>7606</v>
      </c>
      <c r="E735" s="15" t="s">
        <v>7401</v>
      </c>
      <c r="F735" s="15" t="s">
        <v>7081</v>
      </c>
      <c r="G735" s="15" t="s">
        <v>7409</v>
      </c>
    </row>
    <row r="736" spans="1:7" hidden="1">
      <c r="A736" s="15" t="s">
        <v>7605</v>
      </c>
      <c r="B736" s="218" t="str">
        <f>IF(ISNUMBER(_xlfn.XMATCH(SBA_fields[[#This Row],[ID]],Rosetta_Stone[FDXSANDBOXA ID],0))=TRUE,"Found","0-Not Found")</f>
        <v>0-Not Found</v>
      </c>
      <c r="C736" s="15"/>
      <c r="D736" s="15" t="s">
        <v>7607</v>
      </c>
      <c r="E736" s="15" t="s">
        <v>6701</v>
      </c>
      <c r="F736" s="15" t="s">
        <v>103</v>
      </c>
      <c r="G736" s="15" t="s">
        <v>6712</v>
      </c>
    </row>
    <row r="737" spans="1:7" hidden="1">
      <c r="A737" s="15" t="s">
        <v>7605</v>
      </c>
      <c r="B737" s="218" t="str">
        <f>IF(ISNUMBER(_xlfn.XMATCH(SBA_fields[[#This Row],[ID]],Rosetta_Stone[FDXSANDBOXA ID],0))=TRUE,"Found","0-Not Found")</f>
        <v>0-Not Found</v>
      </c>
      <c r="C737" s="15"/>
      <c r="D737" s="15" t="s">
        <v>7608</v>
      </c>
      <c r="E737" s="15" t="s">
        <v>6700</v>
      </c>
      <c r="F737" s="15" t="s">
        <v>103</v>
      </c>
      <c r="G737" s="15" t="s">
        <v>6712</v>
      </c>
    </row>
    <row r="738" spans="1:7" hidden="1">
      <c r="A738" s="15" t="s">
        <v>7609</v>
      </c>
      <c r="B738" s="218" t="str">
        <f>IF(ISNUMBER(_xlfn.XMATCH(SBA_fields[[#This Row],[ID]],Rosetta_Stone[FDXSANDBOXA ID],0))=TRUE,"Found","0-Not Found")</f>
        <v>0-Not Found</v>
      </c>
      <c r="C738" s="15"/>
      <c r="D738" s="15" t="s">
        <v>7610</v>
      </c>
      <c r="E738" s="15" t="s">
        <v>6688</v>
      </c>
      <c r="F738" s="15" t="s">
        <v>216</v>
      </c>
      <c r="G738" s="15" t="s">
        <v>1075</v>
      </c>
    </row>
    <row r="739" spans="1:7" hidden="1">
      <c r="A739" s="15" t="s">
        <v>314</v>
      </c>
      <c r="B739" s="218" t="str">
        <f>IF(ISNUMBER(_xlfn.XMATCH(SBA_fields[[#This Row],[ID]],Rosetta_Stone[FDXSANDBOXA ID],0))=TRUE,"Found","0-Not Found")</f>
        <v>0-Not Found</v>
      </c>
      <c r="C739" s="15"/>
      <c r="D739" s="15" t="s">
        <v>7611</v>
      </c>
      <c r="E739" s="15" t="s">
        <v>6704</v>
      </c>
      <c r="F739" s="15" t="s">
        <v>216</v>
      </c>
      <c r="G739" s="15" t="s">
        <v>947</v>
      </c>
    </row>
    <row r="740" spans="1:7" hidden="1">
      <c r="A740" s="15" t="s">
        <v>7612</v>
      </c>
      <c r="B740" s="218" t="str">
        <f>IF(ISNUMBER(_xlfn.XMATCH(SBA_fields[[#This Row],[ID]],Rosetta_Stone[FDXSANDBOXA ID],0))=TRUE,"Found","0-Not Found")</f>
        <v>0-Not Found</v>
      </c>
      <c r="C740" s="15"/>
      <c r="D740" s="15" t="s">
        <v>7613</v>
      </c>
      <c r="E740" s="15" t="s">
        <v>6704</v>
      </c>
      <c r="F740" s="15" t="s">
        <v>216</v>
      </c>
      <c r="G740" s="15" t="s">
        <v>1075</v>
      </c>
    </row>
    <row r="741" spans="1:7" hidden="1">
      <c r="A741" s="15" t="s">
        <v>7614</v>
      </c>
      <c r="B741" s="218" t="str">
        <f>IF(ISNUMBER(_xlfn.XMATCH(SBA_fields[[#This Row],[ID]],Rosetta_Stone[FDXSANDBOXA ID],0))=TRUE,"Found","0-Not Found")</f>
        <v>0-Not Found</v>
      </c>
      <c r="C741" s="15"/>
      <c r="D741" s="15" t="s">
        <v>7615</v>
      </c>
      <c r="E741" s="15" t="s">
        <v>6701</v>
      </c>
      <c r="F741" s="15" t="s">
        <v>216</v>
      </c>
      <c r="G741" s="15" t="s">
        <v>1075</v>
      </c>
    </row>
    <row r="742" spans="1:7" hidden="1">
      <c r="A742" s="15" t="s">
        <v>7616</v>
      </c>
      <c r="B742" s="218" t="str">
        <f>IF(ISNUMBER(_xlfn.XMATCH(SBA_fields[[#This Row],[ID]],Rosetta_Stone[FDXSANDBOXA ID],0))=TRUE,"Found","0-Not Found")</f>
        <v>0-Not Found</v>
      </c>
      <c r="C742" s="15"/>
      <c r="D742" s="15" t="s">
        <v>7617</v>
      </c>
      <c r="E742" s="15" t="s">
        <v>6701</v>
      </c>
      <c r="F742" s="15" t="s">
        <v>216</v>
      </c>
      <c r="G742" s="15" t="s">
        <v>1075</v>
      </c>
    </row>
    <row r="743" spans="1:7" hidden="1">
      <c r="A743" s="15" t="s">
        <v>7618</v>
      </c>
      <c r="B743" s="218" t="str">
        <f>IF(ISNUMBER(_xlfn.XMATCH(SBA_fields[[#This Row],[ID]],Rosetta_Stone[FDXSANDBOXA ID],0))=TRUE,"Found","0-Not Found")</f>
        <v>0-Not Found</v>
      </c>
      <c r="C743" s="15"/>
      <c r="D743" s="15" t="s">
        <v>7619</v>
      </c>
      <c r="E743" s="15" t="s">
        <v>6701</v>
      </c>
      <c r="F743" s="15" t="s">
        <v>216</v>
      </c>
      <c r="G743" s="15" t="s">
        <v>6712</v>
      </c>
    </row>
    <row r="744" spans="1:7" hidden="1">
      <c r="A744" s="15" t="s">
        <v>2094</v>
      </c>
      <c r="B744" s="218" t="str">
        <f>IF(ISNUMBER(_xlfn.XMATCH(SBA_fields[[#This Row],[ID]],Rosetta_Stone[FDXSANDBOXA ID],0))=TRUE,"Found","0-Not Found")</f>
        <v>0-Not Found</v>
      </c>
      <c r="C744" s="15"/>
      <c r="D744" s="15" t="s">
        <v>8886</v>
      </c>
      <c r="E744" s="15" t="s">
        <v>6700</v>
      </c>
      <c r="F744" s="15" t="s">
        <v>1636</v>
      </c>
      <c r="G744" s="15" t="s">
        <v>947</v>
      </c>
    </row>
    <row r="745" spans="1:7" hidden="1">
      <c r="A745" s="15" t="s">
        <v>634</v>
      </c>
      <c r="B745" s="218" t="str">
        <f>IF(ISNUMBER(_xlfn.XMATCH(SBA_fields[[#This Row],[ID]],Rosetta_Stone[FDXSANDBOXA ID],0))=TRUE,"Found","0-Not Found")</f>
        <v>0-Not Found</v>
      </c>
      <c r="C745" s="15" t="s">
        <v>1641</v>
      </c>
      <c r="D745" s="15" t="s">
        <v>1958</v>
      </c>
      <c r="E745" s="15" t="s">
        <v>6701</v>
      </c>
      <c r="F745" s="15" t="s">
        <v>1636</v>
      </c>
      <c r="G745" s="15" t="s">
        <v>947</v>
      </c>
    </row>
    <row r="746" spans="1:7" hidden="1">
      <c r="A746" s="15" t="s">
        <v>7620</v>
      </c>
      <c r="B746" s="218" t="str">
        <f>IF(ISNUMBER(_xlfn.XMATCH(SBA_fields[[#This Row],[ID]],Rosetta_Stone[FDXSANDBOXA ID],0))=TRUE,"Found","0-Not Found")</f>
        <v>0-Not Found</v>
      </c>
      <c r="C746" s="15" t="s">
        <v>6696</v>
      </c>
      <c r="D746" s="15" t="s">
        <v>7621</v>
      </c>
      <c r="E746" s="15" t="s">
        <v>6700</v>
      </c>
      <c r="F746" s="15" t="s">
        <v>103</v>
      </c>
      <c r="G746" s="15" t="s">
        <v>947</v>
      </c>
    </row>
    <row r="747" spans="1:7" hidden="1">
      <c r="A747" s="15" t="s">
        <v>7620</v>
      </c>
      <c r="B747" s="218" t="str">
        <f>IF(ISNUMBER(_xlfn.XMATCH(SBA_fields[[#This Row],[ID]],Rosetta_Stone[FDXSANDBOXA ID],0))=TRUE,"Found","0-Not Found")</f>
        <v>0-Not Found</v>
      </c>
      <c r="C747" s="15" t="s">
        <v>6696</v>
      </c>
      <c r="D747" s="15" t="s">
        <v>7622</v>
      </c>
      <c r="E747" s="15" t="s">
        <v>6701</v>
      </c>
      <c r="F747" s="15" t="s">
        <v>103</v>
      </c>
      <c r="G747" s="15" t="s">
        <v>947</v>
      </c>
    </row>
    <row r="748" spans="1:7" hidden="1">
      <c r="A748" s="15" t="s">
        <v>7623</v>
      </c>
      <c r="B748" s="218" t="str">
        <f>IF(ISNUMBER(_xlfn.XMATCH(SBA_fields[[#This Row],[ID]],Rosetta_Stone[FDXSANDBOXA ID],0))=TRUE,"Found","0-Not Found")</f>
        <v>0-Not Found</v>
      </c>
      <c r="C748" s="15" t="s">
        <v>1641</v>
      </c>
      <c r="D748" s="15" t="s">
        <v>7624</v>
      </c>
      <c r="E748" s="15" t="s">
        <v>6700</v>
      </c>
      <c r="F748" s="15" t="s">
        <v>216</v>
      </c>
      <c r="G748" s="15" t="s">
        <v>947</v>
      </c>
    </row>
    <row r="749" spans="1:7" hidden="1">
      <c r="A749" s="15" t="s">
        <v>7625</v>
      </c>
      <c r="B749" s="218" t="str">
        <f>IF(ISNUMBER(_xlfn.XMATCH(SBA_fields[[#This Row],[ID]],Rosetta_Stone[FDXSANDBOXA ID],0))=TRUE,"Found","0-Not Found")</f>
        <v>0-Not Found</v>
      </c>
      <c r="C749" s="15"/>
      <c r="D749" s="15" t="s">
        <v>7626</v>
      </c>
      <c r="E749" s="15" t="s">
        <v>6701</v>
      </c>
      <c r="F749" s="15" t="s">
        <v>216</v>
      </c>
      <c r="G749" s="15" t="s">
        <v>6712</v>
      </c>
    </row>
    <row r="750" spans="1:7" hidden="1">
      <c r="A750" s="15" t="s">
        <v>7627</v>
      </c>
      <c r="B750" s="218" t="str">
        <f>IF(ISNUMBER(_xlfn.XMATCH(SBA_fields[[#This Row],[ID]],Rosetta_Stone[FDXSANDBOXA ID],0))=TRUE,"Found","0-Not Found")</f>
        <v>0-Not Found</v>
      </c>
      <c r="C750" s="15"/>
      <c r="D750" s="15" t="s">
        <v>7628</v>
      </c>
      <c r="E750" s="15" t="s">
        <v>7629</v>
      </c>
      <c r="F750" s="15" t="s">
        <v>1636</v>
      </c>
      <c r="G750" s="15" t="s">
        <v>947</v>
      </c>
    </row>
    <row r="751" spans="1:7" hidden="1">
      <c r="A751" s="15" t="s">
        <v>7627</v>
      </c>
      <c r="B751" s="218" t="str">
        <f>IF(ISNUMBER(_xlfn.XMATCH(SBA_fields[[#This Row],[ID]],Rosetta_Stone[FDXSANDBOXA ID],0))=TRUE,"Found","0-Not Found")</f>
        <v>0-Not Found</v>
      </c>
      <c r="C751" s="15"/>
      <c r="D751" s="15" t="s">
        <v>7628</v>
      </c>
      <c r="E751" s="15" t="s">
        <v>6688</v>
      </c>
      <c r="F751" s="15" t="s">
        <v>1636</v>
      </c>
      <c r="G751" s="15" t="s">
        <v>947</v>
      </c>
    </row>
    <row r="752" spans="1:7" hidden="1">
      <c r="A752" s="15" t="s">
        <v>7630</v>
      </c>
      <c r="B752" s="218" t="str">
        <f>IF(ISNUMBER(_xlfn.XMATCH(SBA_fields[[#This Row],[ID]],Rosetta_Stone[FDXSANDBOXA ID],0))=TRUE,"Found","0-Not Found")</f>
        <v>0-Not Found</v>
      </c>
      <c r="C752" s="15"/>
      <c r="D752" s="15" t="s">
        <v>7631</v>
      </c>
      <c r="E752" s="15" t="s">
        <v>6701</v>
      </c>
      <c r="F752" s="15" t="s">
        <v>103</v>
      </c>
      <c r="G752" s="15" t="s">
        <v>947</v>
      </c>
    </row>
    <row r="753" spans="1:7" hidden="1">
      <c r="A753" s="15" t="s">
        <v>7632</v>
      </c>
      <c r="B753" s="218" t="str">
        <f>IF(ISNUMBER(_xlfn.XMATCH(SBA_fields[[#This Row],[ID]],Rosetta_Stone[FDXSANDBOXA ID],0))=TRUE,"Found","0-Not Found")</f>
        <v>0-Not Found</v>
      </c>
      <c r="C753" s="15"/>
      <c r="D753" s="15" t="s">
        <v>7633</v>
      </c>
      <c r="E753" s="15" t="s">
        <v>6701</v>
      </c>
      <c r="F753" s="15" t="s">
        <v>103</v>
      </c>
      <c r="G753" s="15" t="s">
        <v>947</v>
      </c>
    </row>
    <row r="754" spans="1:7" hidden="1">
      <c r="A754" s="15" t="s">
        <v>7634</v>
      </c>
      <c r="B754" s="218" t="str">
        <f>IF(ISNUMBER(_xlfn.XMATCH(SBA_fields[[#This Row],[ID]],Rosetta_Stone[FDXSANDBOXA ID],0))=TRUE,"Found","0-Not Found")</f>
        <v>0-Not Found</v>
      </c>
      <c r="C754" s="15"/>
      <c r="D754" s="15" t="s">
        <v>7635</v>
      </c>
      <c r="E754" s="15" t="s">
        <v>6701</v>
      </c>
      <c r="F754" s="15" t="s">
        <v>103</v>
      </c>
      <c r="G754" s="15" t="s">
        <v>1075</v>
      </c>
    </row>
    <row r="755" spans="1:7" hidden="1">
      <c r="A755" s="15" t="s">
        <v>7636</v>
      </c>
      <c r="B755" s="218" t="str">
        <f>IF(ISNUMBER(_xlfn.XMATCH(SBA_fields[[#This Row],[ID]],Rosetta_Stone[FDXSANDBOXA ID],0))=TRUE,"Found","0-Not Found")</f>
        <v>0-Not Found</v>
      </c>
      <c r="C755" s="15"/>
      <c r="D755" s="15" t="s">
        <v>7637</v>
      </c>
      <c r="E755" s="15" t="s">
        <v>6935</v>
      </c>
      <c r="F755" s="15" t="s">
        <v>1636</v>
      </c>
      <c r="G755" s="15" t="s">
        <v>947</v>
      </c>
    </row>
    <row r="756" spans="1:7" hidden="1">
      <c r="A756" s="15" t="s">
        <v>7638</v>
      </c>
      <c r="B756" s="218" t="str">
        <f>IF(ISNUMBER(_xlfn.XMATCH(SBA_fields[[#This Row],[ID]],Rosetta_Stone[FDXSANDBOXA ID],0))=TRUE,"Found","0-Not Found")</f>
        <v>0-Not Found</v>
      </c>
      <c r="C756" s="15"/>
      <c r="D756" s="15" t="s">
        <v>7639</v>
      </c>
      <c r="E756" s="15" t="s">
        <v>6935</v>
      </c>
      <c r="F756" s="15" t="s">
        <v>1636</v>
      </c>
      <c r="G756" s="15" t="s">
        <v>947</v>
      </c>
    </row>
    <row r="757" spans="1:7" hidden="1">
      <c r="A757" s="15" t="s">
        <v>7640</v>
      </c>
      <c r="B757" s="218" t="str">
        <f>IF(ISNUMBER(_xlfn.XMATCH(SBA_fields[[#This Row],[ID]],Rosetta_Stone[FDXSANDBOXA ID],0))=TRUE,"Found","0-Not Found")</f>
        <v>0-Not Found</v>
      </c>
      <c r="C757" s="15" t="s">
        <v>1641</v>
      </c>
      <c r="D757" s="15" t="s">
        <v>7641</v>
      </c>
      <c r="E757" s="15" t="s">
        <v>6700</v>
      </c>
      <c r="F757" s="15" t="s">
        <v>103</v>
      </c>
      <c r="G757" s="15" t="s">
        <v>947</v>
      </c>
    </row>
    <row r="758" spans="1:7" hidden="1">
      <c r="A758" s="15" t="s">
        <v>7642</v>
      </c>
      <c r="B758" s="218" t="str">
        <f>IF(ISNUMBER(_xlfn.XMATCH(SBA_fields[[#This Row],[ID]],Rosetta_Stone[FDXSANDBOXA ID],0))=TRUE,"Found","0-Not Found")</f>
        <v>0-Not Found</v>
      </c>
      <c r="C758" s="15"/>
      <c r="D758" s="15" t="s">
        <v>7643</v>
      </c>
      <c r="E758" s="15" t="s">
        <v>6700</v>
      </c>
      <c r="F758" s="15" t="s">
        <v>103</v>
      </c>
      <c r="G758" s="15" t="s">
        <v>947</v>
      </c>
    </row>
    <row r="759" spans="1:7" hidden="1">
      <c r="A759" s="15" t="s">
        <v>1869</v>
      </c>
      <c r="B759" s="218" t="str">
        <f>IF(ISNUMBER(_xlfn.XMATCH(SBA_fields[[#This Row],[ID]],Rosetta_Stone[FDXSANDBOXA ID],0))=TRUE,"Found","0-Not Found")</f>
        <v>0-Not Found</v>
      </c>
      <c r="C759" s="15"/>
      <c r="D759" s="15" t="s">
        <v>8887</v>
      </c>
      <c r="E759" s="15" t="s">
        <v>6700</v>
      </c>
      <c r="F759" s="15" t="s">
        <v>1636</v>
      </c>
      <c r="G759" s="15" t="s">
        <v>947</v>
      </c>
    </row>
    <row r="760" spans="1:7" hidden="1">
      <c r="A760" s="15" t="s">
        <v>332</v>
      </c>
      <c r="B760" s="218" t="str">
        <f>IF(ISNUMBER(_xlfn.XMATCH(SBA_fields[[#This Row],[ID]],Rosetta_Stone[FDXSANDBOXA ID],0))=TRUE,"Found","0-Not Found")</f>
        <v>Found</v>
      </c>
      <c r="C760" s="15" t="s">
        <v>6696</v>
      </c>
      <c r="D760" s="15" t="s">
        <v>333</v>
      </c>
      <c r="E760" s="15" t="s">
        <v>6701</v>
      </c>
      <c r="F760" s="15" t="s">
        <v>216</v>
      </c>
      <c r="G760" s="15" t="s">
        <v>947</v>
      </c>
    </row>
    <row r="761" spans="1:7" hidden="1">
      <c r="A761" s="15" t="s">
        <v>6285</v>
      </c>
      <c r="B761" s="218" t="str">
        <f>IF(ISNUMBER(_xlfn.XMATCH(SBA_fields[[#This Row],[ID]],Rosetta_Stone[FDXSANDBOXA ID],0))=TRUE,"Found","0-Not Found")</f>
        <v>0-Not Found</v>
      </c>
      <c r="C761" s="15"/>
      <c r="D761" s="15" t="s">
        <v>7644</v>
      </c>
      <c r="E761" s="15" t="s">
        <v>6701</v>
      </c>
      <c r="F761" s="15" t="s">
        <v>1636</v>
      </c>
      <c r="G761" s="15" t="s">
        <v>947</v>
      </c>
    </row>
    <row r="762" spans="1:7" hidden="1">
      <c r="A762" s="15" t="s">
        <v>900</v>
      </c>
      <c r="B762" s="218" t="str">
        <f>IF(ISNUMBER(_xlfn.XMATCH(SBA_fields[[#This Row],[ID]],Rosetta_Stone[FDXSANDBOXA ID],0))=TRUE,"Found","0-Not Found")</f>
        <v>0-Not Found</v>
      </c>
      <c r="C762" s="15"/>
      <c r="D762" s="15" t="s">
        <v>7645</v>
      </c>
      <c r="E762" s="15" t="s">
        <v>6704</v>
      </c>
      <c r="F762" s="15" t="s">
        <v>1636</v>
      </c>
      <c r="G762" s="15" t="s">
        <v>947</v>
      </c>
    </row>
    <row r="763" spans="1:7" hidden="1">
      <c r="A763" s="15" t="s">
        <v>900</v>
      </c>
      <c r="B763" s="218" t="str">
        <f>IF(ISNUMBER(_xlfn.XMATCH(SBA_fields[[#This Row],[ID]],Rosetta_Stone[FDXSANDBOXA ID],0))=TRUE,"Found","0-Not Found")</f>
        <v>0-Not Found</v>
      </c>
      <c r="C763" s="15"/>
      <c r="D763" s="15" t="s">
        <v>7646</v>
      </c>
      <c r="E763" s="15" t="s">
        <v>6935</v>
      </c>
      <c r="F763" s="15" t="s">
        <v>1636</v>
      </c>
      <c r="G763" s="15" t="s">
        <v>947</v>
      </c>
    </row>
    <row r="764" spans="1:7" hidden="1">
      <c r="A764" s="15" t="s">
        <v>900</v>
      </c>
      <c r="B764" s="218" t="str">
        <f>IF(ISNUMBER(_xlfn.XMATCH(SBA_fields[[#This Row],[ID]],Rosetta_Stone[FDXSANDBOXA ID],0))=TRUE,"Found","0-Not Found")</f>
        <v>0-Not Found</v>
      </c>
      <c r="C764" s="15" t="s">
        <v>6696</v>
      </c>
      <c r="D764" s="15" t="s">
        <v>8888</v>
      </c>
      <c r="E764" s="15" t="s">
        <v>6700</v>
      </c>
      <c r="F764" s="15" t="s">
        <v>1636</v>
      </c>
      <c r="G764" s="15" t="s">
        <v>947</v>
      </c>
    </row>
    <row r="765" spans="1:7" hidden="1">
      <c r="A765" s="15" t="s">
        <v>7647</v>
      </c>
      <c r="B765" s="218" t="str">
        <f>IF(ISNUMBER(_xlfn.XMATCH(SBA_fields[[#This Row],[ID]],Rosetta_Stone[FDXSANDBOXA ID],0))=TRUE,"Found","0-Not Found")</f>
        <v>0-Not Found</v>
      </c>
      <c r="C765" s="15"/>
      <c r="D765" s="15" t="s">
        <v>7648</v>
      </c>
      <c r="E765" s="15" t="s">
        <v>6701</v>
      </c>
      <c r="F765" s="15" t="s">
        <v>103</v>
      </c>
      <c r="G765" s="15" t="s">
        <v>947</v>
      </c>
    </row>
    <row r="766" spans="1:7" hidden="1">
      <c r="A766" s="15" t="s">
        <v>879</v>
      </c>
      <c r="B766" s="218" t="str">
        <f>IF(ISNUMBER(_xlfn.XMATCH(SBA_fields[[#This Row],[ID]],Rosetta_Stone[FDXSANDBOXA ID],0))=TRUE,"Found","0-Not Found")</f>
        <v>0-Not Found</v>
      </c>
      <c r="C766" s="15" t="s">
        <v>6696</v>
      </c>
      <c r="D766" s="15" t="s">
        <v>901</v>
      </c>
      <c r="E766" s="15" t="s">
        <v>6701</v>
      </c>
      <c r="F766" s="15" t="s">
        <v>103</v>
      </c>
      <c r="G766" s="15" t="s">
        <v>947</v>
      </c>
    </row>
    <row r="767" spans="1:7" hidden="1">
      <c r="A767" s="15" t="s">
        <v>7649</v>
      </c>
      <c r="B767" s="218" t="str">
        <f>IF(ISNUMBER(_xlfn.XMATCH(SBA_fields[[#This Row],[ID]],Rosetta_Stone[FDXSANDBOXA ID],0))=TRUE,"Found","0-Not Found")</f>
        <v>0-Not Found</v>
      </c>
      <c r="C767" s="15"/>
      <c r="D767" s="15" t="s">
        <v>7650</v>
      </c>
      <c r="E767" s="15" t="s">
        <v>6701</v>
      </c>
      <c r="F767" s="15" t="s">
        <v>216</v>
      </c>
      <c r="G767" s="15" t="s">
        <v>6712</v>
      </c>
    </row>
    <row r="768" spans="1:7" hidden="1">
      <c r="A768" s="15" t="s">
        <v>7651</v>
      </c>
      <c r="B768" s="218" t="str">
        <f>IF(ISNUMBER(_xlfn.XMATCH(SBA_fields[[#This Row],[ID]],Rosetta_Stone[FDXSANDBOXA ID],0))=TRUE,"Found","0-Not Found")</f>
        <v>0-Not Found</v>
      </c>
      <c r="C768" s="15"/>
      <c r="D768" s="15" t="s">
        <v>7652</v>
      </c>
      <c r="E768" s="15" t="s">
        <v>6701</v>
      </c>
      <c r="F768" s="15" t="s">
        <v>216</v>
      </c>
      <c r="G768" s="15" t="s">
        <v>6712</v>
      </c>
    </row>
    <row r="769" spans="1:7" hidden="1">
      <c r="A769" s="15" t="s">
        <v>7653</v>
      </c>
      <c r="B769" s="218" t="str">
        <f>IF(ISNUMBER(_xlfn.XMATCH(SBA_fields[[#This Row],[ID]],Rosetta_Stone[FDXSANDBOXA ID],0))=TRUE,"Found","0-Not Found")</f>
        <v>0-Not Found</v>
      </c>
      <c r="C769" s="15"/>
      <c r="D769" s="15" t="s">
        <v>7654</v>
      </c>
      <c r="E769" s="15" t="s">
        <v>6701</v>
      </c>
      <c r="F769" s="15" t="s">
        <v>216</v>
      </c>
      <c r="G769" s="15" t="s">
        <v>6712</v>
      </c>
    </row>
    <row r="770" spans="1:7" hidden="1">
      <c r="A770" s="15" t="s">
        <v>7655</v>
      </c>
      <c r="B770" s="218" t="str">
        <f>IF(ISNUMBER(_xlfn.XMATCH(SBA_fields[[#This Row],[ID]],Rosetta_Stone[FDXSANDBOXA ID],0))=TRUE,"Found","0-Not Found")</f>
        <v>0-Not Found</v>
      </c>
      <c r="C770" s="15"/>
      <c r="D770" s="15" t="s">
        <v>7656</v>
      </c>
      <c r="E770" s="15" t="s">
        <v>6701</v>
      </c>
      <c r="F770" s="15" t="s">
        <v>216</v>
      </c>
      <c r="G770" s="15" t="s">
        <v>6712</v>
      </c>
    </row>
    <row r="771" spans="1:7" hidden="1">
      <c r="A771" s="15" t="s">
        <v>7657</v>
      </c>
      <c r="B771" s="218" t="str">
        <f>IF(ISNUMBER(_xlfn.XMATCH(SBA_fields[[#This Row],[ID]],Rosetta_Stone[FDXSANDBOXA ID],0))=TRUE,"Found","0-Not Found")</f>
        <v>0-Not Found</v>
      </c>
      <c r="C771" s="15"/>
      <c r="D771" s="15" t="s">
        <v>7658</v>
      </c>
      <c r="E771" s="15" t="s">
        <v>6701</v>
      </c>
      <c r="F771" s="15" t="s">
        <v>216</v>
      </c>
      <c r="G771" s="15" t="s">
        <v>6712</v>
      </c>
    </row>
    <row r="772" spans="1:7" hidden="1">
      <c r="A772" s="15" t="s">
        <v>7657</v>
      </c>
      <c r="B772" s="218" t="str">
        <f>IF(ISNUMBER(_xlfn.XMATCH(SBA_fields[[#This Row],[ID]],Rosetta_Stone[FDXSANDBOXA ID],0))=TRUE,"Found","0-Not Found")</f>
        <v>0-Not Found</v>
      </c>
      <c r="C772" s="15"/>
      <c r="D772" s="15" t="s">
        <v>7659</v>
      </c>
      <c r="E772" s="15" t="s">
        <v>6935</v>
      </c>
      <c r="F772" s="15" t="s">
        <v>216</v>
      </c>
      <c r="G772" s="15" t="s">
        <v>6712</v>
      </c>
    </row>
    <row r="773" spans="1:7" hidden="1">
      <c r="A773" s="15" t="s">
        <v>7660</v>
      </c>
      <c r="B773" s="218" t="str">
        <f>IF(ISNUMBER(_xlfn.XMATCH(SBA_fields[[#This Row],[ID]],Rosetta_Stone[FDXSANDBOXA ID],0))=TRUE,"Found","0-Not Found")</f>
        <v>0-Not Found</v>
      </c>
      <c r="C773" s="15"/>
      <c r="D773" s="15" t="s">
        <v>7661</v>
      </c>
      <c r="E773" s="15" t="s">
        <v>6701</v>
      </c>
      <c r="F773" s="15" t="s">
        <v>216</v>
      </c>
      <c r="G773" s="15" t="s">
        <v>6712</v>
      </c>
    </row>
    <row r="774" spans="1:7" hidden="1">
      <c r="A774" s="15" t="s">
        <v>7662</v>
      </c>
      <c r="B774" s="218" t="str">
        <f>IF(ISNUMBER(_xlfn.XMATCH(SBA_fields[[#This Row],[ID]],Rosetta_Stone[FDXSANDBOXA ID],0))=TRUE,"Found","0-Not Found")</f>
        <v>0-Not Found</v>
      </c>
      <c r="C774" s="15"/>
      <c r="D774" s="15" t="s">
        <v>7663</v>
      </c>
      <c r="E774" s="15" t="s">
        <v>6701</v>
      </c>
      <c r="F774" s="15" t="s">
        <v>216</v>
      </c>
      <c r="G774" s="15" t="s">
        <v>6712</v>
      </c>
    </row>
    <row r="775" spans="1:7" hidden="1">
      <c r="A775" s="15" t="s">
        <v>7664</v>
      </c>
      <c r="B775" s="218" t="str">
        <f>IF(ISNUMBER(_xlfn.XMATCH(SBA_fields[[#This Row],[ID]],Rosetta_Stone[FDXSANDBOXA ID],0))=TRUE,"Found","0-Not Found")</f>
        <v>0-Not Found</v>
      </c>
      <c r="C775" s="15"/>
      <c r="D775" s="15" t="s">
        <v>7665</v>
      </c>
      <c r="E775" s="15" t="s">
        <v>6700</v>
      </c>
      <c r="F775" s="15" t="s">
        <v>103</v>
      </c>
      <c r="G775" s="15" t="s">
        <v>1075</v>
      </c>
    </row>
    <row r="776" spans="1:7" hidden="1">
      <c r="A776" s="15" t="s">
        <v>2142</v>
      </c>
      <c r="B776" s="218" t="str">
        <f>IF(ISNUMBER(_xlfn.XMATCH(SBA_fields[[#This Row],[ID]],Rosetta_Stone[FDXSANDBOXA ID],0))=TRUE,"Found","0-Not Found")</f>
        <v>0-Not Found</v>
      </c>
      <c r="C776" s="15"/>
      <c r="D776" s="15" t="s">
        <v>7666</v>
      </c>
      <c r="E776" s="15" t="s">
        <v>6701</v>
      </c>
      <c r="F776" s="15" t="s">
        <v>1636</v>
      </c>
      <c r="G776" s="15" t="s">
        <v>947</v>
      </c>
    </row>
    <row r="777" spans="1:7" hidden="1">
      <c r="A777" s="15" t="s">
        <v>2142</v>
      </c>
      <c r="B777" s="218" t="str">
        <f>IF(ISNUMBER(_xlfn.XMATCH(SBA_fields[[#This Row],[ID]],Rosetta_Stone[FDXSANDBOXA ID],0))=TRUE,"Found","0-Not Found")</f>
        <v>0-Not Found</v>
      </c>
      <c r="C777" s="15"/>
      <c r="D777" s="15" t="s">
        <v>7666</v>
      </c>
      <c r="E777" s="15" t="s">
        <v>6700</v>
      </c>
      <c r="F777" s="15" t="s">
        <v>1636</v>
      </c>
      <c r="G777" s="15" t="s">
        <v>947</v>
      </c>
    </row>
    <row r="778" spans="1:7" hidden="1">
      <c r="A778" s="15" t="s">
        <v>101</v>
      </c>
      <c r="B778" s="218" t="str">
        <f>IF(ISNUMBER(_xlfn.XMATCH(SBA_fields[[#This Row],[ID]],Rosetta_Stone[FDXSANDBOXA ID],0))=TRUE,"Found","0-Not Found")</f>
        <v>0-Not Found</v>
      </c>
      <c r="C778" s="15"/>
      <c r="D778" s="15" t="s">
        <v>7667</v>
      </c>
      <c r="E778" s="15" t="s">
        <v>7132</v>
      </c>
      <c r="F778" s="15" t="s">
        <v>103</v>
      </c>
      <c r="G778" s="15" t="s">
        <v>947</v>
      </c>
    </row>
    <row r="779" spans="1:7" hidden="1">
      <c r="A779" s="15" t="s">
        <v>101</v>
      </c>
      <c r="B779" s="218" t="str">
        <f>IF(ISNUMBER(_xlfn.XMATCH(SBA_fields[[#This Row],[ID]],Rosetta_Stone[FDXSANDBOXA ID],0))=TRUE,"Found","0-Not Found")</f>
        <v>0-Not Found</v>
      </c>
      <c r="C779" s="15"/>
      <c r="D779" s="15" t="s">
        <v>7668</v>
      </c>
      <c r="E779" s="15" t="s">
        <v>6704</v>
      </c>
      <c r="F779" s="15" t="s">
        <v>216</v>
      </c>
      <c r="G779" s="15" t="s">
        <v>947</v>
      </c>
    </row>
    <row r="780" spans="1:7" hidden="1">
      <c r="A780" s="15" t="s">
        <v>101</v>
      </c>
      <c r="B780" s="218" t="str">
        <f>IF(ISNUMBER(_xlfn.XMATCH(SBA_fields[[#This Row],[ID]],Rosetta_Stone[FDXSANDBOXA ID],0))=TRUE,"Found","0-Not Found")</f>
        <v>Found</v>
      </c>
      <c r="C780" s="15" t="s">
        <v>6696</v>
      </c>
      <c r="D780" s="15" t="s">
        <v>102</v>
      </c>
      <c r="E780" s="15" t="s">
        <v>6700</v>
      </c>
      <c r="F780" s="15" t="s">
        <v>103</v>
      </c>
      <c r="G780" s="15" t="s">
        <v>947</v>
      </c>
    </row>
    <row r="781" spans="1:7" hidden="1">
      <c r="A781" s="15" t="s">
        <v>7669</v>
      </c>
      <c r="B781" s="218" t="str">
        <f>IF(ISNUMBER(_xlfn.XMATCH(SBA_fields[[#This Row],[ID]],Rosetta_Stone[FDXSANDBOXA ID],0))=TRUE,"Found","0-Not Found")</f>
        <v>0-Not Found</v>
      </c>
      <c r="C781" s="15"/>
      <c r="D781" s="15" t="s">
        <v>7670</v>
      </c>
      <c r="E781" s="15" t="s">
        <v>6701</v>
      </c>
      <c r="F781" s="15" t="s">
        <v>103</v>
      </c>
      <c r="G781" s="15" t="s">
        <v>947</v>
      </c>
    </row>
    <row r="782" spans="1:7" hidden="1">
      <c r="A782" s="15" t="s">
        <v>7671</v>
      </c>
      <c r="B782" s="218" t="str">
        <f>IF(ISNUMBER(_xlfn.XMATCH(SBA_fields[[#This Row],[ID]],Rosetta_Stone[FDXSANDBOXA ID],0))=TRUE,"Found","0-Not Found")</f>
        <v>0-Not Found</v>
      </c>
      <c r="C782" s="15"/>
      <c r="D782" s="15" t="s">
        <v>7672</v>
      </c>
      <c r="E782" s="15" t="s">
        <v>6701</v>
      </c>
      <c r="F782" s="15" t="s">
        <v>216</v>
      </c>
      <c r="G782" s="15" t="s">
        <v>1347</v>
      </c>
    </row>
    <row r="783" spans="1:7" hidden="1">
      <c r="A783" s="15" t="s">
        <v>7673</v>
      </c>
      <c r="B783" s="218" t="str">
        <f>IF(ISNUMBER(_xlfn.XMATCH(SBA_fields[[#This Row],[ID]],Rosetta_Stone[FDXSANDBOXA ID],0))=TRUE,"Found","0-Not Found")</f>
        <v>0-Not Found</v>
      </c>
      <c r="C783" s="15"/>
      <c r="D783" s="15" t="s">
        <v>7674</v>
      </c>
      <c r="E783" s="15" t="s">
        <v>6700</v>
      </c>
      <c r="F783" s="15" t="s">
        <v>134</v>
      </c>
      <c r="G783" s="15" t="s">
        <v>810</v>
      </c>
    </row>
    <row r="784" spans="1:7" hidden="1">
      <c r="A784" s="15" t="s">
        <v>7673</v>
      </c>
      <c r="B784" s="218" t="str">
        <f>IF(ISNUMBER(_xlfn.XMATCH(SBA_fields[[#This Row],[ID]],Rosetta_Stone[FDXSANDBOXA ID],0))=TRUE,"Found","0-Not Found")</f>
        <v>0-Not Found</v>
      </c>
      <c r="C784" s="15"/>
      <c r="D784" s="15" t="s">
        <v>7675</v>
      </c>
      <c r="E784" s="15" t="s">
        <v>6700</v>
      </c>
      <c r="F784" s="15" t="s">
        <v>103</v>
      </c>
      <c r="G784" s="15" t="s">
        <v>810</v>
      </c>
    </row>
    <row r="785" spans="1:7" hidden="1">
      <c r="A785" s="15" t="s">
        <v>7676</v>
      </c>
      <c r="B785" s="218" t="str">
        <f>IF(ISNUMBER(_xlfn.XMATCH(SBA_fields[[#This Row],[ID]],Rosetta_Stone[FDXSANDBOXA ID],0))=TRUE,"Found","0-Not Found")</f>
        <v>0-Not Found</v>
      </c>
      <c r="C785" s="15"/>
      <c r="D785" s="15" t="s">
        <v>7677</v>
      </c>
      <c r="E785" s="15" t="s">
        <v>6700</v>
      </c>
      <c r="F785" s="15" t="s">
        <v>134</v>
      </c>
      <c r="G785" s="15" t="s">
        <v>810</v>
      </c>
    </row>
    <row r="786" spans="1:7" hidden="1">
      <c r="A786" s="15" t="s">
        <v>7676</v>
      </c>
      <c r="B786" s="218" t="str">
        <f>IF(ISNUMBER(_xlfn.XMATCH(SBA_fields[[#This Row],[ID]],Rosetta_Stone[FDXSANDBOXA ID],0))=TRUE,"Found","0-Not Found")</f>
        <v>0-Not Found</v>
      </c>
      <c r="C786" s="15"/>
      <c r="D786" s="15" t="s">
        <v>7678</v>
      </c>
      <c r="E786" s="15" t="s">
        <v>6700</v>
      </c>
      <c r="F786" s="15" t="s">
        <v>103</v>
      </c>
      <c r="G786" s="15" t="s">
        <v>810</v>
      </c>
    </row>
    <row r="787" spans="1:7" hidden="1">
      <c r="A787" s="15" t="s">
        <v>8889</v>
      </c>
      <c r="B787" s="218" t="str">
        <f>IF(ISNUMBER(_xlfn.XMATCH(SBA_fields[[#This Row],[ID]],Rosetta_Stone[FDXSANDBOXA ID],0))=TRUE,"Found","0-Not Found")</f>
        <v>0-Not Found</v>
      </c>
      <c r="C787" s="15"/>
      <c r="D787" s="15" t="s">
        <v>8890</v>
      </c>
      <c r="E787" s="15" t="s">
        <v>6701</v>
      </c>
      <c r="F787" s="15" t="s">
        <v>103</v>
      </c>
      <c r="G787" s="15" t="s">
        <v>810</v>
      </c>
    </row>
    <row r="788" spans="1:7" hidden="1">
      <c r="A788" s="15" t="s">
        <v>7679</v>
      </c>
      <c r="B788" s="218" t="str">
        <f>IF(ISNUMBER(_xlfn.XMATCH(SBA_fields[[#This Row],[ID]],Rosetta_Stone[FDXSANDBOXA ID],0))=TRUE,"Found","0-Not Found")</f>
        <v>0-Not Found</v>
      </c>
      <c r="C788" s="15"/>
      <c r="D788" s="15" t="s">
        <v>7680</v>
      </c>
      <c r="E788" s="15" t="s">
        <v>6700</v>
      </c>
      <c r="F788" s="15" t="s">
        <v>134</v>
      </c>
      <c r="G788" s="15" t="s">
        <v>810</v>
      </c>
    </row>
    <row r="789" spans="1:7" hidden="1">
      <c r="A789" s="15" t="s">
        <v>7679</v>
      </c>
      <c r="B789" s="218" t="str">
        <f>IF(ISNUMBER(_xlfn.XMATCH(SBA_fields[[#This Row],[ID]],Rosetta_Stone[FDXSANDBOXA ID],0))=TRUE,"Found","0-Not Found")</f>
        <v>0-Not Found</v>
      </c>
      <c r="C789" s="15"/>
      <c r="D789" s="15" t="s">
        <v>7681</v>
      </c>
      <c r="E789" s="15" t="s">
        <v>6700</v>
      </c>
      <c r="F789" s="15" t="s">
        <v>103</v>
      </c>
      <c r="G789" s="15" t="s">
        <v>810</v>
      </c>
    </row>
    <row r="790" spans="1:7" hidden="1">
      <c r="A790" s="15" t="s">
        <v>288</v>
      </c>
      <c r="B790" s="218" t="str">
        <f>IF(ISNUMBER(_xlfn.XMATCH(SBA_fields[[#This Row],[ID]],Rosetta_Stone[FDXSANDBOXA ID],0))=TRUE,"Found","0-Not Found")</f>
        <v>0-Not Found</v>
      </c>
      <c r="C790" s="15"/>
      <c r="D790" s="15" t="s">
        <v>289</v>
      </c>
      <c r="E790" s="15" t="s">
        <v>6701</v>
      </c>
      <c r="F790" s="15" t="s">
        <v>103</v>
      </c>
      <c r="G790" s="15" t="s">
        <v>810</v>
      </c>
    </row>
    <row r="791" spans="1:7" hidden="1">
      <c r="A791" s="15" t="s">
        <v>7682</v>
      </c>
      <c r="B791" s="218" t="str">
        <f>IF(ISNUMBER(_xlfn.XMATCH(SBA_fields[[#This Row],[ID]],Rosetta_Stone[FDXSANDBOXA ID],0))=TRUE,"Found","0-Not Found")</f>
        <v>0-Not Found</v>
      </c>
      <c r="C791" s="15"/>
      <c r="D791" s="15" t="s">
        <v>7683</v>
      </c>
      <c r="E791" s="15" t="s">
        <v>6700</v>
      </c>
      <c r="F791" s="15" t="s">
        <v>134</v>
      </c>
      <c r="G791" s="15" t="s">
        <v>810</v>
      </c>
    </row>
    <row r="792" spans="1:7" hidden="1">
      <c r="A792" s="15" t="s">
        <v>7682</v>
      </c>
      <c r="B792" s="218" t="str">
        <f>IF(ISNUMBER(_xlfn.XMATCH(SBA_fields[[#This Row],[ID]],Rosetta_Stone[FDXSANDBOXA ID],0))=TRUE,"Found","0-Not Found")</f>
        <v>0-Not Found</v>
      </c>
      <c r="C792" s="15"/>
      <c r="D792" s="15" t="s">
        <v>7684</v>
      </c>
      <c r="E792" s="15" t="s">
        <v>6700</v>
      </c>
      <c r="F792" s="15" t="s">
        <v>103</v>
      </c>
      <c r="G792" s="15" t="s">
        <v>810</v>
      </c>
    </row>
    <row r="793" spans="1:7" hidden="1">
      <c r="A793" s="15" t="s">
        <v>7685</v>
      </c>
      <c r="B793" s="218" t="str">
        <f>IF(ISNUMBER(_xlfn.XMATCH(SBA_fields[[#This Row],[ID]],Rosetta_Stone[FDXSANDBOXA ID],0))=TRUE,"Found","0-Not Found")</f>
        <v>0-Not Found</v>
      </c>
      <c r="C793" s="15"/>
      <c r="D793" s="15" t="s">
        <v>7686</v>
      </c>
      <c r="E793" s="15" t="s">
        <v>6700</v>
      </c>
      <c r="F793" s="15" t="s">
        <v>134</v>
      </c>
      <c r="G793" s="15" t="s">
        <v>810</v>
      </c>
    </row>
    <row r="794" spans="1:7" hidden="1">
      <c r="A794" s="15" t="s">
        <v>7685</v>
      </c>
      <c r="B794" s="218" t="str">
        <f>IF(ISNUMBER(_xlfn.XMATCH(SBA_fields[[#This Row],[ID]],Rosetta_Stone[FDXSANDBOXA ID],0))=TRUE,"Found","0-Not Found")</f>
        <v>0-Not Found</v>
      </c>
      <c r="C794" s="15"/>
      <c r="D794" s="15" t="s">
        <v>7687</v>
      </c>
      <c r="E794" s="15" t="s">
        <v>6700</v>
      </c>
      <c r="F794" s="15" t="s">
        <v>103</v>
      </c>
      <c r="G794" s="15" t="s">
        <v>810</v>
      </c>
    </row>
    <row r="795" spans="1:7" hidden="1">
      <c r="A795" s="15" t="s">
        <v>7688</v>
      </c>
      <c r="B795" s="218" t="str">
        <f>IF(ISNUMBER(_xlfn.XMATCH(SBA_fields[[#This Row],[ID]],Rosetta_Stone[FDXSANDBOXA ID],0))=TRUE,"Found","0-Not Found")</f>
        <v>0-Not Found</v>
      </c>
      <c r="C795" s="15"/>
      <c r="D795" s="15" t="s">
        <v>7689</v>
      </c>
      <c r="E795" s="15" t="s">
        <v>6700</v>
      </c>
      <c r="F795" s="15" t="s">
        <v>134</v>
      </c>
      <c r="G795" s="15" t="s">
        <v>810</v>
      </c>
    </row>
    <row r="796" spans="1:7" hidden="1">
      <c r="A796" s="15" t="s">
        <v>7688</v>
      </c>
      <c r="B796" s="218" t="str">
        <f>IF(ISNUMBER(_xlfn.XMATCH(SBA_fields[[#This Row],[ID]],Rosetta_Stone[FDXSANDBOXA ID],0))=TRUE,"Found","0-Not Found")</f>
        <v>0-Not Found</v>
      </c>
      <c r="C796" s="15"/>
      <c r="D796" s="15" t="s">
        <v>7690</v>
      </c>
      <c r="E796" s="15" t="s">
        <v>6700</v>
      </c>
      <c r="F796" s="15" t="s">
        <v>103</v>
      </c>
      <c r="G796" s="15" t="s">
        <v>810</v>
      </c>
    </row>
    <row r="797" spans="1:7" hidden="1">
      <c r="A797" s="15" t="s">
        <v>7691</v>
      </c>
      <c r="B797" s="218" t="str">
        <f>IF(ISNUMBER(_xlfn.XMATCH(SBA_fields[[#This Row],[ID]],Rosetta_Stone[FDXSANDBOXA ID],0))=TRUE,"Found","0-Not Found")</f>
        <v>0-Not Found</v>
      </c>
      <c r="C797" s="15"/>
      <c r="D797" s="15" t="s">
        <v>7692</v>
      </c>
      <c r="E797" s="15" t="s">
        <v>6700</v>
      </c>
      <c r="F797" s="15" t="s">
        <v>134</v>
      </c>
      <c r="G797" s="15" t="s">
        <v>810</v>
      </c>
    </row>
    <row r="798" spans="1:7" hidden="1">
      <c r="A798" s="15" t="s">
        <v>7691</v>
      </c>
      <c r="B798" s="218" t="str">
        <f>IF(ISNUMBER(_xlfn.XMATCH(SBA_fields[[#This Row],[ID]],Rosetta_Stone[FDXSANDBOXA ID],0))=TRUE,"Found","0-Not Found")</f>
        <v>0-Not Found</v>
      </c>
      <c r="C798" s="15"/>
      <c r="D798" s="15" t="s">
        <v>7693</v>
      </c>
      <c r="E798" s="15" t="s">
        <v>6700</v>
      </c>
      <c r="F798" s="15" t="s">
        <v>103</v>
      </c>
      <c r="G798" s="15" t="s">
        <v>810</v>
      </c>
    </row>
    <row r="799" spans="1:7" hidden="1">
      <c r="A799" s="15" t="s">
        <v>7694</v>
      </c>
      <c r="B799" s="218" t="str">
        <f>IF(ISNUMBER(_xlfn.XMATCH(SBA_fields[[#This Row],[ID]],Rosetta_Stone[FDXSANDBOXA ID],0))=TRUE,"Found","0-Not Found")</f>
        <v>0-Not Found</v>
      </c>
      <c r="C799" s="15"/>
      <c r="D799" s="15" t="s">
        <v>7695</v>
      </c>
      <c r="E799" s="15" t="s">
        <v>6700</v>
      </c>
      <c r="F799" s="15" t="s">
        <v>134</v>
      </c>
      <c r="G799" s="15" t="s">
        <v>810</v>
      </c>
    </row>
    <row r="800" spans="1:7" hidden="1">
      <c r="A800" s="15" t="s">
        <v>7694</v>
      </c>
      <c r="B800" s="218" t="str">
        <f>IF(ISNUMBER(_xlfn.XMATCH(SBA_fields[[#This Row],[ID]],Rosetta_Stone[FDXSANDBOXA ID],0))=TRUE,"Found","0-Not Found")</f>
        <v>0-Not Found</v>
      </c>
      <c r="C800" s="15"/>
      <c r="D800" s="15" t="s">
        <v>7696</v>
      </c>
      <c r="E800" s="15" t="s">
        <v>6700</v>
      </c>
      <c r="F800" s="15" t="s">
        <v>103</v>
      </c>
      <c r="G800" s="15" t="s">
        <v>810</v>
      </c>
    </row>
    <row r="801" spans="1:7" hidden="1">
      <c r="A801" s="15" t="s">
        <v>7697</v>
      </c>
      <c r="B801" s="218" t="str">
        <f>IF(ISNUMBER(_xlfn.XMATCH(SBA_fields[[#This Row],[ID]],Rosetta_Stone[FDXSANDBOXA ID],0))=TRUE,"Found","0-Not Found")</f>
        <v>0-Not Found</v>
      </c>
      <c r="C801" s="15"/>
      <c r="D801" s="15" t="s">
        <v>7698</v>
      </c>
      <c r="E801" s="15" t="s">
        <v>6700</v>
      </c>
      <c r="F801" s="15" t="s">
        <v>134</v>
      </c>
      <c r="G801" s="15" t="s">
        <v>810</v>
      </c>
    </row>
    <row r="802" spans="1:7" hidden="1">
      <c r="A802" s="15" t="s">
        <v>7697</v>
      </c>
      <c r="B802" s="218" t="str">
        <f>IF(ISNUMBER(_xlfn.XMATCH(SBA_fields[[#This Row],[ID]],Rosetta_Stone[FDXSANDBOXA ID],0))=TRUE,"Found","0-Not Found")</f>
        <v>0-Not Found</v>
      </c>
      <c r="C802" s="15"/>
      <c r="D802" s="15" t="s">
        <v>7699</v>
      </c>
      <c r="E802" s="15" t="s">
        <v>6700</v>
      </c>
      <c r="F802" s="15" t="s">
        <v>103</v>
      </c>
      <c r="G802" s="15" t="s">
        <v>810</v>
      </c>
    </row>
    <row r="803" spans="1:7" hidden="1">
      <c r="A803" s="15" t="s">
        <v>7700</v>
      </c>
      <c r="B803" s="218" t="str">
        <f>IF(ISNUMBER(_xlfn.XMATCH(SBA_fields[[#This Row],[ID]],Rosetta_Stone[FDXSANDBOXA ID],0))=TRUE,"Found","0-Not Found")</f>
        <v>0-Not Found</v>
      </c>
      <c r="C803" s="15"/>
      <c r="D803" s="15" t="s">
        <v>7701</v>
      </c>
      <c r="E803" s="15" t="s">
        <v>6700</v>
      </c>
      <c r="F803" s="15" t="s">
        <v>134</v>
      </c>
      <c r="G803" s="15" t="s">
        <v>810</v>
      </c>
    </row>
    <row r="804" spans="1:7" hidden="1">
      <c r="A804" s="15" t="s">
        <v>7700</v>
      </c>
      <c r="B804" s="218" t="str">
        <f>IF(ISNUMBER(_xlfn.XMATCH(SBA_fields[[#This Row],[ID]],Rosetta_Stone[FDXSANDBOXA ID],0))=TRUE,"Found","0-Not Found")</f>
        <v>0-Not Found</v>
      </c>
      <c r="C804" s="15"/>
      <c r="D804" s="15" t="s">
        <v>7702</v>
      </c>
      <c r="E804" s="15" t="s">
        <v>6700</v>
      </c>
      <c r="F804" s="15" t="s">
        <v>103</v>
      </c>
      <c r="G804" s="15" t="s">
        <v>810</v>
      </c>
    </row>
    <row r="805" spans="1:7" hidden="1">
      <c r="A805" s="15" t="s">
        <v>7703</v>
      </c>
      <c r="B805" s="218" t="str">
        <f>IF(ISNUMBER(_xlfn.XMATCH(SBA_fields[[#This Row],[ID]],Rosetta_Stone[FDXSANDBOXA ID],0))=TRUE,"Found","0-Not Found")</f>
        <v>0-Not Found</v>
      </c>
      <c r="C805" s="15"/>
      <c r="D805" s="15" t="s">
        <v>7704</v>
      </c>
      <c r="E805" s="15" t="s">
        <v>6700</v>
      </c>
      <c r="F805" s="15" t="s">
        <v>134</v>
      </c>
      <c r="G805" s="15" t="s">
        <v>810</v>
      </c>
    </row>
    <row r="806" spans="1:7" hidden="1">
      <c r="A806" s="15" t="s">
        <v>7703</v>
      </c>
      <c r="B806" s="218" t="str">
        <f>IF(ISNUMBER(_xlfn.XMATCH(SBA_fields[[#This Row],[ID]],Rosetta_Stone[FDXSANDBOXA ID],0))=TRUE,"Found","0-Not Found")</f>
        <v>0-Not Found</v>
      </c>
      <c r="C806" s="15"/>
      <c r="D806" s="15" t="s">
        <v>7705</v>
      </c>
      <c r="E806" s="15" t="s">
        <v>6700</v>
      </c>
      <c r="F806" s="15" t="s">
        <v>103</v>
      </c>
      <c r="G806" s="15" t="s">
        <v>810</v>
      </c>
    </row>
    <row r="807" spans="1:7" hidden="1">
      <c r="A807" s="15" t="s">
        <v>7706</v>
      </c>
      <c r="B807" s="218" t="str">
        <f>IF(ISNUMBER(_xlfn.XMATCH(SBA_fields[[#This Row],[ID]],Rosetta_Stone[FDXSANDBOXA ID],0))=TRUE,"Found","0-Not Found")</f>
        <v>0-Not Found</v>
      </c>
      <c r="C807" s="15"/>
      <c r="D807" s="15" t="s">
        <v>7707</v>
      </c>
      <c r="E807" s="15" t="s">
        <v>6700</v>
      </c>
      <c r="F807" s="15" t="s">
        <v>134</v>
      </c>
      <c r="G807" s="15" t="s">
        <v>810</v>
      </c>
    </row>
    <row r="808" spans="1:7" hidden="1">
      <c r="A808" s="15" t="s">
        <v>7706</v>
      </c>
      <c r="B808" s="218" t="str">
        <f>IF(ISNUMBER(_xlfn.XMATCH(SBA_fields[[#This Row],[ID]],Rosetta_Stone[FDXSANDBOXA ID],0))=TRUE,"Found","0-Not Found")</f>
        <v>0-Not Found</v>
      </c>
      <c r="C808" s="15"/>
      <c r="D808" s="15" t="s">
        <v>7708</v>
      </c>
      <c r="E808" s="15" t="s">
        <v>6700</v>
      </c>
      <c r="F808" s="15" t="s">
        <v>103</v>
      </c>
      <c r="G808" s="15" t="s">
        <v>810</v>
      </c>
    </row>
    <row r="809" spans="1:7" hidden="1">
      <c r="A809" s="15" t="s">
        <v>7709</v>
      </c>
      <c r="B809" s="218" t="str">
        <f>IF(ISNUMBER(_xlfn.XMATCH(SBA_fields[[#This Row],[ID]],Rosetta_Stone[FDXSANDBOXA ID],0))=TRUE,"Found","0-Not Found")</f>
        <v>0-Not Found</v>
      </c>
      <c r="C809" s="15"/>
      <c r="D809" s="15" t="s">
        <v>7710</v>
      </c>
      <c r="E809" s="15" t="s">
        <v>6700</v>
      </c>
      <c r="F809" s="15" t="s">
        <v>134</v>
      </c>
      <c r="G809" s="15" t="s">
        <v>810</v>
      </c>
    </row>
    <row r="810" spans="1:7" hidden="1">
      <c r="A810" s="15" t="s">
        <v>7709</v>
      </c>
      <c r="B810" s="218" t="str">
        <f>IF(ISNUMBER(_xlfn.XMATCH(SBA_fields[[#This Row],[ID]],Rosetta_Stone[FDXSANDBOXA ID],0))=TRUE,"Found","0-Not Found")</f>
        <v>0-Not Found</v>
      </c>
      <c r="C810" s="15"/>
      <c r="D810" s="15" t="s">
        <v>7711</v>
      </c>
      <c r="E810" s="15" t="s">
        <v>6700</v>
      </c>
      <c r="F810" s="15" t="s">
        <v>103</v>
      </c>
      <c r="G810" s="15" t="s">
        <v>810</v>
      </c>
    </row>
    <row r="811" spans="1:7" hidden="1">
      <c r="A811" s="15" t="s">
        <v>8891</v>
      </c>
      <c r="B811" s="218" t="str">
        <f>IF(ISNUMBER(_xlfn.XMATCH(SBA_fields[[#This Row],[ID]],Rosetta_Stone[FDXSANDBOXA ID],0))=TRUE,"Found","0-Not Found")</f>
        <v>0-Not Found</v>
      </c>
      <c r="C811" s="15"/>
      <c r="D811" s="15" t="s">
        <v>279</v>
      </c>
      <c r="E811" s="15" t="s">
        <v>6701</v>
      </c>
      <c r="F811" s="15" t="s">
        <v>103</v>
      </c>
      <c r="G811" s="15" t="s">
        <v>810</v>
      </c>
    </row>
    <row r="812" spans="1:7" hidden="1">
      <c r="A812" s="15" t="s">
        <v>8892</v>
      </c>
      <c r="B812" s="218" t="str">
        <f>IF(ISNUMBER(_xlfn.XMATCH(SBA_fields[[#This Row],[ID]],Rosetta_Stone[FDXSANDBOXA ID],0))=TRUE,"Found","0-Not Found")</f>
        <v>0-Not Found</v>
      </c>
      <c r="C812" s="15"/>
      <c r="D812" s="15" t="s">
        <v>281</v>
      </c>
      <c r="E812" s="15" t="s">
        <v>6701</v>
      </c>
      <c r="F812" s="15" t="s">
        <v>103</v>
      </c>
      <c r="G812" s="15" t="s">
        <v>810</v>
      </c>
    </row>
    <row r="813" spans="1:7" hidden="1">
      <c r="A813" s="15" t="s">
        <v>8893</v>
      </c>
      <c r="B813" s="218" t="str">
        <f>IF(ISNUMBER(_xlfn.XMATCH(SBA_fields[[#This Row],[ID]],Rosetta_Stone[FDXSANDBOXA ID],0))=TRUE,"Found","0-Not Found")</f>
        <v>0-Not Found</v>
      </c>
      <c r="C813" s="15"/>
      <c r="D813" s="15" t="s">
        <v>283</v>
      </c>
      <c r="E813" s="15" t="s">
        <v>6701</v>
      </c>
      <c r="F813" s="15" t="s">
        <v>103</v>
      </c>
      <c r="G813" s="15" t="s">
        <v>810</v>
      </c>
    </row>
    <row r="814" spans="1:7" hidden="1">
      <c r="A814" s="15" t="s">
        <v>8894</v>
      </c>
      <c r="B814" s="218" t="str">
        <f>IF(ISNUMBER(_xlfn.XMATCH(SBA_fields[[#This Row],[ID]],Rosetta_Stone[FDXSANDBOXA ID],0))=TRUE,"Found","0-Not Found")</f>
        <v>0-Not Found</v>
      </c>
      <c r="C814" s="15"/>
      <c r="D814" s="15" t="s">
        <v>8895</v>
      </c>
      <c r="E814" s="15" t="s">
        <v>6701</v>
      </c>
      <c r="F814" s="15" t="s">
        <v>103</v>
      </c>
      <c r="G814" s="15" t="s">
        <v>810</v>
      </c>
    </row>
    <row r="815" spans="1:7" hidden="1">
      <c r="A815" s="15" t="s">
        <v>276</v>
      </c>
      <c r="B815" s="218" t="str">
        <f>IF(ISNUMBER(_xlfn.XMATCH(SBA_fields[[#This Row],[ID]],Rosetta_Stone[FDXSANDBOXA ID],0))=TRUE,"Found","0-Not Found")</f>
        <v>Found</v>
      </c>
      <c r="C815" s="15" t="s">
        <v>6696</v>
      </c>
      <c r="D815" s="15" t="s">
        <v>277</v>
      </c>
      <c r="E815" s="15" t="s">
        <v>6701</v>
      </c>
      <c r="F815" s="15" t="s">
        <v>103</v>
      </c>
      <c r="G815" s="15" t="s">
        <v>810</v>
      </c>
    </row>
    <row r="816" spans="1:7" hidden="1">
      <c r="A816" s="15" t="s">
        <v>6286</v>
      </c>
      <c r="B816" s="218" t="str">
        <f>IF(ISNUMBER(_xlfn.XMATCH(SBA_fields[[#This Row],[ID]],Rosetta_Stone[FDXSANDBOXA ID],0))=TRUE,"Found","0-Not Found")</f>
        <v>0-Not Found</v>
      </c>
      <c r="C816" s="15"/>
      <c r="D816" s="15" t="s">
        <v>285</v>
      </c>
      <c r="E816" s="15" t="s">
        <v>6701</v>
      </c>
      <c r="F816" s="15" t="s">
        <v>103</v>
      </c>
      <c r="G816" s="15" t="s">
        <v>810</v>
      </c>
    </row>
    <row r="817" spans="1:7" hidden="1">
      <c r="A817" s="15" t="s">
        <v>7712</v>
      </c>
      <c r="B817" s="218" t="str">
        <f>IF(ISNUMBER(_xlfn.XMATCH(SBA_fields[[#This Row],[ID]],Rosetta_Stone[FDXSANDBOXA ID],0))=TRUE,"Found","0-Not Found")</f>
        <v>0-Not Found</v>
      </c>
      <c r="C817" s="15"/>
      <c r="D817" s="15" t="s">
        <v>7713</v>
      </c>
      <c r="E817" s="15" t="s">
        <v>6737</v>
      </c>
      <c r="F817" s="15" t="s">
        <v>103</v>
      </c>
      <c r="G817" s="15" t="s">
        <v>1075</v>
      </c>
    </row>
    <row r="818" spans="1:7" hidden="1">
      <c r="A818" s="15" t="s">
        <v>762</v>
      </c>
      <c r="B818" s="218" t="str">
        <f>IF(ISNUMBER(_xlfn.XMATCH(SBA_fields[[#This Row],[ID]],Rosetta_Stone[FDXSANDBOXA ID],0))=TRUE,"Found","0-Not Found")</f>
        <v>0-Not Found</v>
      </c>
      <c r="C818" s="15"/>
      <c r="D818" s="15" t="s">
        <v>8896</v>
      </c>
      <c r="E818" s="15" t="s">
        <v>6700</v>
      </c>
      <c r="F818" s="15" t="s">
        <v>1636</v>
      </c>
      <c r="G818" s="15" t="s">
        <v>947</v>
      </c>
    </row>
    <row r="819" spans="1:7" hidden="1">
      <c r="A819" s="15" t="s">
        <v>7714</v>
      </c>
      <c r="B819" s="218" t="str">
        <f>IF(ISNUMBER(_xlfn.XMATCH(SBA_fields[[#This Row],[ID]],Rosetta_Stone[FDXSANDBOXA ID],0))=TRUE,"Found","0-Not Found")</f>
        <v>0-Not Found</v>
      </c>
      <c r="C819" s="15"/>
      <c r="D819" s="15" t="s">
        <v>7715</v>
      </c>
      <c r="E819" s="15" t="s">
        <v>6737</v>
      </c>
      <c r="F819" s="15" t="s">
        <v>103</v>
      </c>
      <c r="G819" s="15" t="s">
        <v>810</v>
      </c>
    </row>
    <row r="820" spans="1:7" hidden="1">
      <c r="A820" s="15" t="s">
        <v>6025</v>
      </c>
      <c r="B820" s="218" t="str">
        <f>IF(ISNUMBER(_xlfn.XMATCH(SBA_fields[[#This Row],[ID]],Rosetta_Stone[FDXSANDBOXA ID],0))=TRUE,"Found","0-Not Found")</f>
        <v>0-Not Found</v>
      </c>
      <c r="C820" s="15"/>
      <c r="D820" s="15" t="s">
        <v>7716</v>
      </c>
      <c r="E820" s="15" t="s">
        <v>7717</v>
      </c>
      <c r="F820" s="15" t="s">
        <v>1636</v>
      </c>
      <c r="G820" s="15" t="s">
        <v>947</v>
      </c>
    </row>
    <row r="821" spans="1:7" hidden="1">
      <c r="A821" s="15" t="s">
        <v>6025</v>
      </c>
      <c r="B821" s="218" t="str">
        <f>IF(ISNUMBER(_xlfn.XMATCH(SBA_fields[[#This Row],[ID]],Rosetta_Stone[FDXSANDBOXA ID],0))=TRUE,"Found","0-Not Found")</f>
        <v>0-Not Found</v>
      </c>
      <c r="C821" s="15"/>
      <c r="D821" s="15" t="s">
        <v>7718</v>
      </c>
      <c r="E821" s="15" t="s">
        <v>6701</v>
      </c>
      <c r="F821" s="15" t="s">
        <v>216</v>
      </c>
      <c r="G821" s="15" t="s">
        <v>6712</v>
      </c>
    </row>
    <row r="822" spans="1:7" hidden="1">
      <c r="A822" s="15" t="s">
        <v>643</v>
      </c>
      <c r="B822" s="218" t="str">
        <f>IF(ISNUMBER(_xlfn.XMATCH(SBA_fields[[#This Row],[ID]],Rosetta_Stone[FDXSANDBOXA ID],0))=TRUE,"Found","0-Not Found")</f>
        <v>0-Not Found</v>
      </c>
      <c r="C822" s="15"/>
      <c r="D822" s="15" t="s">
        <v>1808</v>
      </c>
      <c r="E822" s="15" t="s">
        <v>6701</v>
      </c>
      <c r="F822" s="15" t="s">
        <v>103</v>
      </c>
      <c r="G822" s="15" t="s">
        <v>947</v>
      </c>
    </row>
    <row r="823" spans="1:7" hidden="1">
      <c r="A823" s="15" t="s">
        <v>6287</v>
      </c>
      <c r="B823" s="218" t="str">
        <f>IF(ISNUMBER(_xlfn.XMATCH(SBA_fields[[#This Row],[ID]],Rosetta_Stone[FDXSANDBOXA ID],0))=TRUE,"Found","0-Not Found")</f>
        <v>0-Not Found</v>
      </c>
      <c r="C823" s="15"/>
      <c r="D823" s="15" t="s">
        <v>1807</v>
      </c>
      <c r="E823" s="15" t="s">
        <v>6700</v>
      </c>
      <c r="F823" s="15" t="s">
        <v>103</v>
      </c>
      <c r="G823" s="15" t="s">
        <v>947</v>
      </c>
    </row>
    <row r="824" spans="1:7" hidden="1">
      <c r="A824" s="15" t="s">
        <v>6287</v>
      </c>
      <c r="B824" s="218" t="str">
        <f>IF(ISNUMBER(_xlfn.XMATCH(SBA_fields[[#This Row],[ID]],Rosetta_Stone[FDXSANDBOXA ID],0))=TRUE,"Found","0-Not Found")</f>
        <v>0-Not Found</v>
      </c>
      <c r="C824" s="15"/>
      <c r="D824" s="15" t="s">
        <v>7719</v>
      </c>
      <c r="E824" s="15" t="s">
        <v>6697</v>
      </c>
      <c r="F824" s="15" t="s">
        <v>103</v>
      </c>
      <c r="G824" s="15" t="s">
        <v>947</v>
      </c>
    </row>
    <row r="825" spans="1:7" hidden="1">
      <c r="A825" s="15" t="s">
        <v>6287</v>
      </c>
      <c r="B825" s="218" t="str">
        <f>IF(ISNUMBER(_xlfn.XMATCH(SBA_fields[[#This Row],[ID]],Rosetta_Stone[FDXSANDBOXA ID],0))=TRUE,"Found","0-Not Found")</f>
        <v>0-Not Found</v>
      </c>
      <c r="C825" s="15"/>
      <c r="D825" s="15" t="s">
        <v>7720</v>
      </c>
      <c r="E825" s="15" t="s">
        <v>6701</v>
      </c>
      <c r="F825" s="15" t="s">
        <v>103</v>
      </c>
      <c r="G825" s="15" t="s">
        <v>947</v>
      </c>
    </row>
    <row r="826" spans="1:7" hidden="1">
      <c r="A826" s="15" t="s">
        <v>7721</v>
      </c>
      <c r="B826" s="218" t="str">
        <f>IF(ISNUMBER(_xlfn.XMATCH(SBA_fields[[#This Row],[ID]],Rosetta_Stone[FDXSANDBOXA ID],0))=TRUE,"Found","0-Not Found")</f>
        <v>0-Not Found</v>
      </c>
      <c r="C826" s="15"/>
      <c r="D826" s="15" t="s">
        <v>7722</v>
      </c>
      <c r="E826" s="15" t="s">
        <v>6700</v>
      </c>
      <c r="F826" s="15" t="s">
        <v>134</v>
      </c>
      <c r="G826" s="15" t="s">
        <v>810</v>
      </c>
    </row>
    <row r="827" spans="1:7" hidden="1">
      <c r="A827" s="15" t="s">
        <v>7721</v>
      </c>
      <c r="B827" s="218" t="str">
        <f>IF(ISNUMBER(_xlfn.XMATCH(SBA_fields[[#This Row],[ID]],Rosetta_Stone[FDXSANDBOXA ID],0))=TRUE,"Found","0-Not Found")</f>
        <v>0-Not Found</v>
      </c>
      <c r="C827" s="15"/>
      <c r="D827" s="15" t="s">
        <v>7723</v>
      </c>
      <c r="E827" s="15" t="s">
        <v>6700</v>
      </c>
      <c r="F827" s="15" t="s">
        <v>103</v>
      </c>
      <c r="G827" s="15" t="s">
        <v>810</v>
      </c>
    </row>
    <row r="828" spans="1:7" hidden="1">
      <c r="A828" s="15" t="s">
        <v>7724</v>
      </c>
      <c r="B828" s="218" t="str">
        <f>IF(ISNUMBER(_xlfn.XMATCH(SBA_fields[[#This Row],[ID]],Rosetta_Stone[FDXSANDBOXA ID],0))=TRUE,"Found","0-Not Found")</f>
        <v>0-Not Found</v>
      </c>
      <c r="C828" s="15"/>
      <c r="D828" s="15" t="s">
        <v>7725</v>
      </c>
      <c r="E828" s="15" t="s">
        <v>6700</v>
      </c>
      <c r="F828" s="15" t="s">
        <v>134</v>
      </c>
      <c r="G828" s="15" t="s">
        <v>810</v>
      </c>
    </row>
    <row r="829" spans="1:7" hidden="1">
      <c r="A829" s="15" t="s">
        <v>7724</v>
      </c>
      <c r="B829" s="218" t="str">
        <f>IF(ISNUMBER(_xlfn.XMATCH(SBA_fields[[#This Row],[ID]],Rosetta_Stone[FDXSANDBOXA ID],0))=TRUE,"Found","0-Not Found")</f>
        <v>0-Not Found</v>
      </c>
      <c r="C829" s="15"/>
      <c r="D829" s="15" t="s">
        <v>7726</v>
      </c>
      <c r="E829" s="15" t="s">
        <v>6700</v>
      </c>
      <c r="F829" s="15" t="s">
        <v>103</v>
      </c>
      <c r="G829" s="15" t="s">
        <v>810</v>
      </c>
    </row>
    <row r="830" spans="1:7" hidden="1">
      <c r="A830" s="15" t="s">
        <v>7727</v>
      </c>
      <c r="B830" s="218" t="str">
        <f>IF(ISNUMBER(_xlfn.XMATCH(SBA_fields[[#This Row],[ID]],Rosetta_Stone[FDXSANDBOXA ID],0))=TRUE,"Found","0-Not Found")</f>
        <v>0-Not Found</v>
      </c>
      <c r="C830" s="15"/>
      <c r="D830" s="15" t="s">
        <v>7728</v>
      </c>
      <c r="E830" s="15" t="s">
        <v>6700</v>
      </c>
      <c r="F830" s="15" t="s">
        <v>7081</v>
      </c>
      <c r="G830" s="15" t="s">
        <v>810</v>
      </c>
    </row>
    <row r="831" spans="1:7" hidden="1">
      <c r="A831" s="15" t="s">
        <v>7727</v>
      </c>
      <c r="B831" s="218" t="str">
        <f>IF(ISNUMBER(_xlfn.XMATCH(SBA_fields[[#This Row],[ID]],Rosetta_Stone[FDXSANDBOXA ID],0))=TRUE,"Found","0-Not Found")</f>
        <v>0-Not Found</v>
      </c>
      <c r="C831" s="15"/>
      <c r="D831" s="15" t="s">
        <v>7729</v>
      </c>
      <c r="E831" s="15" t="s">
        <v>6700</v>
      </c>
      <c r="F831" s="15" t="s">
        <v>103</v>
      </c>
      <c r="G831" s="15" t="s">
        <v>810</v>
      </c>
    </row>
    <row r="832" spans="1:7" hidden="1">
      <c r="A832" s="15" t="s">
        <v>7730</v>
      </c>
      <c r="B832" s="218" t="str">
        <f>IF(ISNUMBER(_xlfn.XMATCH(SBA_fields[[#This Row],[ID]],Rosetta_Stone[FDXSANDBOXA ID],0))=TRUE,"Found","0-Not Found")</f>
        <v>0-Not Found</v>
      </c>
      <c r="C832" s="15"/>
      <c r="D832" s="15" t="s">
        <v>7731</v>
      </c>
      <c r="E832" s="15" t="s">
        <v>6700</v>
      </c>
      <c r="F832" s="15" t="s">
        <v>7081</v>
      </c>
      <c r="G832" s="15" t="s">
        <v>810</v>
      </c>
    </row>
    <row r="833" spans="1:7" hidden="1">
      <c r="A833" s="15" t="s">
        <v>7730</v>
      </c>
      <c r="B833" s="218" t="str">
        <f>IF(ISNUMBER(_xlfn.XMATCH(SBA_fields[[#This Row],[ID]],Rosetta_Stone[FDXSANDBOXA ID],0))=TRUE,"Found","0-Not Found")</f>
        <v>0-Not Found</v>
      </c>
      <c r="C833" s="15"/>
      <c r="D833" s="15" t="s">
        <v>7732</v>
      </c>
      <c r="E833" s="15" t="s">
        <v>6700</v>
      </c>
      <c r="F833" s="15" t="s">
        <v>103</v>
      </c>
      <c r="G833" s="15" t="s">
        <v>810</v>
      </c>
    </row>
    <row r="834" spans="1:7" hidden="1">
      <c r="A834" s="15" t="s">
        <v>7733</v>
      </c>
      <c r="B834" s="218" t="str">
        <f>IF(ISNUMBER(_xlfn.XMATCH(SBA_fields[[#This Row],[ID]],Rosetta_Stone[FDXSANDBOXA ID],0))=TRUE,"Found","0-Not Found")</f>
        <v>0-Not Found</v>
      </c>
      <c r="C834" s="15"/>
      <c r="D834" s="15" t="s">
        <v>7734</v>
      </c>
      <c r="E834" s="15" t="s">
        <v>6700</v>
      </c>
      <c r="F834" s="15" t="s">
        <v>7081</v>
      </c>
      <c r="G834" s="15" t="s">
        <v>810</v>
      </c>
    </row>
    <row r="835" spans="1:7" hidden="1">
      <c r="A835" s="15" t="s">
        <v>7733</v>
      </c>
      <c r="B835" s="218" t="str">
        <f>IF(ISNUMBER(_xlfn.XMATCH(SBA_fields[[#This Row],[ID]],Rosetta_Stone[FDXSANDBOXA ID],0))=TRUE,"Found","0-Not Found")</f>
        <v>0-Not Found</v>
      </c>
      <c r="C835" s="15"/>
      <c r="D835" s="15" t="s">
        <v>7735</v>
      </c>
      <c r="E835" s="15" t="s">
        <v>6700</v>
      </c>
      <c r="F835" s="15" t="s">
        <v>103</v>
      </c>
      <c r="G835" s="15" t="s">
        <v>810</v>
      </c>
    </row>
    <row r="836" spans="1:7" hidden="1">
      <c r="A836" s="15" t="s">
        <v>7736</v>
      </c>
      <c r="B836" s="218" t="str">
        <f>IF(ISNUMBER(_xlfn.XMATCH(SBA_fields[[#This Row],[ID]],Rosetta_Stone[FDXSANDBOXA ID],0))=TRUE,"Found","0-Not Found")</f>
        <v>0-Not Found</v>
      </c>
      <c r="C836" s="15"/>
      <c r="D836" s="15" t="s">
        <v>7737</v>
      </c>
      <c r="E836" s="15" t="s">
        <v>6700</v>
      </c>
      <c r="F836" s="15" t="s">
        <v>7081</v>
      </c>
      <c r="G836" s="15" t="s">
        <v>810</v>
      </c>
    </row>
    <row r="837" spans="1:7" hidden="1">
      <c r="A837" s="15" t="s">
        <v>7736</v>
      </c>
      <c r="B837" s="218" t="str">
        <f>IF(ISNUMBER(_xlfn.XMATCH(SBA_fields[[#This Row],[ID]],Rosetta_Stone[FDXSANDBOXA ID],0))=TRUE,"Found","0-Not Found")</f>
        <v>0-Not Found</v>
      </c>
      <c r="C837" s="15"/>
      <c r="D837" s="15" t="s">
        <v>7738</v>
      </c>
      <c r="E837" s="15" t="s">
        <v>6700</v>
      </c>
      <c r="F837" s="15" t="s">
        <v>103</v>
      </c>
      <c r="G837" s="15" t="s">
        <v>810</v>
      </c>
    </row>
    <row r="838" spans="1:7" hidden="1">
      <c r="A838" s="15" t="s">
        <v>7739</v>
      </c>
      <c r="B838" s="218" t="str">
        <f>IF(ISNUMBER(_xlfn.XMATCH(SBA_fields[[#This Row],[ID]],Rosetta_Stone[FDXSANDBOXA ID],0))=TRUE,"Found","0-Not Found")</f>
        <v>0-Not Found</v>
      </c>
      <c r="C838" s="15"/>
      <c r="D838" s="15" t="s">
        <v>7740</v>
      </c>
      <c r="E838" s="15" t="s">
        <v>6700</v>
      </c>
      <c r="F838" s="15" t="s">
        <v>134</v>
      </c>
      <c r="G838" s="15" t="s">
        <v>810</v>
      </c>
    </row>
    <row r="839" spans="1:7" hidden="1">
      <c r="A839" s="15" t="s">
        <v>7739</v>
      </c>
      <c r="B839" s="218" t="str">
        <f>IF(ISNUMBER(_xlfn.XMATCH(SBA_fields[[#This Row],[ID]],Rosetta_Stone[FDXSANDBOXA ID],0))=TRUE,"Found","0-Not Found")</f>
        <v>0-Not Found</v>
      </c>
      <c r="C839" s="15"/>
      <c r="D839" s="15" t="s">
        <v>7741</v>
      </c>
      <c r="E839" s="15" t="s">
        <v>6700</v>
      </c>
      <c r="F839" s="15" t="s">
        <v>103</v>
      </c>
      <c r="G839" s="15" t="s">
        <v>810</v>
      </c>
    </row>
    <row r="840" spans="1:7" hidden="1">
      <c r="A840" s="15" t="s">
        <v>7742</v>
      </c>
      <c r="B840" s="218" t="str">
        <f>IF(ISNUMBER(_xlfn.XMATCH(SBA_fields[[#This Row],[ID]],Rosetta_Stone[FDXSANDBOXA ID],0))=TRUE,"Found","0-Not Found")</f>
        <v>0-Not Found</v>
      </c>
      <c r="C840" s="15"/>
      <c r="D840" s="15" t="s">
        <v>7743</v>
      </c>
      <c r="E840" s="15" t="s">
        <v>6700</v>
      </c>
      <c r="F840" s="15" t="s">
        <v>103</v>
      </c>
      <c r="G840" s="15" t="s">
        <v>810</v>
      </c>
    </row>
    <row r="841" spans="1:7" hidden="1">
      <c r="A841" s="15" t="s">
        <v>7744</v>
      </c>
      <c r="B841" s="218" t="str">
        <f>IF(ISNUMBER(_xlfn.XMATCH(SBA_fields[[#This Row],[ID]],Rosetta_Stone[FDXSANDBOXA ID],0))=TRUE,"Found","0-Not Found")</f>
        <v>0-Not Found</v>
      </c>
      <c r="C841" s="15"/>
      <c r="D841" s="15" t="s">
        <v>7745</v>
      </c>
      <c r="E841" s="15" t="s">
        <v>6700</v>
      </c>
      <c r="F841" s="15" t="s">
        <v>103</v>
      </c>
      <c r="G841" s="15" t="s">
        <v>810</v>
      </c>
    </row>
    <row r="842" spans="1:7" hidden="1">
      <c r="A842" s="15" t="s">
        <v>4904</v>
      </c>
      <c r="B842" s="218" t="str">
        <f>IF(ISNUMBER(_xlfn.XMATCH(SBA_fields[[#This Row],[ID]],Rosetta_Stone[FDXSANDBOXA ID],0))=TRUE,"Found","0-Not Found")</f>
        <v>0-Not Found</v>
      </c>
      <c r="C842" s="15"/>
      <c r="D842" s="15" t="s">
        <v>6322</v>
      </c>
      <c r="E842" s="15" t="s">
        <v>6700</v>
      </c>
      <c r="F842" s="15" t="s">
        <v>103</v>
      </c>
      <c r="G842" s="15" t="s">
        <v>810</v>
      </c>
    </row>
    <row r="843" spans="1:7" hidden="1">
      <c r="A843" s="15" t="s">
        <v>7746</v>
      </c>
      <c r="B843" s="218" t="str">
        <f>IF(ISNUMBER(_xlfn.XMATCH(SBA_fields[[#This Row],[ID]],Rosetta_Stone[FDXSANDBOXA ID],0))=TRUE,"Found","0-Not Found")</f>
        <v>0-Not Found</v>
      </c>
      <c r="C843" s="15"/>
      <c r="D843" s="15" t="s">
        <v>7747</v>
      </c>
      <c r="E843" s="15" t="s">
        <v>6700</v>
      </c>
      <c r="F843" s="15" t="s">
        <v>7081</v>
      </c>
      <c r="G843" s="15" t="s">
        <v>810</v>
      </c>
    </row>
    <row r="844" spans="1:7" hidden="1">
      <c r="A844" s="15" t="s">
        <v>7748</v>
      </c>
      <c r="B844" s="218" t="str">
        <f>IF(ISNUMBER(_xlfn.XMATCH(SBA_fields[[#This Row],[ID]],Rosetta_Stone[FDXSANDBOXA ID],0))=TRUE,"Found","0-Not Found")</f>
        <v>0-Not Found</v>
      </c>
      <c r="C844" s="15"/>
      <c r="D844" s="15" t="s">
        <v>7749</v>
      </c>
      <c r="E844" s="15" t="s">
        <v>6700</v>
      </c>
      <c r="F844" s="15" t="s">
        <v>7081</v>
      </c>
      <c r="G844" s="15" t="s">
        <v>810</v>
      </c>
    </row>
    <row r="845" spans="1:7" hidden="1">
      <c r="A845" s="15" t="s">
        <v>7748</v>
      </c>
      <c r="B845" s="218" t="str">
        <f>IF(ISNUMBER(_xlfn.XMATCH(SBA_fields[[#This Row],[ID]],Rosetta_Stone[FDXSANDBOXA ID],0))=TRUE,"Found","0-Not Found")</f>
        <v>0-Not Found</v>
      </c>
      <c r="C845" s="15"/>
      <c r="D845" s="15" t="s">
        <v>7750</v>
      </c>
      <c r="E845" s="15" t="s">
        <v>6700</v>
      </c>
      <c r="F845" s="15" t="s">
        <v>103</v>
      </c>
      <c r="G845" s="15" t="s">
        <v>810</v>
      </c>
    </row>
    <row r="846" spans="1:7" hidden="1">
      <c r="A846" s="15" t="s">
        <v>7751</v>
      </c>
      <c r="B846" s="218" t="str">
        <f>IF(ISNUMBER(_xlfn.XMATCH(SBA_fields[[#This Row],[ID]],Rosetta_Stone[FDXSANDBOXA ID],0))=TRUE,"Found","0-Not Found")</f>
        <v>0-Not Found</v>
      </c>
      <c r="C846" s="15"/>
      <c r="D846" s="15" t="s">
        <v>7752</v>
      </c>
      <c r="E846" s="15" t="s">
        <v>6700</v>
      </c>
      <c r="F846" s="15" t="s">
        <v>7081</v>
      </c>
      <c r="G846" s="15" t="s">
        <v>810</v>
      </c>
    </row>
    <row r="847" spans="1:7" hidden="1">
      <c r="A847" s="15" t="s">
        <v>7751</v>
      </c>
      <c r="B847" s="218" t="str">
        <f>IF(ISNUMBER(_xlfn.XMATCH(SBA_fields[[#This Row],[ID]],Rosetta_Stone[FDXSANDBOXA ID],0))=TRUE,"Found","0-Not Found")</f>
        <v>0-Not Found</v>
      </c>
      <c r="C847" s="15"/>
      <c r="D847" s="15" t="s">
        <v>7753</v>
      </c>
      <c r="E847" s="15" t="s">
        <v>6700</v>
      </c>
      <c r="F847" s="15" t="s">
        <v>103</v>
      </c>
      <c r="G847" s="15" t="s">
        <v>810</v>
      </c>
    </row>
    <row r="848" spans="1:7" hidden="1">
      <c r="A848" s="15" t="s">
        <v>7754</v>
      </c>
      <c r="B848" s="218" t="str">
        <f>IF(ISNUMBER(_xlfn.XMATCH(SBA_fields[[#This Row],[ID]],Rosetta_Stone[FDXSANDBOXA ID],0))=TRUE,"Found","0-Not Found")</f>
        <v>0-Not Found</v>
      </c>
      <c r="C848" s="15"/>
      <c r="D848" s="15" t="s">
        <v>7755</v>
      </c>
      <c r="E848" s="15" t="s">
        <v>6700</v>
      </c>
      <c r="F848" s="15" t="s">
        <v>7081</v>
      </c>
      <c r="G848" s="15" t="s">
        <v>810</v>
      </c>
    </row>
    <row r="849" spans="1:7" hidden="1">
      <c r="A849" s="15" t="s">
        <v>7754</v>
      </c>
      <c r="B849" s="218" t="str">
        <f>IF(ISNUMBER(_xlfn.XMATCH(SBA_fields[[#This Row],[ID]],Rosetta_Stone[FDXSANDBOXA ID],0))=TRUE,"Found","0-Not Found")</f>
        <v>0-Not Found</v>
      </c>
      <c r="C849" s="15"/>
      <c r="D849" s="15" t="s">
        <v>7756</v>
      </c>
      <c r="E849" s="15" t="s">
        <v>6700</v>
      </c>
      <c r="F849" s="15" t="s">
        <v>103</v>
      </c>
      <c r="G849" s="15" t="s">
        <v>810</v>
      </c>
    </row>
    <row r="850" spans="1:7" hidden="1">
      <c r="A850" s="15" t="s">
        <v>7757</v>
      </c>
      <c r="B850" s="218" t="str">
        <f>IF(ISNUMBER(_xlfn.XMATCH(SBA_fields[[#This Row],[ID]],Rosetta_Stone[FDXSANDBOXA ID],0))=TRUE,"Found","0-Not Found")</f>
        <v>0-Not Found</v>
      </c>
      <c r="C850" s="15"/>
      <c r="D850" s="15" t="s">
        <v>7758</v>
      </c>
      <c r="E850" s="15" t="s">
        <v>6700</v>
      </c>
      <c r="F850" s="15" t="s">
        <v>7081</v>
      </c>
      <c r="G850" s="15" t="s">
        <v>810</v>
      </c>
    </row>
    <row r="851" spans="1:7" hidden="1">
      <c r="A851" s="15" t="s">
        <v>7759</v>
      </c>
      <c r="B851" s="218" t="str">
        <f>IF(ISNUMBER(_xlfn.XMATCH(SBA_fields[[#This Row],[ID]],Rosetta_Stone[FDXSANDBOXA ID],0))=TRUE,"Found","0-Not Found")</f>
        <v>0-Not Found</v>
      </c>
      <c r="C851" s="15"/>
      <c r="D851" s="15" t="s">
        <v>7760</v>
      </c>
      <c r="E851" s="15" t="s">
        <v>6700</v>
      </c>
      <c r="F851" s="15" t="s">
        <v>7081</v>
      </c>
      <c r="G851" s="15" t="s">
        <v>810</v>
      </c>
    </row>
    <row r="852" spans="1:7" hidden="1">
      <c r="A852" s="15" t="s">
        <v>7759</v>
      </c>
      <c r="B852" s="218" t="str">
        <f>IF(ISNUMBER(_xlfn.XMATCH(SBA_fields[[#This Row],[ID]],Rosetta_Stone[FDXSANDBOXA ID],0))=TRUE,"Found","0-Not Found")</f>
        <v>0-Not Found</v>
      </c>
      <c r="C852" s="15"/>
      <c r="D852" s="15" t="s">
        <v>7761</v>
      </c>
      <c r="E852" s="15" t="s">
        <v>6700</v>
      </c>
      <c r="F852" s="15" t="s">
        <v>103</v>
      </c>
      <c r="G852" s="15" t="s">
        <v>810</v>
      </c>
    </row>
    <row r="853" spans="1:7" hidden="1">
      <c r="A853" s="15" t="s">
        <v>7762</v>
      </c>
      <c r="B853" s="218" t="str">
        <f>IF(ISNUMBER(_xlfn.XMATCH(SBA_fields[[#This Row],[ID]],Rosetta_Stone[FDXSANDBOXA ID],0))=TRUE,"Found","0-Not Found")</f>
        <v>0-Not Found</v>
      </c>
      <c r="C853" s="15"/>
      <c r="D853" s="15" t="s">
        <v>7763</v>
      </c>
      <c r="E853" s="15" t="s">
        <v>6700</v>
      </c>
      <c r="F853" s="15" t="s">
        <v>7081</v>
      </c>
      <c r="G853" s="15" t="s">
        <v>810</v>
      </c>
    </row>
    <row r="854" spans="1:7" hidden="1">
      <c r="A854" s="15" t="s">
        <v>7762</v>
      </c>
      <c r="B854" s="218" t="str">
        <f>IF(ISNUMBER(_xlfn.XMATCH(SBA_fields[[#This Row],[ID]],Rosetta_Stone[FDXSANDBOXA ID],0))=TRUE,"Found","0-Not Found")</f>
        <v>0-Not Found</v>
      </c>
      <c r="C854" s="15"/>
      <c r="D854" s="15" t="s">
        <v>7764</v>
      </c>
      <c r="E854" s="15" t="s">
        <v>6700</v>
      </c>
      <c r="F854" s="15" t="s">
        <v>103</v>
      </c>
      <c r="G854" s="15" t="s">
        <v>810</v>
      </c>
    </row>
    <row r="855" spans="1:7" hidden="1">
      <c r="A855" s="15" t="s">
        <v>7765</v>
      </c>
      <c r="B855" s="218" t="str">
        <f>IF(ISNUMBER(_xlfn.XMATCH(SBA_fields[[#This Row],[ID]],Rosetta_Stone[FDXSANDBOXA ID],0))=TRUE,"Found","0-Not Found")</f>
        <v>0-Not Found</v>
      </c>
      <c r="C855" s="15"/>
      <c r="D855" s="15" t="s">
        <v>7766</v>
      </c>
      <c r="E855" s="15" t="s">
        <v>6700</v>
      </c>
      <c r="F855" s="15" t="s">
        <v>134</v>
      </c>
      <c r="G855" s="15" t="s">
        <v>810</v>
      </c>
    </row>
    <row r="856" spans="1:7" hidden="1">
      <c r="A856" s="15" t="s">
        <v>7765</v>
      </c>
      <c r="B856" s="218" t="str">
        <f>IF(ISNUMBER(_xlfn.XMATCH(SBA_fields[[#This Row],[ID]],Rosetta_Stone[FDXSANDBOXA ID],0))=TRUE,"Found","0-Not Found")</f>
        <v>0-Not Found</v>
      </c>
      <c r="C856" s="15"/>
      <c r="D856" s="15" t="s">
        <v>7767</v>
      </c>
      <c r="E856" s="15" t="s">
        <v>6700</v>
      </c>
      <c r="F856" s="15" t="s">
        <v>103</v>
      </c>
      <c r="G856" s="15" t="s">
        <v>810</v>
      </c>
    </row>
    <row r="857" spans="1:7" hidden="1">
      <c r="A857" s="15" t="s">
        <v>7768</v>
      </c>
      <c r="B857" s="218" t="str">
        <f>IF(ISNUMBER(_xlfn.XMATCH(SBA_fields[[#This Row],[ID]],Rosetta_Stone[FDXSANDBOXA ID],0))=TRUE,"Found","0-Not Found")</f>
        <v>0-Not Found</v>
      </c>
      <c r="C857" s="15"/>
      <c r="D857" s="15" t="s">
        <v>7769</v>
      </c>
      <c r="E857" s="15" t="s">
        <v>6700</v>
      </c>
      <c r="F857" s="15" t="s">
        <v>134</v>
      </c>
      <c r="G857" s="15" t="s">
        <v>810</v>
      </c>
    </row>
    <row r="858" spans="1:7" hidden="1">
      <c r="A858" s="15" t="s">
        <v>7768</v>
      </c>
      <c r="B858" s="218" t="str">
        <f>IF(ISNUMBER(_xlfn.XMATCH(SBA_fields[[#This Row],[ID]],Rosetta_Stone[FDXSANDBOXA ID],0))=TRUE,"Found","0-Not Found")</f>
        <v>0-Not Found</v>
      </c>
      <c r="C858" s="15"/>
      <c r="D858" s="15" t="s">
        <v>7770</v>
      </c>
      <c r="E858" s="15" t="s">
        <v>6700</v>
      </c>
      <c r="F858" s="15" t="s">
        <v>103</v>
      </c>
      <c r="G858" s="15" t="s">
        <v>810</v>
      </c>
    </row>
    <row r="859" spans="1:7" hidden="1">
      <c r="A859" s="15" t="s">
        <v>7771</v>
      </c>
      <c r="B859" s="218" t="str">
        <f>IF(ISNUMBER(_xlfn.XMATCH(SBA_fields[[#This Row],[ID]],Rosetta_Stone[FDXSANDBOXA ID],0))=TRUE,"Found","0-Not Found")</f>
        <v>0-Not Found</v>
      </c>
      <c r="C859" s="15"/>
      <c r="D859" s="15" t="s">
        <v>7772</v>
      </c>
      <c r="E859" s="15" t="s">
        <v>6700</v>
      </c>
      <c r="F859" s="15" t="s">
        <v>134</v>
      </c>
      <c r="G859" s="15" t="s">
        <v>810</v>
      </c>
    </row>
    <row r="860" spans="1:7" hidden="1">
      <c r="A860" s="15" t="s">
        <v>7771</v>
      </c>
      <c r="B860" s="218" t="str">
        <f>IF(ISNUMBER(_xlfn.XMATCH(SBA_fields[[#This Row],[ID]],Rosetta_Stone[FDXSANDBOXA ID],0))=TRUE,"Found","0-Not Found")</f>
        <v>0-Not Found</v>
      </c>
      <c r="C860" s="15"/>
      <c r="D860" s="15" t="s">
        <v>7773</v>
      </c>
      <c r="E860" s="15" t="s">
        <v>6700</v>
      </c>
      <c r="F860" s="15" t="s">
        <v>103</v>
      </c>
      <c r="G860" s="15" t="s">
        <v>810</v>
      </c>
    </row>
    <row r="861" spans="1:7" hidden="1">
      <c r="A861" s="15" t="s">
        <v>7774</v>
      </c>
      <c r="B861" s="218" t="str">
        <f>IF(ISNUMBER(_xlfn.XMATCH(SBA_fields[[#This Row],[ID]],Rosetta_Stone[FDXSANDBOXA ID],0))=TRUE,"Found","0-Not Found")</f>
        <v>0-Not Found</v>
      </c>
      <c r="C861" s="15"/>
      <c r="D861" s="15" t="s">
        <v>7775</v>
      </c>
      <c r="E861" s="15" t="s">
        <v>6700</v>
      </c>
      <c r="F861" s="15" t="s">
        <v>134</v>
      </c>
      <c r="G861" s="15" t="s">
        <v>810</v>
      </c>
    </row>
    <row r="862" spans="1:7" hidden="1">
      <c r="A862" s="15" t="s">
        <v>7774</v>
      </c>
      <c r="B862" s="218" t="str">
        <f>IF(ISNUMBER(_xlfn.XMATCH(SBA_fields[[#This Row],[ID]],Rosetta_Stone[FDXSANDBOXA ID],0))=TRUE,"Found","0-Not Found")</f>
        <v>0-Not Found</v>
      </c>
      <c r="C862" s="15"/>
      <c r="D862" s="15" t="s">
        <v>7776</v>
      </c>
      <c r="E862" s="15" t="s">
        <v>6700</v>
      </c>
      <c r="F862" s="15" t="s">
        <v>103</v>
      </c>
      <c r="G862" s="15" t="s">
        <v>810</v>
      </c>
    </row>
    <row r="863" spans="1:7" hidden="1">
      <c r="A863" s="15" t="s">
        <v>7777</v>
      </c>
      <c r="B863" s="218" t="str">
        <f>IF(ISNUMBER(_xlfn.XMATCH(SBA_fields[[#This Row],[ID]],Rosetta_Stone[FDXSANDBOXA ID],0))=TRUE,"Found","0-Not Found")</f>
        <v>0-Not Found</v>
      </c>
      <c r="C863" s="15"/>
      <c r="D863" s="15" t="s">
        <v>7778</v>
      </c>
      <c r="E863" s="15" t="s">
        <v>6700</v>
      </c>
      <c r="F863" s="15" t="s">
        <v>134</v>
      </c>
      <c r="G863" s="15" t="s">
        <v>810</v>
      </c>
    </row>
    <row r="864" spans="1:7" hidden="1">
      <c r="A864" s="15" t="s">
        <v>7777</v>
      </c>
      <c r="B864" s="218" t="str">
        <f>IF(ISNUMBER(_xlfn.XMATCH(SBA_fields[[#This Row],[ID]],Rosetta_Stone[FDXSANDBOXA ID],0))=TRUE,"Found","0-Not Found")</f>
        <v>0-Not Found</v>
      </c>
      <c r="C864" s="15"/>
      <c r="D864" s="15" t="s">
        <v>7779</v>
      </c>
      <c r="E864" s="15" t="s">
        <v>6700</v>
      </c>
      <c r="F864" s="15" t="s">
        <v>103</v>
      </c>
      <c r="G864" s="15" t="s">
        <v>810</v>
      </c>
    </row>
    <row r="865" spans="1:7" hidden="1">
      <c r="A865" s="15" t="s">
        <v>7780</v>
      </c>
      <c r="B865" s="218" t="str">
        <f>IF(ISNUMBER(_xlfn.XMATCH(SBA_fields[[#This Row],[ID]],Rosetta_Stone[FDXSANDBOXA ID],0))=TRUE,"Found","0-Not Found")</f>
        <v>0-Not Found</v>
      </c>
      <c r="C865" s="15"/>
      <c r="D865" s="15" t="s">
        <v>7781</v>
      </c>
      <c r="E865" s="15" t="s">
        <v>6935</v>
      </c>
      <c r="F865" s="15" t="s">
        <v>216</v>
      </c>
      <c r="G865" s="15" t="s">
        <v>6712</v>
      </c>
    </row>
    <row r="866" spans="1:7" hidden="1">
      <c r="A866" s="15" t="s">
        <v>6288</v>
      </c>
      <c r="B866" s="218" t="str">
        <f>IF(ISNUMBER(_xlfn.XMATCH(SBA_fields[[#This Row],[ID]],Rosetta_Stone[FDXSANDBOXA ID],0))=TRUE,"Found","0-Not Found")</f>
        <v>0-Not Found</v>
      </c>
      <c r="C866" s="15"/>
      <c r="D866" s="15" t="s">
        <v>7782</v>
      </c>
      <c r="E866" s="15" t="s">
        <v>6701</v>
      </c>
      <c r="F866" s="15" t="s">
        <v>216</v>
      </c>
      <c r="G866" s="15" t="s">
        <v>6712</v>
      </c>
    </row>
    <row r="867" spans="1:7" hidden="1">
      <c r="A867" s="15" t="s">
        <v>7784</v>
      </c>
      <c r="B867" s="218" t="str">
        <f>IF(ISNUMBER(_xlfn.XMATCH(SBA_fields[[#This Row],[ID]],Rosetta_Stone[FDXSANDBOXA ID],0))=TRUE,"Found","0-Not Found")</f>
        <v>0-Not Found</v>
      </c>
      <c r="C867" s="15"/>
      <c r="D867" s="15" t="s">
        <v>7785</v>
      </c>
      <c r="E867" s="15" t="s">
        <v>6700</v>
      </c>
      <c r="F867" s="15" t="s">
        <v>216</v>
      </c>
      <c r="G867" s="15" t="s">
        <v>6712</v>
      </c>
    </row>
    <row r="868" spans="1:7" hidden="1">
      <c r="A868" s="15" t="s">
        <v>7786</v>
      </c>
      <c r="B868" s="218" t="str">
        <f>IF(ISNUMBER(_xlfn.XMATCH(SBA_fields[[#This Row],[ID]],Rosetta_Stone[FDXSANDBOXA ID],0))=TRUE,"Found","0-Not Found")</f>
        <v>0-Not Found</v>
      </c>
      <c r="C868" s="15"/>
      <c r="D868" s="15" t="s">
        <v>7787</v>
      </c>
      <c r="E868" s="15" t="s">
        <v>6701</v>
      </c>
      <c r="F868" s="15" t="s">
        <v>216</v>
      </c>
      <c r="G868" s="15" t="s">
        <v>6712</v>
      </c>
    </row>
    <row r="869" spans="1:7" hidden="1">
      <c r="A869" s="15" t="s">
        <v>7788</v>
      </c>
      <c r="B869" s="218" t="str">
        <f>IF(ISNUMBER(_xlfn.XMATCH(SBA_fields[[#This Row],[ID]],Rosetta_Stone[FDXSANDBOXA ID],0))=TRUE,"Found","0-Not Found")</f>
        <v>0-Not Found</v>
      </c>
      <c r="C869" s="15"/>
      <c r="D869" s="15" t="s">
        <v>7789</v>
      </c>
      <c r="E869" s="15" t="s">
        <v>6700</v>
      </c>
      <c r="F869" s="15" t="s">
        <v>103</v>
      </c>
      <c r="G869" s="15" t="s">
        <v>810</v>
      </c>
    </row>
    <row r="870" spans="1:7" hidden="1">
      <c r="A870" s="15" t="s">
        <v>7790</v>
      </c>
      <c r="B870" s="218" t="str">
        <f>IF(ISNUMBER(_xlfn.XMATCH(SBA_fields[[#This Row],[ID]],Rosetta_Stone[FDXSANDBOXA ID],0))=TRUE,"Found","0-Not Found")</f>
        <v>0-Not Found</v>
      </c>
      <c r="C870" s="15"/>
      <c r="D870" s="15" t="s">
        <v>7791</v>
      </c>
      <c r="E870" s="15" t="s">
        <v>6700</v>
      </c>
      <c r="F870" s="15" t="s">
        <v>103</v>
      </c>
      <c r="G870" s="15" t="s">
        <v>810</v>
      </c>
    </row>
    <row r="871" spans="1:7" hidden="1">
      <c r="A871" s="15" t="s">
        <v>7792</v>
      </c>
      <c r="B871" s="218" t="str">
        <f>IF(ISNUMBER(_xlfn.XMATCH(SBA_fields[[#This Row],[ID]],Rosetta_Stone[FDXSANDBOXA ID],0))=TRUE,"Found","0-Not Found")</f>
        <v>0-Not Found</v>
      </c>
      <c r="C871" s="15"/>
      <c r="D871" s="15" t="s">
        <v>7793</v>
      </c>
      <c r="E871" s="15" t="s">
        <v>6700</v>
      </c>
      <c r="F871" s="15" t="s">
        <v>103</v>
      </c>
      <c r="G871" s="15" t="s">
        <v>810</v>
      </c>
    </row>
    <row r="872" spans="1:7" hidden="1">
      <c r="A872" s="15" t="s">
        <v>7794</v>
      </c>
      <c r="B872" s="218" t="str">
        <f>IF(ISNUMBER(_xlfn.XMATCH(SBA_fields[[#This Row],[ID]],Rosetta_Stone[FDXSANDBOXA ID],0))=TRUE,"Found","0-Not Found")</f>
        <v>0-Not Found</v>
      </c>
      <c r="C872" s="15"/>
      <c r="D872" s="15" t="s">
        <v>7795</v>
      </c>
      <c r="E872" s="15" t="s">
        <v>6700</v>
      </c>
      <c r="F872" s="15" t="s">
        <v>103</v>
      </c>
      <c r="G872" s="15" t="s">
        <v>810</v>
      </c>
    </row>
    <row r="873" spans="1:7" hidden="1">
      <c r="A873" s="15" t="s">
        <v>7796</v>
      </c>
      <c r="B873" s="218" t="str">
        <f>IF(ISNUMBER(_xlfn.XMATCH(SBA_fields[[#This Row],[ID]],Rosetta_Stone[FDXSANDBOXA ID],0))=TRUE,"Found","0-Not Found")</f>
        <v>0-Not Found</v>
      </c>
      <c r="C873" s="15"/>
      <c r="D873" s="15" t="s">
        <v>7797</v>
      </c>
      <c r="E873" s="15" t="s">
        <v>6700</v>
      </c>
      <c r="F873" s="15" t="s">
        <v>103</v>
      </c>
      <c r="G873" s="15" t="s">
        <v>810</v>
      </c>
    </row>
    <row r="874" spans="1:7" hidden="1">
      <c r="A874" s="15" t="s">
        <v>7798</v>
      </c>
      <c r="B874" s="218" t="str">
        <f>IF(ISNUMBER(_xlfn.XMATCH(SBA_fields[[#This Row],[ID]],Rosetta_Stone[FDXSANDBOXA ID],0))=TRUE,"Found","0-Not Found")</f>
        <v>0-Not Found</v>
      </c>
      <c r="C874" s="15"/>
      <c r="D874" s="15" t="s">
        <v>7799</v>
      </c>
      <c r="E874" s="15" t="s">
        <v>6700</v>
      </c>
      <c r="F874" s="15" t="s">
        <v>103</v>
      </c>
      <c r="G874" s="15" t="s">
        <v>810</v>
      </c>
    </row>
    <row r="875" spans="1:7" hidden="1">
      <c r="A875" s="15" t="s">
        <v>7800</v>
      </c>
      <c r="B875" s="218" t="str">
        <f>IF(ISNUMBER(_xlfn.XMATCH(SBA_fields[[#This Row],[ID]],Rosetta_Stone[FDXSANDBOXA ID],0))=TRUE,"Found","0-Not Found")</f>
        <v>0-Not Found</v>
      </c>
      <c r="C875" s="15"/>
      <c r="D875" s="15" t="s">
        <v>7801</v>
      </c>
      <c r="E875" s="15" t="s">
        <v>6700</v>
      </c>
      <c r="F875" s="15" t="s">
        <v>103</v>
      </c>
      <c r="G875" s="15" t="s">
        <v>810</v>
      </c>
    </row>
    <row r="876" spans="1:7" hidden="1">
      <c r="A876" s="15" t="s">
        <v>7802</v>
      </c>
      <c r="B876" s="218" t="str">
        <f>IF(ISNUMBER(_xlfn.XMATCH(SBA_fields[[#This Row],[ID]],Rosetta_Stone[FDXSANDBOXA ID],0))=TRUE,"Found","0-Not Found")</f>
        <v>0-Not Found</v>
      </c>
      <c r="C876" s="15"/>
      <c r="D876" s="15" t="s">
        <v>7803</v>
      </c>
      <c r="E876" s="15" t="s">
        <v>6700</v>
      </c>
      <c r="F876" s="15" t="s">
        <v>103</v>
      </c>
      <c r="G876" s="15" t="s">
        <v>810</v>
      </c>
    </row>
    <row r="877" spans="1:7" hidden="1">
      <c r="A877" s="15" t="s">
        <v>7804</v>
      </c>
      <c r="B877" s="218" t="str">
        <f>IF(ISNUMBER(_xlfn.XMATCH(SBA_fields[[#This Row],[ID]],Rosetta_Stone[FDXSANDBOXA ID],0))=TRUE,"Found","0-Not Found")</f>
        <v>0-Not Found</v>
      </c>
      <c r="C877" s="15"/>
      <c r="D877" s="15" t="s">
        <v>7805</v>
      </c>
      <c r="E877" s="15" t="s">
        <v>6700</v>
      </c>
      <c r="F877" s="15" t="s">
        <v>103</v>
      </c>
      <c r="G877" s="15" t="s">
        <v>810</v>
      </c>
    </row>
    <row r="878" spans="1:7" hidden="1">
      <c r="A878" s="15" t="s">
        <v>7806</v>
      </c>
      <c r="B878" s="218" t="str">
        <f>IF(ISNUMBER(_xlfn.XMATCH(SBA_fields[[#This Row],[ID]],Rosetta_Stone[FDXSANDBOXA ID],0))=TRUE,"Found","0-Not Found")</f>
        <v>0-Not Found</v>
      </c>
      <c r="C878" s="15"/>
      <c r="D878" s="15" t="s">
        <v>7807</v>
      </c>
      <c r="E878" s="15" t="s">
        <v>6700</v>
      </c>
      <c r="F878" s="15" t="s">
        <v>103</v>
      </c>
      <c r="G878" s="15" t="s">
        <v>810</v>
      </c>
    </row>
    <row r="879" spans="1:7" hidden="1">
      <c r="A879" s="15" t="s">
        <v>7808</v>
      </c>
      <c r="B879" s="218" t="str">
        <f>IF(ISNUMBER(_xlfn.XMATCH(SBA_fields[[#This Row],[ID]],Rosetta_Stone[FDXSANDBOXA ID],0))=TRUE,"Found","0-Not Found")</f>
        <v>0-Not Found</v>
      </c>
      <c r="C879" s="15"/>
      <c r="D879" s="15" t="s">
        <v>7809</v>
      </c>
      <c r="E879" s="15" t="s">
        <v>6700</v>
      </c>
      <c r="F879" s="15" t="s">
        <v>103</v>
      </c>
      <c r="G879" s="15" t="s">
        <v>810</v>
      </c>
    </row>
    <row r="880" spans="1:7" hidden="1">
      <c r="A880" s="15" t="s">
        <v>7810</v>
      </c>
      <c r="B880" s="218" t="str">
        <f>IF(ISNUMBER(_xlfn.XMATCH(SBA_fields[[#This Row],[ID]],Rosetta_Stone[FDXSANDBOXA ID],0))=TRUE,"Found","0-Not Found")</f>
        <v>0-Not Found</v>
      </c>
      <c r="C880" s="15"/>
      <c r="D880" s="15" t="s">
        <v>7811</v>
      </c>
      <c r="E880" s="15" t="s">
        <v>6700</v>
      </c>
      <c r="F880" s="15" t="s">
        <v>103</v>
      </c>
      <c r="G880" s="15" t="s">
        <v>810</v>
      </c>
    </row>
    <row r="881" spans="1:7" hidden="1">
      <c r="A881" s="15" t="s">
        <v>7812</v>
      </c>
      <c r="B881" s="218" t="str">
        <f>IF(ISNUMBER(_xlfn.XMATCH(SBA_fields[[#This Row],[ID]],Rosetta_Stone[FDXSANDBOXA ID],0))=TRUE,"Found","0-Not Found")</f>
        <v>0-Not Found</v>
      </c>
      <c r="C881" s="15"/>
      <c r="D881" s="15" t="s">
        <v>7813</v>
      </c>
      <c r="E881" s="15" t="s">
        <v>6700</v>
      </c>
      <c r="F881" s="15" t="s">
        <v>103</v>
      </c>
      <c r="G881" s="15" t="s">
        <v>810</v>
      </c>
    </row>
    <row r="882" spans="1:7" hidden="1">
      <c r="A882" s="15" t="s">
        <v>7814</v>
      </c>
      <c r="B882" s="218" t="str">
        <f>IF(ISNUMBER(_xlfn.XMATCH(SBA_fields[[#This Row],[ID]],Rosetta_Stone[FDXSANDBOXA ID],0))=TRUE,"Found","0-Not Found")</f>
        <v>0-Not Found</v>
      </c>
      <c r="C882" s="15"/>
      <c r="D882" s="15" t="s">
        <v>7815</v>
      </c>
      <c r="E882" s="15" t="s">
        <v>6700</v>
      </c>
      <c r="F882" s="15" t="s">
        <v>103</v>
      </c>
      <c r="G882" s="15" t="s">
        <v>810</v>
      </c>
    </row>
    <row r="883" spans="1:7" hidden="1">
      <c r="A883" s="15" t="s">
        <v>7816</v>
      </c>
      <c r="B883" s="218" t="str">
        <f>IF(ISNUMBER(_xlfn.XMATCH(SBA_fields[[#This Row],[ID]],Rosetta_Stone[FDXSANDBOXA ID],0))=TRUE,"Found","0-Not Found")</f>
        <v>0-Not Found</v>
      </c>
      <c r="C883" s="15"/>
      <c r="D883" s="15" t="s">
        <v>7817</v>
      </c>
      <c r="E883" s="15" t="s">
        <v>6700</v>
      </c>
      <c r="F883" s="15" t="s">
        <v>103</v>
      </c>
      <c r="G883" s="15" t="s">
        <v>810</v>
      </c>
    </row>
    <row r="884" spans="1:7" hidden="1">
      <c r="A884" s="15" t="s">
        <v>7818</v>
      </c>
      <c r="B884" s="218" t="str">
        <f>IF(ISNUMBER(_xlfn.XMATCH(SBA_fields[[#This Row],[ID]],Rosetta_Stone[FDXSANDBOXA ID],0))=TRUE,"Found","0-Not Found")</f>
        <v>0-Not Found</v>
      </c>
      <c r="C884" s="15"/>
      <c r="D884" s="15" t="s">
        <v>7819</v>
      </c>
      <c r="E884" s="15" t="s">
        <v>6700</v>
      </c>
      <c r="F884" s="15" t="s">
        <v>103</v>
      </c>
      <c r="G884" s="15" t="s">
        <v>810</v>
      </c>
    </row>
    <row r="885" spans="1:7" hidden="1">
      <c r="A885" s="15" t="s">
        <v>7820</v>
      </c>
      <c r="B885" s="218" t="str">
        <f>IF(ISNUMBER(_xlfn.XMATCH(SBA_fields[[#This Row],[ID]],Rosetta_Stone[FDXSANDBOXA ID],0))=TRUE,"Found","0-Not Found")</f>
        <v>0-Not Found</v>
      </c>
      <c r="C885" s="15"/>
      <c r="D885" s="15" t="s">
        <v>7821</v>
      </c>
      <c r="E885" s="15" t="s">
        <v>6700</v>
      </c>
      <c r="F885" s="15" t="s">
        <v>103</v>
      </c>
      <c r="G885" s="15" t="s">
        <v>810</v>
      </c>
    </row>
    <row r="886" spans="1:7" hidden="1">
      <c r="A886" s="15" t="s">
        <v>7822</v>
      </c>
      <c r="B886" s="218" t="str">
        <f>IF(ISNUMBER(_xlfn.XMATCH(SBA_fields[[#This Row],[ID]],Rosetta_Stone[FDXSANDBOXA ID],0))=TRUE,"Found","0-Not Found")</f>
        <v>0-Not Found</v>
      </c>
      <c r="C886" s="15"/>
      <c r="D886" s="15" t="s">
        <v>7823</v>
      </c>
      <c r="E886" s="15" t="s">
        <v>6700</v>
      </c>
      <c r="F886" s="15" t="s">
        <v>103</v>
      </c>
      <c r="G886" s="15" t="s">
        <v>810</v>
      </c>
    </row>
    <row r="887" spans="1:7" hidden="1">
      <c r="A887" s="15" t="s">
        <v>7824</v>
      </c>
      <c r="B887" s="218" t="str">
        <f>IF(ISNUMBER(_xlfn.XMATCH(SBA_fields[[#This Row],[ID]],Rosetta_Stone[FDXSANDBOXA ID],0))=TRUE,"Found","0-Not Found")</f>
        <v>0-Not Found</v>
      </c>
      <c r="C887" s="15"/>
      <c r="D887" s="15" t="s">
        <v>7825</v>
      </c>
      <c r="E887" s="15" t="s">
        <v>6700</v>
      </c>
      <c r="F887" s="15" t="s">
        <v>103</v>
      </c>
      <c r="G887" s="15" t="s">
        <v>810</v>
      </c>
    </row>
    <row r="888" spans="1:7" hidden="1">
      <c r="A888" s="15" t="s">
        <v>7826</v>
      </c>
      <c r="B888" s="218" t="str">
        <f>IF(ISNUMBER(_xlfn.XMATCH(SBA_fields[[#This Row],[ID]],Rosetta_Stone[FDXSANDBOXA ID],0))=TRUE,"Found","0-Not Found")</f>
        <v>0-Not Found</v>
      </c>
      <c r="C888" s="15"/>
      <c r="D888" s="15" t="s">
        <v>7827</v>
      </c>
      <c r="E888" s="15" t="s">
        <v>6700</v>
      </c>
      <c r="F888" s="15" t="s">
        <v>103</v>
      </c>
      <c r="G888" s="15" t="s">
        <v>810</v>
      </c>
    </row>
    <row r="889" spans="1:7" hidden="1">
      <c r="A889" s="15" t="s">
        <v>7828</v>
      </c>
      <c r="B889" s="218" t="str">
        <f>IF(ISNUMBER(_xlfn.XMATCH(SBA_fields[[#This Row],[ID]],Rosetta_Stone[FDXSANDBOXA ID],0))=TRUE,"Found","0-Not Found")</f>
        <v>0-Not Found</v>
      </c>
      <c r="C889" s="15"/>
      <c r="D889" s="15" t="s">
        <v>7829</v>
      </c>
      <c r="E889" s="15" t="s">
        <v>6700</v>
      </c>
      <c r="F889" s="15" t="s">
        <v>103</v>
      </c>
      <c r="G889" s="15" t="s">
        <v>810</v>
      </c>
    </row>
    <row r="890" spans="1:7" hidden="1">
      <c r="A890" s="15" t="s">
        <v>7830</v>
      </c>
      <c r="B890" s="218" t="str">
        <f>IF(ISNUMBER(_xlfn.XMATCH(SBA_fields[[#This Row],[ID]],Rosetta_Stone[FDXSANDBOXA ID],0))=TRUE,"Found","0-Not Found")</f>
        <v>0-Not Found</v>
      </c>
      <c r="C890" s="15"/>
      <c r="D890" s="15" t="s">
        <v>7831</v>
      </c>
      <c r="E890" s="15" t="s">
        <v>6700</v>
      </c>
      <c r="F890" s="15" t="s">
        <v>103</v>
      </c>
      <c r="G890" s="15" t="s">
        <v>810</v>
      </c>
    </row>
    <row r="891" spans="1:7" hidden="1">
      <c r="A891" s="15" t="s">
        <v>7832</v>
      </c>
      <c r="B891" s="218" t="str">
        <f>IF(ISNUMBER(_xlfn.XMATCH(SBA_fields[[#This Row],[ID]],Rosetta_Stone[FDXSANDBOXA ID],0))=TRUE,"Found","0-Not Found")</f>
        <v>0-Not Found</v>
      </c>
      <c r="C891" s="15"/>
      <c r="D891" s="15" t="s">
        <v>7833</v>
      </c>
      <c r="E891" s="15" t="s">
        <v>6700</v>
      </c>
      <c r="F891" s="15" t="s">
        <v>103</v>
      </c>
      <c r="G891" s="15" t="s">
        <v>810</v>
      </c>
    </row>
    <row r="892" spans="1:7" hidden="1">
      <c r="A892" s="15" t="s">
        <v>7834</v>
      </c>
      <c r="B892" s="218" t="str">
        <f>IF(ISNUMBER(_xlfn.XMATCH(SBA_fields[[#This Row],[ID]],Rosetta_Stone[FDXSANDBOXA ID],0))=TRUE,"Found","0-Not Found")</f>
        <v>0-Not Found</v>
      </c>
      <c r="C892" s="15"/>
      <c r="D892" s="15" t="s">
        <v>7835</v>
      </c>
      <c r="E892" s="15" t="s">
        <v>6700</v>
      </c>
      <c r="F892" s="15" t="s">
        <v>103</v>
      </c>
      <c r="G892" s="15" t="s">
        <v>810</v>
      </c>
    </row>
    <row r="893" spans="1:7" hidden="1">
      <c r="A893" s="15" t="s">
        <v>7836</v>
      </c>
      <c r="B893" s="218" t="str">
        <f>IF(ISNUMBER(_xlfn.XMATCH(SBA_fields[[#This Row],[ID]],Rosetta_Stone[FDXSANDBOXA ID],0))=TRUE,"Found","0-Not Found")</f>
        <v>0-Not Found</v>
      </c>
      <c r="C893" s="15"/>
      <c r="D893" s="15" t="s">
        <v>7837</v>
      </c>
      <c r="E893" s="15" t="s">
        <v>6700</v>
      </c>
      <c r="F893" s="15" t="s">
        <v>103</v>
      </c>
      <c r="G893" s="15" t="s">
        <v>810</v>
      </c>
    </row>
    <row r="894" spans="1:7" hidden="1">
      <c r="A894" s="15" t="s">
        <v>7838</v>
      </c>
      <c r="B894" s="218" t="str">
        <f>IF(ISNUMBER(_xlfn.XMATCH(SBA_fields[[#This Row],[ID]],Rosetta_Stone[FDXSANDBOXA ID],0))=TRUE,"Found","0-Not Found")</f>
        <v>0-Not Found</v>
      </c>
      <c r="C894" s="15"/>
      <c r="D894" s="15" t="s">
        <v>7839</v>
      </c>
      <c r="E894" s="15" t="s">
        <v>6700</v>
      </c>
      <c r="F894" s="15" t="s">
        <v>103</v>
      </c>
      <c r="G894" s="15" t="s">
        <v>810</v>
      </c>
    </row>
    <row r="895" spans="1:7" hidden="1">
      <c r="A895" s="15" t="s">
        <v>7840</v>
      </c>
      <c r="B895" s="218" t="str">
        <f>IF(ISNUMBER(_xlfn.XMATCH(SBA_fields[[#This Row],[ID]],Rosetta_Stone[FDXSANDBOXA ID],0))=TRUE,"Found","0-Not Found")</f>
        <v>0-Not Found</v>
      </c>
      <c r="C895" s="15"/>
      <c r="D895" s="15" t="s">
        <v>7841</v>
      </c>
      <c r="E895" s="15" t="s">
        <v>6700</v>
      </c>
      <c r="F895" s="15" t="s">
        <v>103</v>
      </c>
      <c r="G895" s="15" t="s">
        <v>810</v>
      </c>
    </row>
    <row r="896" spans="1:7" hidden="1">
      <c r="A896" s="15" t="s">
        <v>7842</v>
      </c>
      <c r="B896" s="218" t="str">
        <f>IF(ISNUMBER(_xlfn.XMATCH(SBA_fields[[#This Row],[ID]],Rosetta_Stone[FDXSANDBOXA ID],0))=TRUE,"Found","0-Not Found")</f>
        <v>0-Not Found</v>
      </c>
      <c r="C896" s="15"/>
      <c r="D896" s="15" t="s">
        <v>7843</v>
      </c>
      <c r="E896" s="15" t="s">
        <v>6700</v>
      </c>
      <c r="F896" s="15" t="s">
        <v>103</v>
      </c>
      <c r="G896" s="15" t="s">
        <v>810</v>
      </c>
    </row>
    <row r="897" spans="1:7" hidden="1">
      <c r="A897" s="15" t="s">
        <v>7844</v>
      </c>
      <c r="B897" s="218" t="str">
        <f>IF(ISNUMBER(_xlfn.XMATCH(SBA_fields[[#This Row],[ID]],Rosetta_Stone[FDXSANDBOXA ID],0))=TRUE,"Found","0-Not Found")</f>
        <v>0-Not Found</v>
      </c>
      <c r="C897" s="15"/>
      <c r="D897" s="15" t="s">
        <v>7845</v>
      </c>
      <c r="E897" s="15" t="s">
        <v>6700</v>
      </c>
      <c r="F897" s="15" t="s">
        <v>103</v>
      </c>
      <c r="G897" s="15" t="s">
        <v>810</v>
      </c>
    </row>
    <row r="898" spans="1:7" hidden="1">
      <c r="A898" s="15" t="s">
        <v>7846</v>
      </c>
      <c r="B898" s="218" t="str">
        <f>IF(ISNUMBER(_xlfn.XMATCH(SBA_fields[[#This Row],[ID]],Rosetta_Stone[FDXSANDBOXA ID],0))=TRUE,"Found","0-Not Found")</f>
        <v>0-Not Found</v>
      </c>
      <c r="C898" s="15"/>
      <c r="D898" s="15" t="s">
        <v>7847</v>
      </c>
      <c r="E898" s="15" t="s">
        <v>6700</v>
      </c>
      <c r="F898" s="15" t="s">
        <v>103</v>
      </c>
      <c r="G898" s="15" t="s">
        <v>810</v>
      </c>
    </row>
    <row r="899" spans="1:7" hidden="1">
      <c r="A899" s="15" t="s">
        <v>7848</v>
      </c>
      <c r="B899" s="218" t="str">
        <f>IF(ISNUMBER(_xlfn.XMATCH(SBA_fields[[#This Row],[ID]],Rosetta_Stone[FDXSANDBOXA ID],0))=TRUE,"Found","0-Not Found")</f>
        <v>0-Not Found</v>
      </c>
      <c r="C899" s="15"/>
      <c r="D899" s="15" t="s">
        <v>7849</v>
      </c>
      <c r="E899" s="15" t="s">
        <v>6700</v>
      </c>
      <c r="F899" s="15" t="s">
        <v>103</v>
      </c>
      <c r="G899" s="15" t="s">
        <v>810</v>
      </c>
    </row>
    <row r="900" spans="1:7" hidden="1">
      <c r="A900" s="15" t="s">
        <v>7850</v>
      </c>
      <c r="B900" s="218" t="str">
        <f>IF(ISNUMBER(_xlfn.XMATCH(SBA_fields[[#This Row],[ID]],Rosetta_Stone[FDXSANDBOXA ID],0))=TRUE,"Found","0-Not Found")</f>
        <v>0-Not Found</v>
      </c>
      <c r="C900" s="15"/>
      <c r="D900" s="15" t="s">
        <v>7851</v>
      </c>
      <c r="E900" s="15" t="s">
        <v>6700</v>
      </c>
      <c r="F900" s="15" t="s">
        <v>7081</v>
      </c>
      <c r="G900" s="15" t="s">
        <v>810</v>
      </c>
    </row>
    <row r="901" spans="1:7" hidden="1">
      <c r="A901" s="15" t="s">
        <v>290</v>
      </c>
      <c r="B901" s="218" t="str">
        <f>IF(ISNUMBER(_xlfn.XMATCH(SBA_fields[[#This Row],[ID]],Rosetta_Stone[FDXSANDBOXA ID],0))=TRUE,"Found","0-Not Found")</f>
        <v>0-Not Found</v>
      </c>
      <c r="C901" s="15"/>
      <c r="D901" s="15" t="s">
        <v>291</v>
      </c>
      <c r="E901" s="15" t="s">
        <v>6701</v>
      </c>
      <c r="F901" s="15" t="s">
        <v>103</v>
      </c>
      <c r="G901" s="15" t="s">
        <v>810</v>
      </c>
    </row>
    <row r="902" spans="1:7" hidden="1">
      <c r="A902" s="15" t="s">
        <v>6289</v>
      </c>
      <c r="B902" s="218" t="str">
        <f>IF(ISNUMBER(_xlfn.XMATCH(SBA_fields[[#This Row],[ID]],Rosetta_Stone[FDXSANDBOXA ID],0))=TRUE,"Found","0-Not Found")</f>
        <v>0-Not Found</v>
      </c>
      <c r="C902" s="15"/>
      <c r="D902" s="15" t="s">
        <v>7852</v>
      </c>
      <c r="E902" s="15" t="s">
        <v>6701</v>
      </c>
      <c r="F902" s="15" t="s">
        <v>7081</v>
      </c>
      <c r="G902" s="15" t="s">
        <v>810</v>
      </c>
    </row>
    <row r="903" spans="1:7" hidden="1">
      <c r="A903" s="15" t="s">
        <v>6289</v>
      </c>
      <c r="B903" s="218" t="str">
        <f>IF(ISNUMBER(_xlfn.XMATCH(SBA_fields[[#This Row],[ID]],Rosetta_Stone[FDXSANDBOXA ID],0))=TRUE,"Found","0-Not Found")</f>
        <v>0-Not Found</v>
      </c>
      <c r="C903" s="15"/>
      <c r="D903" s="15" t="s">
        <v>7852</v>
      </c>
      <c r="E903" s="15" t="s">
        <v>6700</v>
      </c>
      <c r="F903" s="15" t="s">
        <v>7081</v>
      </c>
      <c r="G903" s="15" t="s">
        <v>810</v>
      </c>
    </row>
    <row r="904" spans="1:7" hidden="1">
      <c r="A904" s="15" t="s">
        <v>6289</v>
      </c>
      <c r="B904" s="218" t="str">
        <f>IF(ISNUMBER(_xlfn.XMATCH(SBA_fields[[#This Row],[ID]],Rosetta_Stone[FDXSANDBOXA ID],0))=TRUE,"Found","0-Not Found")</f>
        <v>0-Not Found</v>
      </c>
      <c r="C904" s="15"/>
      <c r="D904" s="15" t="s">
        <v>7853</v>
      </c>
      <c r="E904" s="15" t="s">
        <v>6701</v>
      </c>
      <c r="F904" s="15" t="s">
        <v>103</v>
      </c>
      <c r="G904" s="15" t="s">
        <v>810</v>
      </c>
    </row>
    <row r="905" spans="1:7" hidden="1">
      <c r="A905" s="15" t="s">
        <v>7854</v>
      </c>
      <c r="B905" s="218" t="str">
        <f>IF(ISNUMBER(_xlfn.XMATCH(SBA_fields[[#This Row],[ID]],Rosetta_Stone[FDXSANDBOXA ID],0))=TRUE,"Found","0-Not Found")</f>
        <v>0-Not Found</v>
      </c>
      <c r="C905" s="15"/>
      <c r="D905" s="15" t="s">
        <v>7855</v>
      </c>
      <c r="E905" s="15" t="s">
        <v>6700</v>
      </c>
      <c r="F905" s="15" t="s">
        <v>7081</v>
      </c>
      <c r="G905" s="15" t="s">
        <v>810</v>
      </c>
    </row>
    <row r="906" spans="1:7" hidden="1">
      <c r="A906" s="15" t="s">
        <v>7856</v>
      </c>
      <c r="B906" s="218" t="str">
        <f>IF(ISNUMBER(_xlfn.XMATCH(SBA_fields[[#This Row],[ID]],Rosetta_Stone[FDXSANDBOXA ID],0))=TRUE,"Found","0-Not Found")</f>
        <v>0-Not Found</v>
      </c>
      <c r="C906" s="15"/>
      <c r="D906" s="15" t="s">
        <v>7857</v>
      </c>
      <c r="E906" s="15" t="s">
        <v>6701</v>
      </c>
      <c r="F906" s="15" t="s">
        <v>7081</v>
      </c>
      <c r="G906" s="15" t="s">
        <v>810</v>
      </c>
    </row>
    <row r="907" spans="1:7" hidden="1">
      <c r="A907" s="15" t="s">
        <v>7856</v>
      </c>
      <c r="B907" s="218" t="str">
        <f>IF(ISNUMBER(_xlfn.XMATCH(SBA_fields[[#This Row],[ID]],Rosetta_Stone[FDXSANDBOXA ID],0))=TRUE,"Found","0-Not Found")</f>
        <v>0-Not Found</v>
      </c>
      <c r="C907" s="15"/>
      <c r="D907" s="15" t="s">
        <v>7857</v>
      </c>
      <c r="E907" s="15" t="s">
        <v>6935</v>
      </c>
      <c r="F907" s="15" t="s">
        <v>7081</v>
      </c>
      <c r="G907" s="15" t="s">
        <v>810</v>
      </c>
    </row>
    <row r="908" spans="1:7" hidden="1">
      <c r="A908" s="15" t="s">
        <v>7856</v>
      </c>
      <c r="B908" s="218" t="str">
        <f>IF(ISNUMBER(_xlfn.XMATCH(SBA_fields[[#This Row],[ID]],Rosetta_Stone[FDXSANDBOXA ID],0))=TRUE,"Found","0-Not Found")</f>
        <v>0-Not Found</v>
      </c>
      <c r="C908" s="15"/>
      <c r="D908" s="15" t="s">
        <v>7857</v>
      </c>
      <c r="E908" s="15" t="s">
        <v>6700</v>
      </c>
      <c r="F908" s="15" t="s">
        <v>7081</v>
      </c>
      <c r="G908" s="15" t="s">
        <v>810</v>
      </c>
    </row>
    <row r="909" spans="1:7" hidden="1">
      <c r="A909" s="15" t="s">
        <v>7856</v>
      </c>
      <c r="B909" s="218" t="str">
        <f>IF(ISNUMBER(_xlfn.XMATCH(SBA_fields[[#This Row],[ID]],Rosetta_Stone[FDXSANDBOXA ID],0))=TRUE,"Found","0-Not Found")</f>
        <v>0-Not Found</v>
      </c>
      <c r="C909" s="15"/>
      <c r="D909" s="15" t="s">
        <v>7858</v>
      </c>
      <c r="E909" s="15" t="s">
        <v>6701</v>
      </c>
      <c r="F909" s="15" t="s">
        <v>103</v>
      </c>
      <c r="G909" s="15" t="s">
        <v>810</v>
      </c>
    </row>
    <row r="910" spans="1:7" hidden="1">
      <c r="A910" s="15" t="s">
        <v>7856</v>
      </c>
      <c r="B910" s="218" t="str">
        <f>IF(ISNUMBER(_xlfn.XMATCH(SBA_fields[[#This Row],[ID]],Rosetta_Stone[FDXSANDBOXA ID],0))=TRUE,"Found","0-Not Found")</f>
        <v>0-Not Found</v>
      </c>
      <c r="C910" s="15"/>
      <c r="D910" s="15" t="s">
        <v>7859</v>
      </c>
      <c r="E910" s="15" t="s">
        <v>6935</v>
      </c>
      <c r="F910" s="15" t="s">
        <v>103</v>
      </c>
      <c r="G910" s="15" t="s">
        <v>810</v>
      </c>
    </row>
    <row r="911" spans="1:7" hidden="1">
      <c r="A911" s="15" t="s">
        <v>7856</v>
      </c>
      <c r="B911" s="218" t="str">
        <f>IF(ISNUMBER(_xlfn.XMATCH(SBA_fields[[#This Row],[ID]],Rosetta_Stone[FDXSANDBOXA ID],0))=TRUE,"Found","0-Not Found")</f>
        <v>0-Not Found</v>
      </c>
      <c r="C911" s="15"/>
      <c r="D911" s="15" t="s">
        <v>7860</v>
      </c>
      <c r="E911" s="15" t="s">
        <v>6700</v>
      </c>
      <c r="F911" s="15" t="s">
        <v>103</v>
      </c>
      <c r="G911" s="15" t="s">
        <v>810</v>
      </c>
    </row>
    <row r="912" spans="1:7" hidden="1">
      <c r="A912" s="15" t="s">
        <v>7861</v>
      </c>
      <c r="B912" s="218" t="str">
        <f>IF(ISNUMBER(_xlfn.XMATCH(SBA_fields[[#This Row],[ID]],Rosetta_Stone[FDXSANDBOXA ID],0))=TRUE,"Found","0-Not Found")</f>
        <v>0-Not Found</v>
      </c>
      <c r="C912" s="15"/>
      <c r="D912" s="15" t="s">
        <v>7862</v>
      </c>
      <c r="E912" s="15" t="s">
        <v>6700</v>
      </c>
      <c r="F912" s="15" t="s">
        <v>134</v>
      </c>
      <c r="G912" s="15" t="s">
        <v>810</v>
      </c>
    </row>
    <row r="913" spans="1:7" hidden="1">
      <c r="A913" s="15" t="s">
        <v>7863</v>
      </c>
      <c r="B913" s="218" t="str">
        <f>IF(ISNUMBER(_xlfn.XMATCH(SBA_fields[[#This Row],[ID]],Rosetta_Stone[FDXSANDBOXA ID],0))=TRUE,"Found","0-Not Found")</f>
        <v>0-Not Found</v>
      </c>
      <c r="C913" s="15"/>
      <c r="D913" s="15" t="s">
        <v>7864</v>
      </c>
      <c r="E913" s="15" t="s">
        <v>6700</v>
      </c>
      <c r="F913" s="15" t="s">
        <v>134</v>
      </c>
      <c r="G913" s="15" t="s">
        <v>810</v>
      </c>
    </row>
    <row r="914" spans="1:7" hidden="1">
      <c r="A914" s="15" t="s">
        <v>7865</v>
      </c>
      <c r="B914" s="218" t="str">
        <f>IF(ISNUMBER(_xlfn.XMATCH(SBA_fields[[#This Row],[ID]],Rosetta_Stone[FDXSANDBOXA ID],0))=TRUE,"Found","0-Not Found")</f>
        <v>0-Not Found</v>
      </c>
      <c r="C914" s="15"/>
      <c r="D914" s="15" t="s">
        <v>7866</v>
      </c>
      <c r="E914" s="15" t="s">
        <v>6700</v>
      </c>
      <c r="F914" s="15" t="s">
        <v>7081</v>
      </c>
      <c r="G914" s="15" t="s">
        <v>810</v>
      </c>
    </row>
    <row r="915" spans="1:7" hidden="1">
      <c r="A915" s="15" t="s">
        <v>7867</v>
      </c>
      <c r="B915" s="218" t="str">
        <f>IF(ISNUMBER(_xlfn.XMATCH(SBA_fields[[#This Row],[ID]],Rosetta_Stone[FDXSANDBOXA ID],0))=TRUE,"Found","0-Not Found")</f>
        <v>0-Not Found</v>
      </c>
      <c r="C915" s="15"/>
      <c r="D915" s="15" t="s">
        <v>7868</v>
      </c>
      <c r="E915" s="15" t="s">
        <v>6700</v>
      </c>
      <c r="F915" s="15" t="s">
        <v>134</v>
      </c>
      <c r="G915" s="15" t="s">
        <v>810</v>
      </c>
    </row>
    <row r="916" spans="1:7" hidden="1">
      <c r="A916" s="15" t="s">
        <v>7869</v>
      </c>
      <c r="B916" s="218" t="str">
        <f>IF(ISNUMBER(_xlfn.XMATCH(SBA_fields[[#This Row],[ID]],Rosetta_Stone[FDXSANDBOXA ID],0))=TRUE,"Found","0-Not Found")</f>
        <v>0-Not Found</v>
      </c>
      <c r="C916" s="15"/>
      <c r="D916" s="15" t="s">
        <v>7870</v>
      </c>
      <c r="E916" s="15" t="s">
        <v>6700</v>
      </c>
      <c r="F916" s="15" t="s">
        <v>7081</v>
      </c>
      <c r="G916" s="15" t="s">
        <v>810</v>
      </c>
    </row>
    <row r="917" spans="1:7" hidden="1">
      <c r="A917" s="15" t="s">
        <v>7871</v>
      </c>
      <c r="B917" s="218" t="str">
        <f>IF(ISNUMBER(_xlfn.XMATCH(SBA_fields[[#This Row],[ID]],Rosetta_Stone[FDXSANDBOXA ID],0))=TRUE,"Found","0-Not Found")</f>
        <v>0-Not Found</v>
      </c>
      <c r="C917" s="15"/>
      <c r="D917" s="15" t="s">
        <v>7872</v>
      </c>
      <c r="E917" s="15" t="s">
        <v>6700</v>
      </c>
      <c r="F917" s="15" t="s">
        <v>134</v>
      </c>
      <c r="G917" s="15" t="s">
        <v>810</v>
      </c>
    </row>
    <row r="918" spans="1:7" hidden="1">
      <c r="A918" s="15" t="s">
        <v>7873</v>
      </c>
      <c r="B918" s="218" t="str">
        <f>IF(ISNUMBER(_xlfn.XMATCH(SBA_fields[[#This Row],[ID]],Rosetta_Stone[FDXSANDBOXA ID],0))=TRUE,"Found","0-Not Found")</f>
        <v>0-Not Found</v>
      </c>
      <c r="C918" s="15"/>
      <c r="D918" s="15" t="s">
        <v>7874</v>
      </c>
      <c r="E918" s="15" t="s">
        <v>6700</v>
      </c>
      <c r="F918" s="15" t="s">
        <v>7081</v>
      </c>
      <c r="G918" s="15" t="s">
        <v>810</v>
      </c>
    </row>
    <row r="919" spans="1:7" hidden="1">
      <c r="A919" s="15" t="s">
        <v>7875</v>
      </c>
      <c r="B919" s="218" t="str">
        <f>IF(ISNUMBER(_xlfn.XMATCH(SBA_fields[[#This Row],[ID]],Rosetta_Stone[FDXSANDBOXA ID],0))=TRUE,"Found","0-Not Found")</f>
        <v>0-Not Found</v>
      </c>
      <c r="C919" s="15"/>
      <c r="D919" s="15" t="s">
        <v>7876</v>
      </c>
      <c r="E919" s="15" t="s">
        <v>6700</v>
      </c>
      <c r="F919" s="15" t="s">
        <v>134</v>
      </c>
      <c r="G919" s="15" t="s">
        <v>810</v>
      </c>
    </row>
    <row r="920" spans="1:7" hidden="1">
      <c r="A920" s="15" t="s">
        <v>7877</v>
      </c>
      <c r="B920" s="218" t="str">
        <f>IF(ISNUMBER(_xlfn.XMATCH(SBA_fields[[#This Row],[ID]],Rosetta_Stone[FDXSANDBOXA ID],0))=TRUE,"Found","0-Not Found")</f>
        <v>0-Not Found</v>
      </c>
      <c r="C920" s="15"/>
      <c r="D920" s="15" t="s">
        <v>7878</v>
      </c>
      <c r="E920" s="15" t="s">
        <v>6700</v>
      </c>
      <c r="F920" s="15" t="s">
        <v>134</v>
      </c>
      <c r="G920" s="15" t="s">
        <v>810</v>
      </c>
    </row>
    <row r="921" spans="1:7" hidden="1">
      <c r="A921" s="15" t="s">
        <v>7879</v>
      </c>
      <c r="B921" s="218" t="str">
        <f>IF(ISNUMBER(_xlfn.XMATCH(SBA_fields[[#This Row],[ID]],Rosetta_Stone[FDXSANDBOXA ID],0))=TRUE,"Found","0-Not Found")</f>
        <v>0-Not Found</v>
      </c>
      <c r="C921" s="15"/>
      <c r="D921" s="15" t="s">
        <v>7880</v>
      </c>
      <c r="E921" s="15" t="s">
        <v>6700</v>
      </c>
      <c r="F921" s="15" t="s">
        <v>7081</v>
      </c>
      <c r="G921" s="15" t="s">
        <v>810</v>
      </c>
    </row>
    <row r="922" spans="1:7" hidden="1">
      <c r="A922" s="15" t="s">
        <v>7881</v>
      </c>
      <c r="B922" s="218" t="str">
        <f>IF(ISNUMBER(_xlfn.XMATCH(SBA_fields[[#This Row],[ID]],Rosetta_Stone[FDXSANDBOXA ID],0))=TRUE,"Found","0-Not Found")</f>
        <v>0-Not Found</v>
      </c>
      <c r="C922" s="15"/>
      <c r="D922" s="15" t="s">
        <v>7882</v>
      </c>
      <c r="E922" s="15" t="s">
        <v>6700</v>
      </c>
      <c r="F922" s="15" t="s">
        <v>134</v>
      </c>
      <c r="G922" s="15" t="s">
        <v>810</v>
      </c>
    </row>
    <row r="923" spans="1:7" hidden="1">
      <c r="A923" s="15" t="s">
        <v>7883</v>
      </c>
      <c r="B923" s="218" t="str">
        <f>IF(ISNUMBER(_xlfn.XMATCH(SBA_fields[[#This Row],[ID]],Rosetta_Stone[FDXSANDBOXA ID],0))=TRUE,"Found","0-Not Found")</f>
        <v>0-Not Found</v>
      </c>
      <c r="C923" s="15"/>
      <c r="D923" s="15" t="s">
        <v>7884</v>
      </c>
      <c r="E923" s="15" t="s">
        <v>6700</v>
      </c>
      <c r="F923" s="15" t="s">
        <v>134</v>
      </c>
      <c r="G923" s="15" t="s">
        <v>810</v>
      </c>
    </row>
    <row r="924" spans="1:7" hidden="1">
      <c r="A924" s="15" t="s">
        <v>7885</v>
      </c>
      <c r="B924" s="218" t="str">
        <f>IF(ISNUMBER(_xlfn.XMATCH(SBA_fields[[#This Row],[ID]],Rosetta_Stone[FDXSANDBOXA ID],0))=TRUE,"Found","0-Not Found")</f>
        <v>0-Not Found</v>
      </c>
      <c r="C924" s="15"/>
      <c r="D924" s="15" t="s">
        <v>7886</v>
      </c>
      <c r="E924" s="15" t="s">
        <v>6700</v>
      </c>
      <c r="F924" s="15" t="s">
        <v>134</v>
      </c>
      <c r="G924" s="15" t="s">
        <v>810</v>
      </c>
    </row>
    <row r="925" spans="1:7" hidden="1">
      <c r="A925" s="15" t="s">
        <v>7887</v>
      </c>
      <c r="B925" s="218" t="str">
        <f>IF(ISNUMBER(_xlfn.XMATCH(SBA_fields[[#This Row],[ID]],Rosetta_Stone[FDXSANDBOXA ID],0))=TRUE,"Found","0-Not Found")</f>
        <v>0-Not Found</v>
      </c>
      <c r="C925" s="15"/>
      <c r="D925" s="15" t="s">
        <v>7888</v>
      </c>
      <c r="E925" s="15" t="s">
        <v>6700</v>
      </c>
      <c r="F925" s="15" t="s">
        <v>134</v>
      </c>
      <c r="G925" s="15" t="s">
        <v>810</v>
      </c>
    </row>
    <row r="926" spans="1:7" hidden="1">
      <c r="A926" s="15" t="s">
        <v>7889</v>
      </c>
      <c r="B926" s="218" t="str">
        <f>IF(ISNUMBER(_xlfn.XMATCH(SBA_fields[[#This Row],[ID]],Rosetta_Stone[FDXSANDBOXA ID],0))=TRUE,"Found","0-Not Found")</f>
        <v>0-Not Found</v>
      </c>
      <c r="C926" s="15"/>
      <c r="D926" s="15" t="s">
        <v>7890</v>
      </c>
      <c r="E926" s="15" t="s">
        <v>6700</v>
      </c>
      <c r="F926" s="15" t="s">
        <v>7081</v>
      </c>
      <c r="G926" s="15" t="s">
        <v>810</v>
      </c>
    </row>
    <row r="927" spans="1:7" hidden="1">
      <c r="A927" s="15" t="s">
        <v>7891</v>
      </c>
      <c r="B927" s="218" t="str">
        <f>IF(ISNUMBER(_xlfn.XMATCH(SBA_fields[[#This Row],[ID]],Rosetta_Stone[FDXSANDBOXA ID],0))=TRUE,"Found","0-Not Found")</f>
        <v>0-Not Found</v>
      </c>
      <c r="C927" s="15"/>
      <c r="D927" s="15" t="s">
        <v>7892</v>
      </c>
      <c r="E927" s="15" t="s">
        <v>6700</v>
      </c>
      <c r="F927" s="15" t="s">
        <v>7081</v>
      </c>
      <c r="G927" s="15" t="s">
        <v>810</v>
      </c>
    </row>
    <row r="928" spans="1:7" hidden="1">
      <c r="A928" s="15" t="s">
        <v>7893</v>
      </c>
      <c r="B928" s="218" t="str">
        <f>IF(ISNUMBER(_xlfn.XMATCH(SBA_fields[[#This Row],[ID]],Rosetta_Stone[FDXSANDBOXA ID],0))=TRUE,"Found","0-Not Found")</f>
        <v>0-Not Found</v>
      </c>
      <c r="C928" s="15"/>
      <c r="D928" s="15" t="s">
        <v>7894</v>
      </c>
      <c r="E928" s="15" t="s">
        <v>6700</v>
      </c>
      <c r="F928" s="15" t="s">
        <v>134</v>
      </c>
      <c r="G928" s="15" t="s">
        <v>810</v>
      </c>
    </row>
    <row r="929" spans="1:7" hidden="1">
      <c r="A929" s="15" t="s">
        <v>7895</v>
      </c>
      <c r="B929" s="218" t="str">
        <f>IF(ISNUMBER(_xlfn.XMATCH(SBA_fields[[#This Row],[ID]],Rosetta_Stone[FDXSANDBOXA ID],0))=TRUE,"Found","0-Not Found")</f>
        <v>0-Not Found</v>
      </c>
      <c r="C929" s="15"/>
      <c r="D929" s="15" t="s">
        <v>7896</v>
      </c>
      <c r="E929" s="15" t="s">
        <v>6700</v>
      </c>
      <c r="F929" s="15" t="s">
        <v>7081</v>
      </c>
      <c r="G929" s="15" t="s">
        <v>810</v>
      </c>
    </row>
    <row r="930" spans="1:7" hidden="1">
      <c r="A930" s="15" t="s">
        <v>7897</v>
      </c>
      <c r="B930" s="218" t="str">
        <f>IF(ISNUMBER(_xlfn.XMATCH(SBA_fields[[#This Row],[ID]],Rosetta_Stone[FDXSANDBOXA ID],0))=TRUE,"Found","0-Not Found")</f>
        <v>0-Not Found</v>
      </c>
      <c r="C930" s="15"/>
      <c r="D930" s="15" t="s">
        <v>7898</v>
      </c>
      <c r="E930" s="15" t="s">
        <v>6700</v>
      </c>
      <c r="F930" s="15" t="s">
        <v>134</v>
      </c>
      <c r="G930" s="15" t="s">
        <v>810</v>
      </c>
    </row>
    <row r="931" spans="1:7" hidden="1">
      <c r="A931" s="15" t="s">
        <v>7899</v>
      </c>
      <c r="B931" s="218" t="str">
        <f>IF(ISNUMBER(_xlfn.XMATCH(SBA_fields[[#This Row],[ID]],Rosetta_Stone[FDXSANDBOXA ID],0))=TRUE,"Found","0-Not Found")</f>
        <v>0-Not Found</v>
      </c>
      <c r="C931" s="15"/>
      <c r="D931" s="15" t="s">
        <v>7900</v>
      </c>
      <c r="E931" s="15" t="s">
        <v>6700</v>
      </c>
      <c r="F931" s="15" t="s">
        <v>7081</v>
      </c>
      <c r="G931" s="15" t="s">
        <v>810</v>
      </c>
    </row>
    <row r="932" spans="1:7" hidden="1">
      <c r="A932" s="15" t="s">
        <v>7901</v>
      </c>
      <c r="B932" s="218" t="str">
        <f>IF(ISNUMBER(_xlfn.XMATCH(SBA_fields[[#This Row],[ID]],Rosetta_Stone[FDXSANDBOXA ID],0))=TRUE,"Found","0-Not Found")</f>
        <v>0-Not Found</v>
      </c>
      <c r="C932" s="15"/>
      <c r="D932" s="15" t="s">
        <v>7902</v>
      </c>
      <c r="E932" s="15" t="s">
        <v>6700</v>
      </c>
      <c r="F932" s="15" t="s">
        <v>134</v>
      </c>
      <c r="G932" s="15" t="s">
        <v>810</v>
      </c>
    </row>
    <row r="933" spans="1:7" hidden="1">
      <c r="A933" s="15" t="s">
        <v>7903</v>
      </c>
      <c r="B933" s="218" t="str">
        <f>IF(ISNUMBER(_xlfn.XMATCH(SBA_fields[[#This Row],[ID]],Rosetta_Stone[FDXSANDBOXA ID],0))=TRUE,"Found","0-Not Found")</f>
        <v>0-Not Found</v>
      </c>
      <c r="C933" s="15"/>
      <c r="D933" s="15" t="s">
        <v>7904</v>
      </c>
      <c r="E933" s="15" t="s">
        <v>6700</v>
      </c>
      <c r="F933" s="15" t="s">
        <v>134</v>
      </c>
      <c r="G933" s="15" t="s">
        <v>810</v>
      </c>
    </row>
    <row r="934" spans="1:7" hidden="1">
      <c r="A934" s="15" t="s">
        <v>7905</v>
      </c>
      <c r="B934" s="218" t="str">
        <f>IF(ISNUMBER(_xlfn.XMATCH(SBA_fields[[#This Row],[ID]],Rosetta_Stone[FDXSANDBOXA ID],0))=TRUE,"Found","0-Not Found")</f>
        <v>0-Not Found</v>
      </c>
      <c r="C934" s="15"/>
      <c r="D934" s="15" t="s">
        <v>7906</v>
      </c>
      <c r="E934" s="15" t="s">
        <v>6700</v>
      </c>
      <c r="F934" s="15" t="s">
        <v>7081</v>
      </c>
      <c r="G934" s="15" t="s">
        <v>810</v>
      </c>
    </row>
    <row r="935" spans="1:7" hidden="1">
      <c r="A935" s="15" t="s">
        <v>7907</v>
      </c>
      <c r="B935" s="218" t="str">
        <f>IF(ISNUMBER(_xlfn.XMATCH(SBA_fields[[#This Row],[ID]],Rosetta_Stone[FDXSANDBOXA ID],0))=TRUE,"Found","0-Not Found")</f>
        <v>0-Not Found</v>
      </c>
      <c r="C935" s="15"/>
      <c r="D935" s="15" t="s">
        <v>7908</v>
      </c>
      <c r="E935" s="15" t="s">
        <v>6700</v>
      </c>
      <c r="F935" s="15" t="s">
        <v>134</v>
      </c>
      <c r="G935" s="15" t="s">
        <v>810</v>
      </c>
    </row>
    <row r="936" spans="1:7" hidden="1">
      <c r="A936" s="15" t="s">
        <v>7909</v>
      </c>
      <c r="B936" s="218" t="str">
        <f>IF(ISNUMBER(_xlfn.XMATCH(SBA_fields[[#This Row],[ID]],Rosetta_Stone[FDXSANDBOXA ID],0))=TRUE,"Found","0-Not Found")</f>
        <v>0-Not Found</v>
      </c>
      <c r="C936" s="15"/>
      <c r="D936" s="15" t="s">
        <v>7910</v>
      </c>
      <c r="E936" s="15" t="s">
        <v>6700</v>
      </c>
      <c r="F936" s="15" t="s">
        <v>7081</v>
      </c>
      <c r="G936" s="15" t="s">
        <v>810</v>
      </c>
    </row>
    <row r="937" spans="1:7" hidden="1">
      <c r="A937" s="15" t="s">
        <v>7911</v>
      </c>
      <c r="B937" s="218" t="str">
        <f>IF(ISNUMBER(_xlfn.XMATCH(SBA_fields[[#This Row],[ID]],Rosetta_Stone[FDXSANDBOXA ID],0))=TRUE,"Found","0-Not Found")</f>
        <v>0-Not Found</v>
      </c>
      <c r="C937" s="15"/>
      <c r="D937" s="15" t="s">
        <v>7912</v>
      </c>
      <c r="E937" s="15" t="s">
        <v>6700</v>
      </c>
      <c r="F937" s="15" t="s">
        <v>7081</v>
      </c>
      <c r="G937" s="15" t="s">
        <v>810</v>
      </c>
    </row>
    <row r="938" spans="1:7" hidden="1">
      <c r="A938" s="15" t="s">
        <v>7913</v>
      </c>
      <c r="B938" s="218" t="str">
        <f>IF(ISNUMBER(_xlfn.XMATCH(SBA_fields[[#This Row],[ID]],Rosetta_Stone[FDXSANDBOXA ID],0))=TRUE,"Found","0-Not Found")</f>
        <v>0-Not Found</v>
      </c>
      <c r="C938" s="15"/>
      <c r="D938" s="15" t="s">
        <v>7914</v>
      </c>
      <c r="E938" s="15" t="s">
        <v>6700</v>
      </c>
      <c r="F938" s="15" t="s">
        <v>7081</v>
      </c>
      <c r="G938" s="15" t="s">
        <v>810</v>
      </c>
    </row>
    <row r="939" spans="1:7" hidden="1">
      <c r="A939" s="15" t="s">
        <v>7915</v>
      </c>
      <c r="B939" s="218" t="str">
        <f>IF(ISNUMBER(_xlfn.XMATCH(SBA_fields[[#This Row],[ID]],Rosetta_Stone[FDXSANDBOXA ID],0))=TRUE,"Found","0-Not Found")</f>
        <v>0-Not Found</v>
      </c>
      <c r="C939" s="15"/>
      <c r="D939" s="15" t="s">
        <v>7916</v>
      </c>
      <c r="E939" s="15" t="s">
        <v>6700</v>
      </c>
      <c r="F939" s="15" t="s">
        <v>7081</v>
      </c>
      <c r="G939" s="15" t="s">
        <v>810</v>
      </c>
    </row>
    <row r="940" spans="1:7" hidden="1">
      <c r="A940" s="15" t="s">
        <v>411</v>
      </c>
      <c r="B940" s="218" t="str">
        <f>IF(ISNUMBER(_xlfn.XMATCH(SBA_fields[[#This Row],[ID]],Rosetta_Stone[FDXSANDBOXA ID],0))=TRUE,"Found","0-Not Found")</f>
        <v>Found</v>
      </c>
      <c r="C940" s="15" t="s">
        <v>6696</v>
      </c>
      <c r="D940" s="15" t="s">
        <v>412</v>
      </c>
      <c r="E940" s="15" t="s">
        <v>6700</v>
      </c>
      <c r="F940" s="15" t="s">
        <v>103</v>
      </c>
      <c r="G940" s="15" t="s">
        <v>6712</v>
      </c>
    </row>
    <row r="941" spans="1:7" hidden="1">
      <c r="A941" s="15" t="s">
        <v>411</v>
      </c>
      <c r="B941" s="218" t="str">
        <f>IF(ISNUMBER(_xlfn.XMATCH(SBA_fields[[#This Row],[ID]],Rosetta_Stone[FDXSANDBOXA ID],0))=TRUE,"Found","0-Not Found")</f>
        <v>0-Not Found</v>
      </c>
      <c r="C941" s="15" t="s">
        <v>1641</v>
      </c>
      <c r="D941" s="15" t="s">
        <v>7917</v>
      </c>
      <c r="E941" s="15" t="s">
        <v>6701</v>
      </c>
      <c r="F941" s="15" t="s">
        <v>103</v>
      </c>
      <c r="G941" s="15" t="s">
        <v>6712</v>
      </c>
    </row>
    <row r="942" spans="1:7" hidden="1">
      <c r="A942" s="15" t="s">
        <v>7918</v>
      </c>
      <c r="B942" s="218" t="str">
        <f>IF(ISNUMBER(_xlfn.XMATCH(SBA_fields[[#This Row],[ID]],Rosetta_Stone[FDXSANDBOXA ID],0))=TRUE,"Found","0-Not Found")</f>
        <v>0-Not Found</v>
      </c>
      <c r="C942" s="15"/>
      <c r="D942" s="15" t="s">
        <v>7919</v>
      </c>
      <c r="E942" s="15" t="s">
        <v>6935</v>
      </c>
      <c r="F942" s="15" t="s">
        <v>103</v>
      </c>
      <c r="G942" s="15" t="s">
        <v>947</v>
      </c>
    </row>
    <row r="943" spans="1:7" hidden="1">
      <c r="A943" s="15" t="s">
        <v>7920</v>
      </c>
      <c r="B943" s="218" t="str">
        <f>IF(ISNUMBER(_xlfn.XMATCH(SBA_fields[[#This Row],[ID]],Rosetta_Stone[FDXSANDBOXA ID],0))=TRUE,"Found","0-Not Found")</f>
        <v>0-Not Found</v>
      </c>
      <c r="C943" s="15"/>
      <c r="D943" s="15" t="s">
        <v>7921</v>
      </c>
      <c r="E943" s="15" t="s">
        <v>6688</v>
      </c>
      <c r="F943" s="15" t="s">
        <v>216</v>
      </c>
      <c r="G943" s="15" t="s">
        <v>6831</v>
      </c>
    </row>
    <row r="944" spans="1:7" hidden="1">
      <c r="A944" s="15" t="s">
        <v>8897</v>
      </c>
      <c r="B944" s="218" t="str">
        <f>IF(ISNUMBER(_xlfn.XMATCH(SBA_fields[[#This Row],[ID]],Rosetta_Stone[FDXSANDBOXA ID],0))=TRUE,"Found","0-Not Found")</f>
        <v>Found</v>
      </c>
      <c r="C944" s="15" t="s">
        <v>6696</v>
      </c>
      <c r="D944" s="15" t="s">
        <v>319</v>
      </c>
      <c r="E944" s="15" t="s">
        <v>6700</v>
      </c>
      <c r="F944" s="15" t="s">
        <v>1636</v>
      </c>
      <c r="G944" s="15" t="s">
        <v>947</v>
      </c>
    </row>
    <row r="945" spans="1:7" hidden="1">
      <c r="A945" s="15" t="s">
        <v>629</v>
      </c>
      <c r="B945" s="218" t="str">
        <f>IF(ISNUMBER(_xlfn.XMATCH(SBA_fields[[#This Row],[ID]],Rosetta_Stone[FDXSANDBOXA ID],0))=TRUE,"Found","0-Not Found")</f>
        <v>0-Not Found</v>
      </c>
      <c r="C945" s="15" t="s">
        <v>6696</v>
      </c>
      <c r="D945" s="15" t="s">
        <v>1697</v>
      </c>
      <c r="E945" s="15" t="s">
        <v>6701</v>
      </c>
      <c r="F945" s="15" t="s">
        <v>1636</v>
      </c>
      <c r="G945" s="15" t="s">
        <v>947</v>
      </c>
    </row>
    <row r="946" spans="1:7" hidden="1">
      <c r="A946" s="15" t="s">
        <v>7922</v>
      </c>
      <c r="B946" s="218" t="str">
        <f>IF(ISNUMBER(_xlfn.XMATCH(SBA_fields[[#This Row],[ID]],Rosetta_Stone[FDXSANDBOXA ID],0))=TRUE,"Found","0-Not Found")</f>
        <v>0-Not Found</v>
      </c>
      <c r="C946" s="15"/>
      <c r="D946" s="15" t="s">
        <v>7923</v>
      </c>
      <c r="E946" s="15" t="s">
        <v>6980</v>
      </c>
      <c r="F946" s="15" t="s">
        <v>103</v>
      </c>
      <c r="G946" s="15" t="s">
        <v>947</v>
      </c>
    </row>
    <row r="947" spans="1:7" hidden="1">
      <c r="A947" s="15" t="s">
        <v>245</v>
      </c>
      <c r="B947" s="218" t="str">
        <f>IF(ISNUMBER(_xlfn.XMATCH(SBA_fields[[#This Row],[ID]],Rosetta_Stone[FDXSANDBOXA ID],0))=TRUE,"Found","0-Not Found")</f>
        <v>Found</v>
      </c>
      <c r="C947" s="15" t="s">
        <v>6696</v>
      </c>
      <c r="D947" s="15" t="s">
        <v>246</v>
      </c>
      <c r="E947" s="15" t="s">
        <v>6701</v>
      </c>
      <c r="F947" s="15" t="s">
        <v>103</v>
      </c>
      <c r="G947" s="15" t="s">
        <v>947</v>
      </c>
    </row>
    <row r="948" spans="1:7" hidden="1">
      <c r="A948" s="15" t="s">
        <v>7924</v>
      </c>
      <c r="B948" s="218" t="str">
        <f>IF(ISNUMBER(_xlfn.XMATCH(SBA_fields[[#This Row],[ID]],Rosetta_Stone[FDXSANDBOXA ID],0))=TRUE,"Found","0-Not Found")</f>
        <v>0-Not Found</v>
      </c>
      <c r="C948" s="15"/>
      <c r="D948" s="15" t="s">
        <v>7925</v>
      </c>
      <c r="E948" s="15" t="s">
        <v>6935</v>
      </c>
      <c r="F948" s="15" t="s">
        <v>103</v>
      </c>
      <c r="G948" s="15" t="s">
        <v>947</v>
      </c>
    </row>
    <row r="949" spans="1:7" hidden="1">
      <c r="A949" s="15" t="s">
        <v>7926</v>
      </c>
      <c r="B949" s="218" t="str">
        <f>IF(ISNUMBER(_xlfn.XMATCH(SBA_fields[[#This Row],[ID]],Rosetta_Stone[FDXSANDBOXA ID],0))=TRUE,"Found","0-Not Found")</f>
        <v>0-Not Found</v>
      </c>
      <c r="C949" s="15"/>
      <c r="D949" s="15" t="s">
        <v>7927</v>
      </c>
      <c r="E949" s="15" t="s">
        <v>6935</v>
      </c>
      <c r="F949" s="15" t="s">
        <v>216</v>
      </c>
      <c r="G949" s="15" t="s">
        <v>6712</v>
      </c>
    </row>
    <row r="950" spans="1:7" hidden="1">
      <c r="A950" s="15" t="s">
        <v>7928</v>
      </c>
      <c r="B950" s="218" t="str">
        <f>IF(ISNUMBER(_xlfn.XMATCH(SBA_fields[[#This Row],[ID]],Rosetta_Stone[FDXSANDBOXA ID],0))=TRUE,"Found","0-Not Found")</f>
        <v>0-Not Found</v>
      </c>
      <c r="C950" s="15"/>
      <c r="D950" s="15" t="s">
        <v>7929</v>
      </c>
      <c r="E950" s="15" t="s">
        <v>6935</v>
      </c>
      <c r="F950" s="15" t="s">
        <v>216</v>
      </c>
      <c r="G950" s="15" t="s">
        <v>7930</v>
      </c>
    </row>
    <row r="951" spans="1:7" hidden="1">
      <c r="A951" s="15" t="s">
        <v>7931</v>
      </c>
      <c r="B951" s="218" t="str">
        <f>IF(ISNUMBER(_xlfn.XMATCH(SBA_fields[[#This Row],[ID]],Rosetta_Stone[FDXSANDBOXA ID],0))=TRUE,"Found","0-Not Found")</f>
        <v>0-Not Found</v>
      </c>
      <c r="C951" s="15"/>
      <c r="D951" s="15" t="s">
        <v>7932</v>
      </c>
      <c r="E951" s="15" t="s">
        <v>6935</v>
      </c>
      <c r="F951" s="15" t="s">
        <v>216</v>
      </c>
      <c r="G951" s="15" t="s">
        <v>810</v>
      </c>
    </row>
    <row r="952" spans="1:7" hidden="1">
      <c r="A952" s="15" t="s">
        <v>7933</v>
      </c>
      <c r="B952" s="218" t="str">
        <f>IF(ISNUMBER(_xlfn.XMATCH(SBA_fields[[#This Row],[ID]],Rosetta_Stone[FDXSANDBOXA ID],0))=TRUE,"Found","0-Not Found")</f>
        <v>0-Not Found</v>
      </c>
      <c r="C952" s="15"/>
      <c r="D952" s="15" t="s">
        <v>7934</v>
      </c>
      <c r="E952" s="15" t="s">
        <v>6935</v>
      </c>
      <c r="F952" s="15" t="s">
        <v>103</v>
      </c>
      <c r="G952" s="15" t="s">
        <v>947</v>
      </c>
    </row>
    <row r="953" spans="1:7" hidden="1">
      <c r="A953" s="15" t="s">
        <v>7935</v>
      </c>
      <c r="B953" s="218" t="str">
        <f>IF(ISNUMBER(_xlfn.XMATCH(SBA_fields[[#This Row],[ID]],Rosetta_Stone[FDXSANDBOXA ID],0))=TRUE,"Found","0-Not Found")</f>
        <v>0-Not Found</v>
      </c>
      <c r="C953" s="15"/>
      <c r="D953" s="15" t="s">
        <v>7936</v>
      </c>
      <c r="E953" s="15" t="s">
        <v>6935</v>
      </c>
      <c r="F953" s="15" t="s">
        <v>216</v>
      </c>
      <c r="G953" s="15" t="s">
        <v>7930</v>
      </c>
    </row>
    <row r="954" spans="1:7" hidden="1">
      <c r="A954" s="15" t="s">
        <v>7937</v>
      </c>
      <c r="B954" s="218" t="str">
        <f>IF(ISNUMBER(_xlfn.XMATCH(SBA_fields[[#This Row],[ID]],Rosetta_Stone[FDXSANDBOXA ID],0))=TRUE,"Found","0-Not Found")</f>
        <v>0-Not Found</v>
      </c>
      <c r="C954" s="15"/>
      <c r="D954" s="15" t="s">
        <v>7938</v>
      </c>
      <c r="E954" s="15" t="s">
        <v>6935</v>
      </c>
      <c r="F954" s="15" t="s">
        <v>1636</v>
      </c>
      <c r="G954" s="15" t="s">
        <v>947</v>
      </c>
    </row>
    <row r="955" spans="1:7" hidden="1">
      <c r="A955" s="15" t="s">
        <v>7939</v>
      </c>
      <c r="B955" s="218" t="str">
        <f>IF(ISNUMBER(_xlfn.XMATCH(SBA_fields[[#This Row],[ID]],Rosetta_Stone[FDXSANDBOXA ID],0))=TRUE,"Found","0-Not Found")</f>
        <v>0-Not Found</v>
      </c>
      <c r="C955" s="15"/>
      <c r="D955" s="15" t="s">
        <v>7940</v>
      </c>
      <c r="E955" s="15" t="s">
        <v>6935</v>
      </c>
      <c r="F955" s="15" t="s">
        <v>1636</v>
      </c>
      <c r="G955" s="15" t="s">
        <v>947</v>
      </c>
    </row>
    <row r="956" spans="1:7" hidden="1">
      <c r="A956" s="15" t="s">
        <v>7941</v>
      </c>
      <c r="B956" s="218" t="str">
        <f>IF(ISNUMBER(_xlfn.XMATCH(SBA_fields[[#This Row],[ID]],Rosetta_Stone[FDXSANDBOXA ID],0))=TRUE,"Found","0-Not Found")</f>
        <v>0-Not Found</v>
      </c>
      <c r="C956" s="15"/>
      <c r="D956" s="15" t="s">
        <v>7942</v>
      </c>
      <c r="E956" s="15" t="s">
        <v>6935</v>
      </c>
      <c r="F956" s="15" t="s">
        <v>216</v>
      </c>
      <c r="G956" s="15" t="s">
        <v>7455</v>
      </c>
    </row>
    <row r="957" spans="1:7" hidden="1">
      <c r="A957" s="15" t="s">
        <v>7943</v>
      </c>
      <c r="B957" s="218" t="str">
        <f>IF(ISNUMBER(_xlfn.XMATCH(SBA_fields[[#This Row],[ID]],Rosetta_Stone[FDXSANDBOXA ID],0))=TRUE,"Found","0-Not Found")</f>
        <v>0-Not Found</v>
      </c>
      <c r="C957" s="15"/>
      <c r="D957" s="15" t="s">
        <v>7944</v>
      </c>
      <c r="E957" s="15" t="s">
        <v>6935</v>
      </c>
      <c r="F957" s="15" t="s">
        <v>103</v>
      </c>
      <c r="G957" s="15" t="s">
        <v>947</v>
      </c>
    </row>
    <row r="958" spans="1:7" hidden="1">
      <c r="A958" s="15" t="s">
        <v>7945</v>
      </c>
      <c r="B958" s="218" t="str">
        <f>IF(ISNUMBER(_xlfn.XMATCH(SBA_fields[[#This Row],[ID]],Rosetta_Stone[FDXSANDBOXA ID],0))=TRUE,"Found","0-Not Found")</f>
        <v>0-Not Found</v>
      </c>
      <c r="C958" s="15"/>
      <c r="D958" s="15" t="s">
        <v>7946</v>
      </c>
      <c r="E958" s="15" t="s">
        <v>6935</v>
      </c>
      <c r="F958" s="15" t="s">
        <v>1636</v>
      </c>
      <c r="G958" s="15" t="s">
        <v>947</v>
      </c>
    </row>
    <row r="959" spans="1:7" hidden="1">
      <c r="A959" s="15" t="s">
        <v>7947</v>
      </c>
      <c r="B959" s="218" t="str">
        <f>IF(ISNUMBER(_xlfn.XMATCH(SBA_fields[[#This Row],[ID]],Rosetta_Stone[FDXSANDBOXA ID],0))=TRUE,"Found","0-Not Found")</f>
        <v>0-Not Found</v>
      </c>
      <c r="C959" s="15"/>
      <c r="D959" s="15" t="s">
        <v>7948</v>
      </c>
      <c r="E959" s="15" t="s">
        <v>6935</v>
      </c>
      <c r="F959" s="15" t="s">
        <v>1636</v>
      </c>
      <c r="G959" s="15" t="s">
        <v>947</v>
      </c>
    </row>
    <row r="960" spans="1:7" hidden="1">
      <c r="A960" s="15" t="s">
        <v>7950</v>
      </c>
      <c r="B960" s="218" t="str">
        <f>IF(ISNUMBER(_xlfn.XMATCH(SBA_fields[[#This Row],[ID]],Rosetta_Stone[FDXSANDBOXA ID],0))=TRUE,"Found","0-Not Found")</f>
        <v>0-Not Found</v>
      </c>
      <c r="C960" s="15"/>
      <c r="D960" s="15" t="s">
        <v>7951</v>
      </c>
      <c r="E960" s="15" t="s">
        <v>6935</v>
      </c>
      <c r="F960" s="15" t="s">
        <v>1636</v>
      </c>
      <c r="G960" s="15" t="s">
        <v>947</v>
      </c>
    </row>
    <row r="961" spans="1:7" hidden="1">
      <c r="A961" s="15" t="s">
        <v>7952</v>
      </c>
      <c r="B961" s="218" t="str">
        <f>IF(ISNUMBER(_xlfn.XMATCH(SBA_fields[[#This Row],[ID]],Rosetta_Stone[FDXSANDBOXA ID],0))=TRUE,"Found","0-Not Found")</f>
        <v>0-Not Found</v>
      </c>
      <c r="C961" s="15"/>
      <c r="D961" s="15" t="s">
        <v>7953</v>
      </c>
      <c r="E961" s="15" t="s">
        <v>6935</v>
      </c>
      <c r="F961" s="15" t="s">
        <v>216</v>
      </c>
      <c r="G961" s="15" t="s">
        <v>7930</v>
      </c>
    </row>
    <row r="962" spans="1:7" hidden="1">
      <c r="A962" s="15" t="s">
        <v>7954</v>
      </c>
      <c r="B962" s="218" t="str">
        <f>IF(ISNUMBER(_xlfn.XMATCH(SBA_fields[[#This Row],[ID]],Rosetta_Stone[FDXSANDBOXA ID],0))=TRUE,"Found","0-Not Found")</f>
        <v>0-Not Found</v>
      </c>
      <c r="C962" s="15"/>
      <c r="D962" s="15" t="s">
        <v>7955</v>
      </c>
      <c r="E962" s="15" t="s">
        <v>6688</v>
      </c>
      <c r="F962" s="15" t="s">
        <v>103</v>
      </c>
      <c r="G962" s="15" t="s">
        <v>6712</v>
      </c>
    </row>
    <row r="963" spans="1:7" hidden="1">
      <c r="A963" s="15" t="s">
        <v>7956</v>
      </c>
      <c r="B963" s="218" t="str">
        <f>IF(ISNUMBER(_xlfn.XMATCH(SBA_fields[[#This Row],[ID]],Rosetta_Stone[FDXSANDBOXA ID],0))=TRUE,"Found","0-Not Found")</f>
        <v>0-Not Found</v>
      </c>
      <c r="C963" s="15"/>
      <c r="D963" s="15" t="s">
        <v>7957</v>
      </c>
      <c r="E963" s="15" t="s">
        <v>6701</v>
      </c>
      <c r="F963" s="15" t="s">
        <v>103</v>
      </c>
      <c r="G963" s="15" t="s">
        <v>6712</v>
      </c>
    </row>
    <row r="964" spans="1:7" hidden="1">
      <c r="A964" s="15" t="s">
        <v>7958</v>
      </c>
      <c r="B964" s="218" t="str">
        <f>IF(ISNUMBER(_xlfn.XMATCH(SBA_fields[[#This Row],[ID]],Rosetta_Stone[FDXSANDBOXA ID],0))=TRUE,"Found","0-Not Found")</f>
        <v>0-Not Found</v>
      </c>
      <c r="C964" s="15"/>
      <c r="D964" s="15" t="s">
        <v>7959</v>
      </c>
      <c r="E964" s="15" t="s">
        <v>6688</v>
      </c>
      <c r="F964" s="15" t="s">
        <v>216</v>
      </c>
      <c r="G964" s="15" t="s">
        <v>947</v>
      </c>
    </row>
    <row r="965" spans="1:7" hidden="1">
      <c r="A965" s="15" t="s">
        <v>6290</v>
      </c>
      <c r="B965" s="218" t="str">
        <f>IF(ISNUMBER(_xlfn.XMATCH(SBA_fields[[#This Row],[ID]],Rosetta_Stone[FDXSANDBOXA ID],0))=TRUE,"Found","0-Not Found")</f>
        <v>0-Not Found</v>
      </c>
      <c r="C965" s="15" t="s">
        <v>6696</v>
      </c>
      <c r="D965" s="15" t="s">
        <v>7960</v>
      </c>
      <c r="E965" s="15" t="s">
        <v>6701</v>
      </c>
      <c r="F965" s="15" t="s">
        <v>103</v>
      </c>
      <c r="G965" s="15" t="s">
        <v>947</v>
      </c>
    </row>
    <row r="966" spans="1:7" hidden="1">
      <c r="A966" s="15" t="s">
        <v>6291</v>
      </c>
      <c r="B966" s="218" t="str">
        <f>IF(ISNUMBER(_xlfn.XMATCH(SBA_fields[[#This Row],[ID]],Rosetta_Stone[FDXSANDBOXA ID],0))=TRUE,"Found","0-Not Found")</f>
        <v>0-Not Found</v>
      </c>
      <c r="C966" s="15" t="s">
        <v>6696</v>
      </c>
      <c r="D966" s="15" t="s">
        <v>7961</v>
      </c>
      <c r="E966" s="15" t="s">
        <v>6701</v>
      </c>
      <c r="F966" s="15" t="s">
        <v>103</v>
      </c>
      <c r="G966" s="15" t="s">
        <v>947</v>
      </c>
    </row>
    <row r="967" spans="1:7" hidden="1">
      <c r="A967" s="15" t="s">
        <v>6292</v>
      </c>
      <c r="B967" s="218" t="str">
        <f>IF(ISNUMBER(_xlfn.XMATCH(SBA_fields[[#This Row],[ID]],Rosetta_Stone[FDXSANDBOXA ID],0))=TRUE,"Found","0-Not Found")</f>
        <v>0-Not Found</v>
      </c>
      <c r="C967" s="15"/>
      <c r="D967" s="15" t="s">
        <v>7962</v>
      </c>
      <c r="E967" s="15" t="s">
        <v>6701</v>
      </c>
      <c r="F967" s="15" t="s">
        <v>1636</v>
      </c>
      <c r="G967" s="15" t="s">
        <v>947</v>
      </c>
    </row>
    <row r="968" spans="1:7" hidden="1">
      <c r="A968" s="15" t="s">
        <v>6293</v>
      </c>
      <c r="B968" s="218" t="str">
        <f>IF(ISNUMBER(_xlfn.XMATCH(SBA_fields[[#This Row],[ID]],Rosetta_Stone[FDXSANDBOXA ID],0))=TRUE,"Found","0-Not Found")</f>
        <v>0-Not Found</v>
      </c>
      <c r="C968" s="15"/>
      <c r="D968" s="15" t="s">
        <v>7963</v>
      </c>
      <c r="E968" s="15" t="s">
        <v>6701</v>
      </c>
      <c r="F968" s="15" t="s">
        <v>1636</v>
      </c>
      <c r="G968" s="15" t="s">
        <v>947</v>
      </c>
    </row>
    <row r="969" spans="1:7" hidden="1">
      <c r="A969" s="15" t="s">
        <v>6294</v>
      </c>
      <c r="B969" s="218" t="str">
        <f>IF(ISNUMBER(_xlfn.XMATCH(SBA_fields[[#This Row],[ID]],Rosetta_Stone[FDXSANDBOXA ID],0))=TRUE,"Found","0-Not Found")</f>
        <v>0-Not Found</v>
      </c>
      <c r="C969" s="15" t="s">
        <v>6696</v>
      </c>
      <c r="D969" s="15" t="s">
        <v>1800</v>
      </c>
      <c r="E969" s="15" t="s">
        <v>6701</v>
      </c>
      <c r="F969" s="15" t="s">
        <v>103</v>
      </c>
      <c r="G969" s="15" t="s">
        <v>947</v>
      </c>
    </row>
    <row r="970" spans="1:7" hidden="1">
      <c r="A970" s="15" t="s">
        <v>7964</v>
      </c>
      <c r="B970" s="218" t="str">
        <f>IF(ISNUMBER(_xlfn.XMATCH(SBA_fields[[#This Row],[ID]],Rosetta_Stone[FDXSANDBOXA ID],0))=TRUE,"Found","0-Not Found")</f>
        <v>0-Not Found</v>
      </c>
      <c r="C970" s="15"/>
      <c r="D970" s="15" t="s">
        <v>7965</v>
      </c>
      <c r="E970" s="15" t="s">
        <v>6701</v>
      </c>
      <c r="F970" s="15" t="s">
        <v>103</v>
      </c>
      <c r="G970" s="15" t="s">
        <v>6712</v>
      </c>
    </row>
    <row r="971" spans="1:7" hidden="1">
      <c r="A971" s="15" t="s">
        <v>7966</v>
      </c>
      <c r="B971" s="218" t="str">
        <f>IF(ISNUMBER(_xlfn.XMATCH(SBA_fields[[#This Row],[ID]],Rosetta_Stone[FDXSANDBOXA ID],0))=TRUE,"Found","0-Not Found")</f>
        <v>0-Not Found</v>
      </c>
      <c r="C971" s="15"/>
      <c r="D971" s="15" t="s">
        <v>7967</v>
      </c>
      <c r="E971" s="15" t="s">
        <v>7132</v>
      </c>
      <c r="F971" s="15" t="s">
        <v>103</v>
      </c>
      <c r="G971" s="15" t="s">
        <v>947</v>
      </c>
    </row>
    <row r="972" spans="1:7" hidden="1">
      <c r="A972" s="15" t="s">
        <v>7968</v>
      </c>
      <c r="B972" s="218" t="str">
        <f>IF(ISNUMBER(_xlfn.XMATCH(SBA_fields[[#This Row],[ID]],Rosetta_Stone[FDXSANDBOXA ID],0))=TRUE,"Found","0-Not Found")</f>
        <v>0-Not Found</v>
      </c>
      <c r="C972" s="15"/>
      <c r="D972" s="15" t="s">
        <v>7969</v>
      </c>
      <c r="E972" s="15" t="s">
        <v>6701</v>
      </c>
      <c r="F972" s="15" t="s">
        <v>216</v>
      </c>
      <c r="G972" s="15" t="s">
        <v>947</v>
      </c>
    </row>
    <row r="973" spans="1:7" hidden="1">
      <c r="A973" s="15" t="s">
        <v>7970</v>
      </c>
      <c r="B973" s="218" t="str">
        <f>IF(ISNUMBER(_xlfn.XMATCH(SBA_fields[[#This Row],[ID]],Rosetta_Stone[FDXSANDBOXA ID],0))=TRUE,"Found","0-Not Found")</f>
        <v>0-Not Found</v>
      </c>
      <c r="C973" s="15"/>
      <c r="D973" s="15" t="s">
        <v>7971</v>
      </c>
      <c r="E973" s="15" t="s">
        <v>6704</v>
      </c>
      <c r="F973" s="15" t="s">
        <v>103</v>
      </c>
      <c r="G973" s="15" t="s">
        <v>1347</v>
      </c>
    </row>
    <row r="974" spans="1:7" hidden="1">
      <c r="A974" s="15" t="s">
        <v>7972</v>
      </c>
      <c r="B974" s="218" t="str">
        <f>IF(ISNUMBER(_xlfn.XMATCH(SBA_fields[[#This Row],[ID]],Rosetta_Stone[FDXSANDBOXA ID],0))=TRUE,"Found","0-Not Found")</f>
        <v>0-Not Found</v>
      </c>
      <c r="C974" s="15" t="s">
        <v>6696</v>
      </c>
      <c r="D974" s="15" t="s">
        <v>7973</v>
      </c>
      <c r="E974" s="15" t="s">
        <v>6700</v>
      </c>
      <c r="F974" s="15" t="s">
        <v>103</v>
      </c>
      <c r="G974" s="15" t="s">
        <v>947</v>
      </c>
    </row>
    <row r="975" spans="1:7" hidden="1">
      <c r="A975" s="15" t="s">
        <v>7974</v>
      </c>
      <c r="B975" s="218" t="str">
        <f>IF(ISNUMBER(_xlfn.XMATCH(SBA_fields[[#This Row],[ID]],Rosetta_Stone[FDXSANDBOXA ID],0))=TRUE,"Found","0-Not Found")</f>
        <v>0-Not Found</v>
      </c>
      <c r="C975" s="15"/>
      <c r="D975" s="15" t="s">
        <v>7975</v>
      </c>
      <c r="E975" s="15" t="s">
        <v>6700</v>
      </c>
      <c r="F975" s="15" t="s">
        <v>103</v>
      </c>
      <c r="G975" s="15" t="s">
        <v>810</v>
      </c>
    </row>
    <row r="976" spans="1:7" hidden="1">
      <c r="A976" s="15" t="s">
        <v>7976</v>
      </c>
      <c r="B976" s="218" t="str">
        <f>IF(ISNUMBER(_xlfn.XMATCH(SBA_fields[[#This Row],[ID]],Rosetta_Stone[FDXSANDBOXA ID],0))=TRUE,"Found","0-Not Found")</f>
        <v>0-Not Found</v>
      </c>
      <c r="C976" s="15"/>
      <c r="D976" s="15" t="s">
        <v>7977</v>
      </c>
      <c r="E976" s="15" t="s">
        <v>6700</v>
      </c>
      <c r="F976" s="15" t="s">
        <v>1636</v>
      </c>
      <c r="G976" s="15" t="s">
        <v>947</v>
      </c>
    </row>
    <row r="977" spans="1:7" hidden="1">
      <c r="A977" s="15" t="s">
        <v>7978</v>
      </c>
      <c r="B977" s="218" t="str">
        <f>IF(ISNUMBER(_xlfn.XMATCH(SBA_fields[[#This Row],[ID]],Rosetta_Stone[FDXSANDBOXA ID],0))=TRUE,"Found","0-Not Found")</f>
        <v>0-Not Found</v>
      </c>
      <c r="C977" s="15"/>
      <c r="D977" s="15" t="s">
        <v>7979</v>
      </c>
      <c r="E977" s="15" t="s">
        <v>6700</v>
      </c>
      <c r="F977" s="15" t="s">
        <v>103</v>
      </c>
      <c r="G977" s="15" t="s">
        <v>947</v>
      </c>
    </row>
    <row r="978" spans="1:7" hidden="1">
      <c r="A978" s="15" t="s">
        <v>7980</v>
      </c>
      <c r="B978" s="218" t="str">
        <f>IF(ISNUMBER(_xlfn.XMATCH(SBA_fields[[#This Row],[ID]],Rosetta_Stone[FDXSANDBOXA ID],0))=TRUE,"Found","0-Not Found")</f>
        <v>0-Not Found</v>
      </c>
      <c r="C978" s="15"/>
      <c r="D978" s="15" t="s">
        <v>7981</v>
      </c>
      <c r="E978" s="15" t="s">
        <v>6700</v>
      </c>
      <c r="F978" s="15" t="s">
        <v>1636</v>
      </c>
      <c r="G978" s="15" t="s">
        <v>947</v>
      </c>
    </row>
    <row r="979" spans="1:7" hidden="1">
      <c r="A979" s="15" t="s">
        <v>7982</v>
      </c>
      <c r="B979" s="218" t="str">
        <f>IF(ISNUMBER(_xlfn.XMATCH(SBA_fields[[#This Row],[ID]],Rosetta_Stone[FDXSANDBOXA ID],0))=TRUE,"Found","0-Not Found")</f>
        <v>0-Not Found</v>
      </c>
      <c r="C979" s="15"/>
      <c r="D979" s="15" t="s">
        <v>7983</v>
      </c>
      <c r="E979" s="15" t="s">
        <v>6700</v>
      </c>
      <c r="F979" s="15" t="s">
        <v>103</v>
      </c>
      <c r="G979" s="15" t="s">
        <v>947</v>
      </c>
    </row>
    <row r="980" spans="1:7" hidden="1">
      <c r="A980" s="15" t="s">
        <v>7984</v>
      </c>
      <c r="B980" s="218" t="str">
        <f>IF(ISNUMBER(_xlfn.XMATCH(SBA_fields[[#This Row],[ID]],Rosetta_Stone[FDXSANDBOXA ID],0))=TRUE,"Found","0-Not Found")</f>
        <v>0-Not Found</v>
      </c>
      <c r="C980" s="15"/>
      <c r="D980" s="15" t="s">
        <v>7985</v>
      </c>
      <c r="E980" s="15" t="s">
        <v>6704</v>
      </c>
      <c r="F980" s="15" t="s">
        <v>103</v>
      </c>
      <c r="G980" s="15" t="s">
        <v>6712</v>
      </c>
    </row>
    <row r="981" spans="1:7" hidden="1">
      <c r="A981" s="15" t="s">
        <v>7986</v>
      </c>
      <c r="B981" s="218" t="str">
        <f>IF(ISNUMBER(_xlfn.XMATCH(SBA_fields[[#This Row],[ID]],Rosetta_Stone[FDXSANDBOXA ID],0))=TRUE,"Found","0-Not Found")</f>
        <v>0-Not Found</v>
      </c>
      <c r="C981" s="15"/>
      <c r="D981" s="15" t="s">
        <v>7987</v>
      </c>
      <c r="E981" s="15" t="s">
        <v>6701</v>
      </c>
      <c r="F981" s="15" t="s">
        <v>216</v>
      </c>
      <c r="G981" s="15" t="s">
        <v>6712</v>
      </c>
    </row>
    <row r="982" spans="1:7" hidden="1">
      <c r="A982" s="15" t="s">
        <v>7988</v>
      </c>
      <c r="B982" s="218" t="str">
        <f>IF(ISNUMBER(_xlfn.XMATCH(SBA_fields[[#This Row],[ID]],Rosetta_Stone[FDXSANDBOXA ID],0))=TRUE,"Found","0-Not Found")</f>
        <v>0-Not Found</v>
      </c>
      <c r="C982" s="15"/>
      <c r="D982" s="15" t="s">
        <v>7989</v>
      </c>
      <c r="E982" s="15" t="s">
        <v>6701</v>
      </c>
      <c r="F982" s="15" t="s">
        <v>216</v>
      </c>
      <c r="G982" s="15" t="s">
        <v>6712</v>
      </c>
    </row>
    <row r="983" spans="1:7" hidden="1">
      <c r="A983" s="15" t="s">
        <v>7990</v>
      </c>
      <c r="B983" s="218" t="str">
        <f>IF(ISNUMBER(_xlfn.XMATCH(SBA_fields[[#This Row],[ID]],Rosetta_Stone[FDXSANDBOXA ID],0))=TRUE,"Found","0-Not Found")</f>
        <v>0-Not Found</v>
      </c>
      <c r="C983" s="15"/>
      <c r="D983" s="15" t="s">
        <v>7991</v>
      </c>
      <c r="E983" s="15" t="s">
        <v>6700</v>
      </c>
      <c r="F983" s="15" t="s">
        <v>103</v>
      </c>
      <c r="G983" s="15" t="s">
        <v>947</v>
      </c>
    </row>
    <row r="984" spans="1:7" hidden="1">
      <c r="A984" s="15" t="s">
        <v>7992</v>
      </c>
      <c r="B984" s="218" t="str">
        <f>IF(ISNUMBER(_xlfn.XMATCH(SBA_fields[[#This Row],[ID]],Rosetta_Stone[FDXSANDBOXA ID],0))=TRUE,"Found","0-Not Found")</f>
        <v>0-Not Found</v>
      </c>
      <c r="C984" s="15"/>
      <c r="D984" s="15" t="s">
        <v>7993</v>
      </c>
      <c r="E984" s="15" t="s">
        <v>6701</v>
      </c>
      <c r="F984" s="15" t="s">
        <v>1636</v>
      </c>
      <c r="G984" s="15" t="s">
        <v>947</v>
      </c>
    </row>
    <row r="985" spans="1:7" hidden="1">
      <c r="A985" s="15" t="s">
        <v>7994</v>
      </c>
      <c r="B985" s="218" t="str">
        <f>IF(ISNUMBER(_xlfn.XMATCH(SBA_fields[[#This Row],[ID]],Rosetta_Stone[FDXSANDBOXA ID],0))=TRUE,"Found","0-Not Found")</f>
        <v>0-Not Found</v>
      </c>
      <c r="C985" s="15"/>
      <c r="D985" s="15" t="s">
        <v>7995</v>
      </c>
      <c r="E985" s="15" t="s">
        <v>6704</v>
      </c>
      <c r="F985" s="15" t="s">
        <v>1636</v>
      </c>
      <c r="G985" s="15" t="s">
        <v>947</v>
      </c>
    </row>
    <row r="986" spans="1:7" hidden="1">
      <c r="A986" s="15" t="s">
        <v>7996</v>
      </c>
      <c r="B986" s="218" t="str">
        <f>IF(ISNUMBER(_xlfn.XMATCH(SBA_fields[[#This Row],[ID]],Rosetta_Stone[FDXSANDBOXA ID],0))=TRUE,"Found","0-Not Found")</f>
        <v>0-Not Found</v>
      </c>
      <c r="C986" s="15"/>
      <c r="D986" s="15" t="s">
        <v>7997</v>
      </c>
      <c r="E986" s="15" t="s">
        <v>6701</v>
      </c>
      <c r="F986" s="15" t="s">
        <v>103</v>
      </c>
      <c r="G986" s="15" t="s">
        <v>1186</v>
      </c>
    </row>
    <row r="987" spans="1:7" hidden="1">
      <c r="A987" s="15" t="s">
        <v>7998</v>
      </c>
      <c r="B987" s="218" t="str">
        <f>IF(ISNUMBER(_xlfn.XMATCH(SBA_fields[[#This Row],[ID]],Rosetta_Stone[FDXSANDBOXA ID],0))=TRUE,"Found","0-Not Found")</f>
        <v>0-Not Found</v>
      </c>
      <c r="C987" s="15"/>
      <c r="D987" s="15" t="s">
        <v>7999</v>
      </c>
      <c r="E987" s="15" t="s">
        <v>6701</v>
      </c>
      <c r="F987" s="15" t="s">
        <v>103</v>
      </c>
      <c r="G987" s="15" t="s">
        <v>947</v>
      </c>
    </row>
    <row r="988" spans="1:7" hidden="1">
      <c r="A988" s="15" t="s">
        <v>8000</v>
      </c>
      <c r="B988" s="218" t="str">
        <f>IF(ISNUMBER(_xlfn.XMATCH(SBA_fields[[#This Row],[ID]],Rosetta_Stone[FDXSANDBOXA ID],0))=TRUE,"Found","0-Not Found")</f>
        <v>0-Not Found</v>
      </c>
      <c r="C988" s="15"/>
      <c r="D988" s="15" t="s">
        <v>8001</v>
      </c>
      <c r="E988" s="15" t="s">
        <v>6701</v>
      </c>
      <c r="F988" s="15" t="s">
        <v>1636</v>
      </c>
      <c r="G988" s="15" t="s">
        <v>947</v>
      </c>
    </row>
    <row r="989" spans="1:7" hidden="1">
      <c r="A989" s="15" t="s">
        <v>8002</v>
      </c>
      <c r="B989" s="218" t="str">
        <f>IF(ISNUMBER(_xlfn.XMATCH(SBA_fields[[#This Row],[ID]],Rosetta_Stone[FDXSANDBOXA ID],0))=TRUE,"Found","0-Not Found")</f>
        <v>0-Not Found</v>
      </c>
      <c r="C989" s="15"/>
      <c r="D989" s="15" t="s">
        <v>8003</v>
      </c>
      <c r="E989" s="15" t="s">
        <v>6704</v>
      </c>
      <c r="F989" s="15" t="s">
        <v>103</v>
      </c>
      <c r="G989" s="15" t="s">
        <v>947</v>
      </c>
    </row>
    <row r="990" spans="1:7" hidden="1">
      <c r="A990" s="15" t="s">
        <v>8004</v>
      </c>
      <c r="B990" s="218" t="str">
        <f>IF(ISNUMBER(_xlfn.XMATCH(SBA_fields[[#This Row],[ID]],Rosetta_Stone[FDXSANDBOXA ID],0))=TRUE,"Found","0-Not Found")</f>
        <v>0-Not Found</v>
      </c>
      <c r="C990" s="15"/>
      <c r="D990" s="15" t="s">
        <v>8005</v>
      </c>
      <c r="E990" s="15" t="s">
        <v>6704</v>
      </c>
      <c r="F990" s="15" t="s">
        <v>103</v>
      </c>
      <c r="G990" s="15" t="s">
        <v>947</v>
      </c>
    </row>
    <row r="991" spans="1:7" hidden="1">
      <c r="A991" s="15" t="s">
        <v>8004</v>
      </c>
      <c r="B991" s="218" t="str">
        <f>IF(ISNUMBER(_xlfn.XMATCH(SBA_fields[[#This Row],[ID]],Rosetta_Stone[FDXSANDBOXA ID],0))=TRUE,"Found","0-Not Found")</f>
        <v>0-Not Found</v>
      </c>
      <c r="C991" s="15"/>
      <c r="D991" s="15" t="s">
        <v>8006</v>
      </c>
      <c r="E991" s="15" t="s">
        <v>6704</v>
      </c>
      <c r="F991" s="15" t="s">
        <v>103</v>
      </c>
      <c r="G991" s="15" t="s">
        <v>1186</v>
      </c>
    </row>
    <row r="992" spans="1:7" hidden="1">
      <c r="A992" s="15" t="s">
        <v>8004</v>
      </c>
      <c r="B992" s="218" t="str">
        <f>IF(ISNUMBER(_xlfn.XMATCH(SBA_fields[[#This Row],[ID]],Rosetta_Stone[FDXSANDBOXA ID],0))=TRUE,"Found","0-Not Found")</f>
        <v>0-Not Found</v>
      </c>
      <c r="C992" s="15"/>
      <c r="D992" s="15" t="s">
        <v>8007</v>
      </c>
      <c r="E992" s="15" t="s">
        <v>6701</v>
      </c>
      <c r="F992" s="15" t="s">
        <v>103</v>
      </c>
      <c r="G992" s="15" t="s">
        <v>947</v>
      </c>
    </row>
    <row r="993" spans="1:7" hidden="1">
      <c r="A993" s="15" t="s">
        <v>8008</v>
      </c>
      <c r="B993" s="218" t="str">
        <f>IF(ISNUMBER(_xlfn.XMATCH(SBA_fields[[#This Row],[ID]],Rosetta_Stone[FDXSANDBOXA ID],0))=TRUE,"Found","0-Not Found")</f>
        <v>0-Not Found</v>
      </c>
      <c r="C993" s="15"/>
      <c r="D993" s="15" t="s">
        <v>8009</v>
      </c>
      <c r="E993" s="15" t="s">
        <v>6701</v>
      </c>
      <c r="F993" s="15" t="s">
        <v>103</v>
      </c>
      <c r="G993" s="15" t="s">
        <v>947</v>
      </c>
    </row>
    <row r="994" spans="1:7" hidden="1">
      <c r="A994" s="15" t="s">
        <v>8010</v>
      </c>
      <c r="B994" s="218" t="str">
        <f>IF(ISNUMBER(_xlfn.XMATCH(SBA_fields[[#This Row],[ID]],Rosetta_Stone[FDXSANDBOXA ID],0))=TRUE,"Found","0-Not Found")</f>
        <v>0-Not Found</v>
      </c>
      <c r="C994" s="15"/>
      <c r="D994" s="15" t="s">
        <v>8011</v>
      </c>
      <c r="E994" s="15" t="s">
        <v>6704</v>
      </c>
      <c r="F994" s="15" t="s">
        <v>103</v>
      </c>
      <c r="G994" s="15" t="s">
        <v>947</v>
      </c>
    </row>
    <row r="995" spans="1:7" hidden="1">
      <c r="A995" s="15" t="s">
        <v>8012</v>
      </c>
      <c r="B995" s="218" t="str">
        <f>IF(ISNUMBER(_xlfn.XMATCH(SBA_fields[[#This Row],[ID]],Rosetta_Stone[FDXSANDBOXA ID],0))=TRUE,"Found","0-Not Found")</f>
        <v>0-Not Found</v>
      </c>
      <c r="C995" s="15"/>
      <c r="D995" s="15" t="s">
        <v>8013</v>
      </c>
      <c r="E995" s="15" t="s">
        <v>6701</v>
      </c>
      <c r="F995" s="15" t="s">
        <v>1636</v>
      </c>
      <c r="G995" s="15" t="s">
        <v>947</v>
      </c>
    </row>
    <row r="996" spans="1:7" hidden="1">
      <c r="A996" s="15" t="s">
        <v>8014</v>
      </c>
      <c r="B996" s="218" t="str">
        <f>IF(ISNUMBER(_xlfn.XMATCH(SBA_fields[[#This Row],[ID]],Rosetta_Stone[FDXSANDBOXA ID],0))=TRUE,"Found","0-Not Found")</f>
        <v>0-Not Found</v>
      </c>
      <c r="C996" s="15"/>
      <c r="D996" s="15" t="s">
        <v>8015</v>
      </c>
      <c r="E996" s="15" t="s">
        <v>6701</v>
      </c>
      <c r="F996" s="15" t="s">
        <v>103</v>
      </c>
      <c r="G996" s="15" t="s">
        <v>6712</v>
      </c>
    </row>
    <row r="997" spans="1:7" hidden="1">
      <c r="A997" s="15" t="s">
        <v>8016</v>
      </c>
      <c r="B997" s="218" t="str">
        <f>IF(ISNUMBER(_xlfn.XMATCH(SBA_fields[[#This Row],[ID]],Rosetta_Stone[FDXSANDBOXA ID],0))=TRUE,"Found","0-Not Found")</f>
        <v>0-Not Found</v>
      </c>
      <c r="C997" s="15"/>
      <c r="D997" s="15" t="s">
        <v>8017</v>
      </c>
      <c r="E997" s="15" t="s">
        <v>6701</v>
      </c>
      <c r="F997" s="15" t="s">
        <v>103</v>
      </c>
      <c r="G997" s="15" t="s">
        <v>6712</v>
      </c>
    </row>
    <row r="998" spans="1:7" hidden="1">
      <c r="A998" s="15" t="s">
        <v>8018</v>
      </c>
      <c r="B998" s="218" t="str">
        <f>IF(ISNUMBER(_xlfn.XMATCH(SBA_fields[[#This Row],[ID]],Rosetta_Stone[FDXSANDBOXA ID],0))=TRUE,"Found","0-Not Found")</f>
        <v>0-Not Found</v>
      </c>
      <c r="C998" s="15"/>
      <c r="D998" s="15" t="s">
        <v>8019</v>
      </c>
      <c r="E998" s="15" t="s">
        <v>6701</v>
      </c>
      <c r="F998" s="15" t="s">
        <v>103</v>
      </c>
      <c r="G998" s="15" t="s">
        <v>6712</v>
      </c>
    </row>
    <row r="999" spans="1:7" hidden="1">
      <c r="A999" s="15" t="s">
        <v>8020</v>
      </c>
      <c r="B999" s="218" t="str">
        <f>IF(ISNUMBER(_xlfn.XMATCH(SBA_fields[[#This Row],[ID]],Rosetta_Stone[FDXSANDBOXA ID],0))=TRUE,"Found","0-Not Found")</f>
        <v>0-Not Found</v>
      </c>
      <c r="C999" s="15"/>
      <c r="D999" s="15" t="s">
        <v>8021</v>
      </c>
      <c r="E999" s="15" t="s">
        <v>6701</v>
      </c>
      <c r="F999" s="15" t="s">
        <v>103</v>
      </c>
      <c r="G999" s="15" t="s">
        <v>6712</v>
      </c>
    </row>
    <row r="1000" spans="1:7" hidden="1">
      <c r="A1000" s="15" t="s">
        <v>8022</v>
      </c>
      <c r="B1000" s="218" t="str">
        <f>IF(ISNUMBER(_xlfn.XMATCH(SBA_fields[[#This Row],[ID]],Rosetta_Stone[FDXSANDBOXA ID],0))=TRUE,"Found","0-Not Found")</f>
        <v>0-Not Found</v>
      </c>
      <c r="C1000" s="15"/>
      <c r="D1000" s="15" t="s">
        <v>8023</v>
      </c>
      <c r="E1000" s="15" t="s">
        <v>6701</v>
      </c>
      <c r="F1000" s="15" t="s">
        <v>103</v>
      </c>
      <c r="G1000" s="15" t="s">
        <v>6712</v>
      </c>
    </row>
    <row r="1001" spans="1:7" hidden="1">
      <c r="A1001" s="15" t="s">
        <v>8024</v>
      </c>
      <c r="B1001" s="218" t="str">
        <f>IF(ISNUMBER(_xlfn.XMATCH(SBA_fields[[#This Row],[ID]],Rosetta_Stone[FDXSANDBOXA ID],0))=TRUE,"Found","0-Not Found")</f>
        <v>0-Not Found</v>
      </c>
      <c r="C1001" s="15"/>
      <c r="D1001" s="15" t="s">
        <v>8025</v>
      </c>
      <c r="E1001" s="15" t="s">
        <v>6701</v>
      </c>
      <c r="F1001" s="15" t="s">
        <v>103</v>
      </c>
      <c r="G1001" s="15" t="s">
        <v>6712</v>
      </c>
    </row>
    <row r="1002" spans="1:7" hidden="1">
      <c r="A1002" s="15" t="s">
        <v>8026</v>
      </c>
      <c r="B1002" s="218" t="str">
        <f>IF(ISNUMBER(_xlfn.XMATCH(SBA_fields[[#This Row],[ID]],Rosetta_Stone[FDXSANDBOXA ID],0))=TRUE,"Found","0-Not Found")</f>
        <v>0-Not Found</v>
      </c>
      <c r="C1002" s="15"/>
      <c r="D1002" s="15" t="s">
        <v>8027</v>
      </c>
      <c r="E1002" s="15" t="s">
        <v>6701</v>
      </c>
      <c r="F1002" s="15" t="s">
        <v>103</v>
      </c>
      <c r="G1002" s="15" t="s">
        <v>6712</v>
      </c>
    </row>
    <row r="1003" spans="1:7" hidden="1">
      <c r="A1003" s="15" t="s">
        <v>8028</v>
      </c>
      <c r="B1003" s="218" t="str">
        <f>IF(ISNUMBER(_xlfn.XMATCH(SBA_fields[[#This Row],[ID]],Rosetta_Stone[FDXSANDBOXA ID],0))=TRUE,"Found","0-Not Found")</f>
        <v>0-Not Found</v>
      </c>
      <c r="C1003" s="15"/>
      <c r="D1003" s="15" t="s">
        <v>8029</v>
      </c>
      <c r="E1003" s="15" t="s">
        <v>6701</v>
      </c>
      <c r="F1003" s="15" t="s">
        <v>1636</v>
      </c>
      <c r="G1003" s="15" t="s">
        <v>947</v>
      </c>
    </row>
    <row r="1004" spans="1:7" hidden="1">
      <c r="A1004" s="15" t="s">
        <v>8030</v>
      </c>
      <c r="B1004" s="218" t="str">
        <f>IF(ISNUMBER(_xlfn.XMATCH(SBA_fields[[#This Row],[ID]],Rosetta_Stone[FDXSANDBOXA ID],0))=TRUE,"Found","0-Not Found")</f>
        <v>0-Not Found</v>
      </c>
      <c r="C1004" s="15"/>
      <c r="D1004" s="15" t="s">
        <v>8031</v>
      </c>
      <c r="E1004" s="15" t="s">
        <v>6701</v>
      </c>
      <c r="F1004" s="15" t="s">
        <v>1636</v>
      </c>
      <c r="G1004" s="15" t="s">
        <v>947</v>
      </c>
    </row>
    <row r="1005" spans="1:7" hidden="1">
      <c r="A1005" s="15" t="s">
        <v>8032</v>
      </c>
      <c r="B1005" s="218" t="str">
        <f>IF(ISNUMBER(_xlfn.XMATCH(SBA_fields[[#This Row],[ID]],Rosetta_Stone[FDXSANDBOXA ID],0))=TRUE,"Found","0-Not Found")</f>
        <v>0-Not Found</v>
      </c>
      <c r="C1005" s="15"/>
      <c r="D1005" s="15" t="s">
        <v>8033</v>
      </c>
      <c r="E1005" s="15" t="s">
        <v>6704</v>
      </c>
      <c r="F1005" s="15" t="s">
        <v>103</v>
      </c>
      <c r="G1005" s="15" t="s">
        <v>947</v>
      </c>
    </row>
    <row r="1006" spans="1:7" hidden="1">
      <c r="A1006" s="15" t="s">
        <v>8034</v>
      </c>
      <c r="B1006" s="218" t="str">
        <f>IF(ISNUMBER(_xlfn.XMATCH(SBA_fields[[#This Row],[ID]],Rosetta_Stone[FDXSANDBOXA ID],0))=TRUE,"Found","0-Not Found")</f>
        <v>0-Not Found</v>
      </c>
      <c r="C1006" s="15"/>
      <c r="D1006" s="15" t="s">
        <v>8035</v>
      </c>
      <c r="E1006" s="15" t="s">
        <v>6704</v>
      </c>
      <c r="F1006" s="15" t="s">
        <v>103</v>
      </c>
      <c r="G1006" s="15" t="s">
        <v>947</v>
      </c>
    </row>
    <row r="1007" spans="1:7" hidden="1">
      <c r="A1007" s="15" t="s">
        <v>8036</v>
      </c>
      <c r="B1007" s="218" t="str">
        <f>IF(ISNUMBER(_xlfn.XMATCH(SBA_fields[[#This Row],[ID]],Rosetta_Stone[FDXSANDBOXA ID],0))=TRUE,"Found","0-Not Found")</f>
        <v>0-Not Found</v>
      </c>
      <c r="C1007" s="15"/>
      <c r="D1007" s="15" t="s">
        <v>8037</v>
      </c>
      <c r="E1007" s="15" t="s">
        <v>6701</v>
      </c>
      <c r="F1007" s="15" t="s">
        <v>1636</v>
      </c>
      <c r="G1007" s="15" t="s">
        <v>947</v>
      </c>
    </row>
    <row r="1008" spans="1:7" hidden="1">
      <c r="A1008" s="15" t="s">
        <v>8038</v>
      </c>
      <c r="B1008" s="218" t="str">
        <f>IF(ISNUMBER(_xlfn.XMATCH(SBA_fields[[#This Row],[ID]],Rosetta_Stone[FDXSANDBOXA ID],0))=TRUE,"Found","0-Not Found")</f>
        <v>0-Not Found</v>
      </c>
      <c r="C1008" s="15"/>
      <c r="D1008" s="15" t="s">
        <v>8039</v>
      </c>
      <c r="E1008" s="15" t="s">
        <v>6704</v>
      </c>
      <c r="F1008" s="15" t="s">
        <v>103</v>
      </c>
      <c r="G1008" s="15" t="s">
        <v>947</v>
      </c>
    </row>
    <row r="1009" spans="1:7" hidden="1">
      <c r="A1009" s="15" t="s">
        <v>397</v>
      </c>
      <c r="B1009" s="218" t="str">
        <f>IF(ISNUMBER(_xlfn.XMATCH(SBA_fields[[#This Row],[ID]],Rosetta_Stone[FDXSANDBOXA ID],0))=TRUE,"Found","0-Not Found")</f>
        <v>0-Not Found</v>
      </c>
      <c r="C1009" s="15" t="s">
        <v>1641</v>
      </c>
      <c r="D1009" s="15" t="s">
        <v>8040</v>
      </c>
      <c r="E1009" s="15" t="s">
        <v>6700</v>
      </c>
      <c r="F1009" s="15" t="s">
        <v>103</v>
      </c>
      <c r="G1009" s="15" t="s">
        <v>947</v>
      </c>
    </row>
    <row r="1010" spans="1:7" hidden="1">
      <c r="A1010" s="15" t="s">
        <v>397</v>
      </c>
      <c r="B1010" s="218" t="str">
        <f>IF(ISNUMBER(_xlfn.XMATCH(SBA_fields[[#This Row],[ID]],Rosetta_Stone[FDXSANDBOXA ID],0))=TRUE,"Found","0-Not Found")</f>
        <v>Found</v>
      </c>
      <c r="C1010" s="15" t="s">
        <v>6696</v>
      </c>
      <c r="D1010" s="15" t="s">
        <v>398</v>
      </c>
      <c r="E1010" s="15" t="s">
        <v>6701</v>
      </c>
      <c r="F1010" s="15" t="s">
        <v>103</v>
      </c>
      <c r="G1010" s="15" t="s">
        <v>947</v>
      </c>
    </row>
    <row r="1011" spans="1:7" hidden="1">
      <c r="A1011" s="15" t="s">
        <v>8041</v>
      </c>
      <c r="B1011" s="218" t="str">
        <f>IF(ISNUMBER(_xlfn.XMATCH(SBA_fields[[#This Row],[ID]],Rosetta_Stone[FDXSANDBOXA ID],0))=TRUE,"Found","0-Not Found")</f>
        <v>0-Not Found</v>
      </c>
      <c r="C1011" s="15"/>
      <c r="D1011" s="15" t="s">
        <v>8042</v>
      </c>
      <c r="E1011" s="15" t="s">
        <v>6701</v>
      </c>
      <c r="F1011" s="15" t="s">
        <v>216</v>
      </c>
      <c r="G1011" s="15" t="s">
        <v>947</v>
      </c>
    </row>
    <row r="1012" spans="1:7" hidden="1">
      <c r="A1012" s="15" t="s">
        <v>8043</v>
      </c>
      <c r="B1012" s="218" t="str">
        <f>IF(ISNUMBER(_xlfn.XMATCH(SBA_fields[[#This Row],[ID]],Rosetta_Stone[FDXSANDBOXA ID],0))=TRUE,"Found","0-Not Found")</f>
        <v>0-Not Found</v>
      </c>
      <c r="C1012" s="15"/>
      <c r="D1012" s="15" t="s">
        <v>8044</v>
      </c>
      <c r="E1012" s="15" t="s">
        <v>6701</v>
      </c>
      <c r="F1012" s="15" t="s">
        <v>216</v>
      </c>
      <c r="G1012" s="15" t="s">
        <v>1347</v>
      </c>
    </row>
    <row r="1013" spans="1:7" hidden="1">
      <c r="A1013" s="15" t="s">
        <v>8045</v>
      </c>
      <c r="B1013" s="218" t="str">
        <f>IF(ISNUMBER(_xlfn.XMATCH(SBA_fields[[#This Row],[ID]],Rosetta_Stone[FDXSANDBOXA ID],0))=TRUE,"Found","0-Not Found")</f>
        <v>0-Not Found</v>
      </c>
      <c r="C1013" s="15"/>
      <c r="D1013" s="15" t="s">
        <v>8046</v>
      </c>
      <c r="E1013" s="15" t="s">
        <v>6701</v>
      </c>
      <c r="F1013" s="15" t="s">
        <v>216</v>
      </c>
      <c r="G1013" s="15" t="s">
        <v>1347</v>
      </c>
    </row>
    <row r="1014" spans="1:7" hidden="1">
      <c r="A1014" s="15" t="s">
        <v>8047</v>
      </c>
      <c r="B1014" s="218" t="str">
        <f>IF(ISNUMBER(_xlfn.XMATCH(SBA_fields[[#This Row],[ID]],Rosetta_Stone[FDXSANDBOXA ID],0))=TRUE,"Found","0-Not Found")</f>
        <v>0-Not Found</v>
      </c>
      <c r="C1014" s="15"/>
      <c r="D1014" s="15" t="s">
        <v>8048</v>
      </c>
      <c r="E1014" s="15" t="s">
        <v>6701</v>
      </c>
      <c r="F1014" s="15" t="s">
        <v>216</v>
      </c>
      <c r="G1014" s="15" t="s">
        <v>1347</v>
      </c>
    </row>
    <row r="1015" spans="1:7" hidden="1">
      <c r="A1015" s="15" t="s">
        <v>8049</v>
      </c>
      <c r="B1015" s="218" t="str">
        <f>IF(ISNUMBER(_xlfn.XMATCH(SBA_fields[[#This Row],[ID]],Rosetta_Stone[FDXSANDBOXA ID],0))=TRUE,"Found","0-Not Found")</f>
        <v>0-Not Found</v>
      </c>
      <c r="C1015" s="15"/>
      <c r="D1015" s="15" t="s">
        <v>8050</v>
      </c>
      <c r="E1015" s="15" t="s">
        <v>6701</v>
      </c>
      <c r="F1015" s="15" t="s">
        <v>216</v>
      </c>
      <c r="G1015" s="15" t="s">
        <v>1347</v>
      </c>
    </row>
    <row r="1016" spans="1:7" hidden="1">
      <c r="A1016" s="15" t="s">
        <v>8051</v>
      </c>
      <c r="B1016" s="218" t="str">
        <f>IF(ISNUMBER(_xlfn.XMATCH(SBA_fields[[#This Row],[ID]],Rosetta_Stone[FDXSANDBOXA ID],0))=TRUE,"Found","0-Not Found")</f>
        <v>0-Not Found</v>
      </c>
      <c r="C1016" s="15"/>
      <c r="D1016" s="15" t="s">
        <v>8052</v>
      </c>
      <c r="E1016" s="15" t="s">
        <v>6701</v>
      </c>
      <c r="F1016" s="15" t="s">
        <v>216</v>
      </c>
      <c r="G1016" s="15" t="s">
        <v>1075</v>
      </c>
    </row>
    <row r="1017" spans="1:7" hidden="1">
      <c r="A1017" s="15" t="s">
        <v>8053</v>
      </c>
      <c r="B1017" s="218" t="str">
        <f>IF(ISNUMBER(_xlfn.XMATCH(SBA_fields[[#This Row],[ID]],Rosetta_Stone[FDXSANDBOXA ID],0))=TRUE,"Found","0-Not Found")</f>
        <v>0-Not Found</v>
      </c>
      <c r="C1017" s="15"/>
      <c r="D1017" s="15" t="s">
        <v>8054</v>
      </c>
      <c r="E1017" s="15" t="s">
        <v>6701</v>
      </c>
      <c r="F1017" s="15" t="s">
        <v>216</v>
      </c>
      <c r="G1017" s="15" t="s">
        <v>6712</v>
      </c>
    </row>
    <row r="1018" spans="1:7" hidden="1">
      <c r="A1018" s="15" t="s">
        <v>8055</v>
      </c>
      <c r="B1018" s="218" t="str">
        <f>IF(ISNUMBER(_xlfn.XMATCH(SBA_fields[[#This Row],[ID]],Rosetta_Stone[FDXSANDBOXA ID],0))=TRUE,"Found","0-Not Found")</f>
        <v>0-Not Found</v>
      </c>
      <c r="C1018" s="15"/>
      <c r="D1018" s="15" t="s">
        <v>8056</v>
      </c>
      <c r="E1018" s="15" t="s">
        <v>6701</v>
      </c>
      <c r="F1018" s="15" t="s">
        <v>216</v>
      </c>
      <c r="G1018" s="15" t="s">
        <v>1347</v>
      </c>
    </row>
    <row r="1019" spans="1:7" hidden="1">
      <c r="A1019" s="15" t="s">
        <v>8057</v>
      </c>
      <c r="B1019" s="218" t="str">
        <f>IF(ISNUMBER(_xlfn.XMATCH(SBA_fields[[#This Row],[ID]],Rosetta_Stone[FDXSANDBOXA ID],0))=TRUE,"Found","0-Not Found")</f>
        <v>0-Not Found</v>
      </c>
      <c r="C1019" s="15"/>
      <c r="D1019" s="15" t="s">
        <v>8058</v>
      </c>
      <c r="E1019" s="15" t="s">
        <v>6701</v>
      </c>
      <c r="F1019" s="15" t="s">
        <v>216</v>
      </c>
      <c r="G1019" s="15" t="s">
        <v>1347</v>
      </c>
    </row>
    <row r="1020" spans="1:7" hidden="1">
      <c r="A1020" s="15" t="s">
        <v>8059</v>
      </c>
      <c r="B1020" s="218" t="str">
        <f>IF(ISNUMBER(_xlfn.XMATCH(SBA_fields[[#This Row],[ID]],Rosetta_Stone[FDXSANDBOXA ID],0))=TRUE,"Found","0-Not Found")</f>
        <v>0-Not Found</v>
      </c>
      <c r="C1020" s="15"/>
      <c r="D1020" s="15" t="s">
        <v>8060</v>
      </c>
      <c r="E1020" s="15" t="s">
        <v>6701</v>
      </c>
      <c r="F1020" s="15" t="s">
        <v>216</v>
      </c>
      <c r="G1020" s="15" t="s">
        <v>1347</v>
      </c>
    </row>
    <row r="1021" spans="1:7" hidden="1">
      <c r="A1021" s="15" t="s">
        <v>8061</v>
      </c>
      <c r="B1021" s="218" t="str">
        <f>IF(ISNUMBER(_xlfn.XMATCH(SBA_fields[[#This Row],[ID]],Rosetta_Stone[FDXSANDBOXA ID],0))=TRUE,"Found","0-Not Found")</f>
        <v>0-Not Found</v>
      </c>
      <c r="C1021" s="15"/>
      <c r="D1021" s="15" t="s">
        <v>8062</v>
      </c>
      <c r="E1021" s="15" t="s">
        <v>6701</v>
      </c>
      <c r="F1021" s="15" t="s">
        <v>216</v>
      </c>
      <c r="G1021" s="15" t="s">
        <v>1347</v>
      </c>
    </row>
    <row r="1022" spans="1:7" hidden="1">
      <c r="A1022" s="15" t="s">
        <v>8063</v>
      </c>
      <c r="B1022" s="218" t="str">
        <f>IF(ISNUMBER(_xlfn.XMATCH(SBA_fields[[#This Row],[ID]],Rosetta_Stone[FDXSANDBOXA ID],0))=TRUE,"Found","0-Not Found")</f>
        <v>0-Not Found</v>
      </c>
      <c r="C1022" s="15"/>
      <c r="D1022" s="15" t="s">
        <v>8064</v>
      </c>
      <c r="E1022" s="15" t="s">
        <v>6701</v>
      </c>
      <c r="F1022" s="15" t="s">
        <v>216</v>
      </c>
      <c r="G1022" s="15" t="s">
        <v>1347</v>
      </c>
    </row>
    <row r="1023" spans="1:7" hidden="1">
      <c r="A1023" s="15" t="s">
        <v>8065</v>
      </c>
      <c r="B1023" s="218" t="str">
        <f>IF(ISNUMBER(_xlfn.XMATCH(SBA_fields[[#This Row],[ID]],Rosetta_Stone[FDXSANDBOXA ID],0))=TRUE,"Found","0-Not Found")</f>
        <v>0-Not Found</v>
      </c>
      <c r="C1023" s="15"/>
      <c r="D1023" s="15" t="s">
        <v>8066</v>
      </c>
      <c r="E1023" s="15" t="s">
        <v>6701</v>
      </c>
      <c r="F1023" s="15" t="s">
        <v>216</v>
      </c>
      <c r="G1023" s="15" t="s">
        <v>1347</v>
      </c>
    </row>
    <row r="1024" spans="1:7" hidden="1">
      <c r="A1024" s="15" t="s">
        <v>8067</v>
      </c>
      <c r="B1024" s="218" t="str">
        <f>IF(ISNUMBER(_xlfn.XMATCH(SBA_fields[[#This Row],[ID]],Rosetta_Stone[FDXSANDBOXA ID],0))=TRUE,"Found","0-Not Found")</f>
        <v>0-Not Found</v>
      </c>
      <c r="C1024" s="15"/>
      <c r="D1024" s="15" t="s">
        <v>8068</v>
      </c>
      <c r="E1024" s="15" t="s">
        <v>6701</v>
      </c>
      <c r="F1024" s="15" t="s">
        <v>216</v>
      </c>
      <c r="G1024" s="15" t="s">
        <v>1075</v>
      </c>
    </row>
    <row r="1025" spans="1:7" hidden="1">
      <c r="A1025" s="15" t="s">
        <v>8069</v>
      </c>
      <c r="B1025" s="218" t="str">
        <f>IF(ISNUMBER(_xlfn.XMATCH(SBA_fields[[#This Row],[ID]],Rosetta_Stone[FDXSANDBOXA ID],0))=TRUE,"Found","0-Not Found")</f>
        <v>0-Not Found</v>
      </c>
      <c r="C1025" s="15"/>
      <c r="D1025" s="15" t="s">
        <v>8898</v>
      </c>
      <c r="E1025" s="15" t="s">
        <v>6700</v>
      </c>
      <c r="F1025" s="15" t="s">
        <v>103</v>
      </c>
      <c r="G1025" s="15" t="s">
        <v>947</v>
      </c>
    </row>
    <row r="1026" spans="1:7" hidden="1">
      <c r="A1026" s="15" t="s">
        <v>8071</v>
      </c>
      <c r="B1026" s="218" t="str">
        <f>IF(ISNUMBER(_xlfn.XMATCH(SBA_fields[[#This Row],[ID]],Rosetta_Stone[FDXSANDBOXA ID],0))=TRUE,"Found","0-Not Found")</f>
        <v>0-Not Found</v>
      </c>
      <c r="C1026" s="15"/>
      <c r="D1026" s="15" t="s">
        <v>2032</v>
      </c>
      <c r="E1026" s="15" t="s">
        <v>6701</v>
      </c>
      <c r="F1026" s="15" t="s">
        <v>103</v>
      </c>
      <c r="G1026" s="15" t="s">
        <v>947</v>
      </c>
    </row>
    <row r="1027" spans="1:7" hidden="1">
      <c r="A1027" s="15" t="s">
        <v>8073</v>
      </c>
      <c r="B1027" s="218" t="str">
        <f>IF(ISNUMBER(_xlfn.XMATCH(SBA_fields[[#This Row],[ID]],Rosetta_Stone[FDXSANDBOXA ID],0))=TRUE,"Found","0-Not Found")</f>
        <v>0-Not Found</v>
      </c>
      <c r="C1027" s="15"/>
      <c r="D1027" s="15" t="s">
        <v>8074</v>
      </c>
      <c r="E1027" s="15" t="s">
        <v>6700</v>
      </c>
      <c r="F1027" s="15" t="s">
        <v>103</v>
      </c>
      <c r="G1027" s="15" t="s">
        <v>947</v>
      </c>
    </row>
    <row r="1028" spans="1:7" hidden="1">
      <c r="A1028" s="15" t="s">
        <v>8075</v>
      </c>
      <c r="B1028" s="218" t="str">
        <f>IF(ISNUMBER(_xlfn.XMATCH(SBA_fields[[#This Row],[ID]],Rosetta_Stone[FDXSANDBOXA ID],0))=TRUE,"Found","0-Not Found")</f>
        <v>0-Not Found</v>
      </c>
      <c r="C1028" s="15" t="s">
        <v>6696</v>
      </c>
      <c r="D1028" s="15" t="s">
        <v>8076</v>
      </c>
      <c r="E1028" s="15" t="s">
        <v>6700</v>
      </c>
      <c r="F1028" s="15" t="s">
        <v>103</v>
      </c>
      <c r="G1028" s="15" t="s">
        <v>947</v>
      </c>
    </row>
    <row r="1029" spans="1:7" hidden="1">
      <c r="A1029" s="15" t="s">
        <v>395</v>
      </c>
      <c r="B1029" s="218" t="str">
        <f>IF(ISNUMBER(_xlfn.XMATCH(SBA_fields[[#This Row],[ID]],Rosetta_Stone[FDXSANDBOXA ID],0))=TRUE,"Found","0-Not Found")</f>
        <v>Found</v>
      </c>
      <c r="C1029" s="15" t="s">
        <v>6696</v>
      </c>
      <c r="D1029" s="15" t="s">
        <v>396</v>
      </c>
      <c r="E1029" s="15" t="s">
        <v>6701</v>
      </c>
      <c r="F1029" s="15" t="s">
        <v>103</v>
      </c>
      <c r="G1029" s="15" t="s">
        <v>947</v>
      </c>
    </row>
    <row r="1030" spans="1:7" hidden="1">
      <c r="A1030" s="15" t="s">
        <v>8899</v>
      </c>
      <c r="B1030" s="218" t="str">
        <f>IF(ISNUMBER(_xlfn.XMATCH(SBA_fields[[#This Row],[ID]],Rosetta_Stone[FDXSANDBOXA ID],0))=TRUE,"Found","0-Not Found")</f>
        <v>0-Not Found</v>
      </c>
      <c r="C1030" s="15" t="s">
        <v>6696</v>
      </c>
      <c r="D1030" s="15" t="s">
        <v>1682</v>
      </c>
      <c r="E1030" s="15" t="s">
        <v>6701</v>
      </c>
      <c r="F1030" s="15" t="s">
        <v>1636</v>
      </c>
      <c r="G1030" s="15" t="s">
        <v>947</v>
      </c>
    </row>
    <row r="1031" spans="1:7" hidden="1">
      <c r="A1031" s="15" t="s">
        <v>8077</v>
      </c>
      <c r="B1031" s="218" t="str">
        <f>IF(ISNUMBER(_xlfn.XMATCH(SBA_fields[[#This Row],[ID]],Rosetta_Stone[FDXSANDBOXA ID],0))=TRUE,"Found","0-Not Found")</f>
        <v>0-Not Found</v>
      </c>
      <c r="C1031" s="15"/>
      <c r="D1031" s="15" t="s">
        <v>8078</v>
      </c>
      <c r="E1031" s="15" t="s">
        <v>6688</v>
      </c>
      <c r="F1031" s="15" t="s">
        <v>216</v>
      </c>
      <c r="G1031" s="15" t="s">
        <v>6831</v>
      </c>
    </row>
    <row r="1032" spans="1:7" hidden="1">
      <c r="A1032" s="15" t="s">
        <v>8079</v>
      </c>
      <c r="B1032" s="218" t="str">
        <f>IF(ISNUMBER(_xlfn.XMATCH(SBA_fields[[#This Row],[ID]],Rosetta_Stone[FDXSANDBOXA ID],0))=TRUE,"Found","0-Not Found")</f>
        <v>0-Not Found</v>
      </c>
      <c r="C1032" s="15"/>
      <c r="D1032" s="15" t="s">
        <v>8080</v>
      </c>
      <c r="E1032" s="15" t="s">
        <v>6688</v>
      </c>
      <c r="F1032" s="15" t="s">
        <v>216</v>
      </c>
      <c r="G1032" s="15" t="s">
        <v>6831</v>
      </c>
    </row>
    <row r="1033" spans="1:7" hidden="1">
      <c r="A1033" s="15" t="s">
        <v>139</v>
      </c>
      <c r="B1033" s="218" t="str">
        <f>IF(ISNUMBER(_xlfn.XMATCH(SBA_fields[[#This Row],[ID]],Rosetta_Stone[FDXSANDBOXA ID],0))=TRUE,"Found","0-Not Found")</f>
        <v>Found</v>
      </c>
      <c r="C1033" s="15" t="s">
        <v>6696</v>
      </c>
      <c r="D1033" s="15" t="s">
        <v>140</v>
      </c>
      <c r="E1033" s="15" t="s">
        <v>6701</v>
      </c>
      <c r="F1033" s="15" t="s">
        <v>1636</v>
      </c>
      <c r="G1033" s="15" t="s">
        <v>947</v>
      </c>
    </row>
    <row r="1034" spans="1:7" hidden="1">
      <c r="A1034" s="15" t="s">
        <v>139</v>
      </c>
      <c r="B1034" s="218" t="str">
        <f>IF(ISNUMBER(_xlfn.XMATCH(SBA_fields[[#This Row],[ID]],Rosetta_Stone[FDXSANDBOXA ID],0))=TRUE,"Found","0-Not Found")</f>
        <v>Found</v>
      </c>
      <c r="C1034" s="15" t="s">
        <v>6696</v>
      </c>
      <c r="D1034" s="15" t="s">
        <v>140</v>
      </c>
      <c r="E1034" s="15" t="s">
        <v>6700</v>
      </c>
      <c r="F1034" s="15" t="s">
        <v>1636</v>
      </c>
      <c r="G1034" s="15" t="s">
        <v>947</v>
      </c>
    </row>
    <row r="1035" spans="1:7" hidden="1">
      <c r="A1035" s="15" t="s">
        <v>139</v>
      </c>
      <c r="B1035" s="218" t="str">
        <f>IF(ISNUMBER(_xlfn.XMATCH(SBA_fields[[#This Row],[ID]],Rosetta_Stone[FDXSANDBOXA ID],0))=TRUE,"Found","0-Not Found")</f>
        <v>Found</v>
      </c>
      <c r="C1035" s="15" t="s">
        <v>6696</v>
      </c>
      <c r="D1035" s="15" t="s">
        <v>140</v>
      </c>
      <c r="E1035" s="15" t="s">
        <v>6697</v>
      </c>
      <c r="F1035" s="15" t="s">
        <v>1636</v>
      </c>
      <c r="G1035" s="15" t="s">
        <v>947</v>
      </c>
    </row>
    <row r="1036" spans="1:7" hidden="1">
      <c r="A1036" s="15" t="s">
        <v>293</v>
      </c>
      <c r="B1036" s="218" t="str">
        <f>IF(ISNUMBER(_xlfn.XMATCH(SBA_fields[[#This Row],[ID]],Rosetta_Stone[FDXSANDBOXA ID],0))=TRUE,"Found","0-Not Found")</f>
        <v>Found</v>
      </c>
      <c r="C1036" s="15" t="s">
        <v>6696</v>
      </c>
      <c r="D1036" s="15" t="s">
        <v>294</v>
      </c>
      <c r="E1036" s="15" t="s">
        <v>6701</v>
      </c>
      <c r="F1036" s="15" t="s">
        <v>1636</v>
      </c>
      <c r="G1036" s="15" t="s">
        <v>947</v>
      </c>
    </row>
    <row r="1037" spans="1:7" hidden="1">
      <c r="A1037" s="15" t="s">
        <v>293</v>
      </c>
      <c r="B1037" s="218" t="str">
        <f>IF(ISNUMBER(_xlfn.XMATCH(SBA_fields[[#This Row],[ID]],Rosetta_Stone[FDXSANDBOXA ID],0))=TRUE,"Found","0-Not Found")</f>
        <v>Found</v>
      </c>
      <c r="C1037" s="15" t="s">
        <v>6696</v>
      </c>
      <c r="D1037" s="15" t="s">
        <v>294</v>
      </c>
      <c r="E1037" s="15" t="s">
        <v>6700</v>
      </c>
      <c r="F1037" s="15" t="s">
        <v>1636</v>
      </c>
      <c r="G1037" s="15" t="s">
        <v>947</v>
      </c>
    </row>
    <row r="1038" spans="1:7" hidden="1">
      <c r="A1038" s="15" t="s">
        <v>293</v>
      </c>
      <c r="B1038" s="218" t="str">
        <f>IF(ISNUMBER(_xlfn.XMATCH(SBA_fields[[#This Row],[ID]],Rosetta_Stone[FDXSANDBOXA ID],0))=TRUE,"Found","0-Not Found")</f>
        <v>Found</v>
      </c>
      <c r="C1038" s="15" t="s">
        <v>6696</v>
      </c>
      <c r="D1038" s="15" t="s">
        <v>294</v>
      </c>
      <c r="E1038" s="15" t="s">
        <v>6697</v>
      </c>
      <c r="F1038" s="15" t="s">
        <v>1636</v>
      </c>
      <c r="G1038" s="15" t="s">
        <v>947</v>
      </c>
    </row>
    <row r="1039" spans="1:7" hidden="1">
      <c r="A1039" s="15" t="s">
        <v>8081</v>
      </c>
      <c r="B1039" s="218" t="str">
        <f>IF(ISNUMBER(_xlfn.XMATCH(SBA_fields[[#This Row],[ID]],Rosetta_Stone[FDXSANDBOXA ID],0))=TRUE,"Found","0-Not Found")</f>
        <v>0-Not Found</v>
      </c>
      <c r="C1039" s="15"/>
      <c r="D1039" s="15" t="s">
        <v>8082</v>
      </c>
      <c r="E1039" s="15" t="s">
        <v>6935</v>
      </c>
      <c r="F1039" s="15" t="s">
        <v>103</v>
      </c>
      <c r="G1039" s="15" t="s">
        <v>947</v>
      </c>
    </row>
    <row r="1040" spans="1:7" hidden="1">
      <c r="A1040" s="15" t="s">
        <v>118</v>
      </c>
      <c r="B1040" s="218" t="str">
        <f>IF(ISNUMBER(_xlfn.XMATCH(SBA_fields[[#This Row],[ID]],Rosetta_Stone[FDXSANDBOXA ID],0))=TRUE,"Found","0-Not Found")</f>
        <v>0-Not Found</v>
      </c>
      <c r="C1040" s="15" t="s">
        <v>6696</v>
      </c>
      <c r="D1040" s="15" t="s">
        <v>8900</v>
      </c>
      <c r="E1040" s="15" t="s">
        <v>6701</v>
      </c>
      <c r="F1040" s="15" t="s">
        <v>103</v>
      </c>
      <c r="G1040" s="15" t="s">
        <v>947</v>
      </c>
    </row>
    <row r="1041" spans="1:7" hidden="1">
      <c r="A1041" s="15" t="s">
        <v>118</v>
      </c>
      <c r="B1041" s="218" t="str">
        <f>IF(ISNUMBER(_xlfn.XMATCH(SBA_fields[[#This Row],[ID]],Rosetta_Stone[FDXSANDBOXA ID],0))=TRUE,"Found","0-Not Found")</f>
        <v>0-Not Found</v>
      </c>
      <c r="C1041" s="15" t="s">
        <v>6696</v>
      </c>
      <c r="D1041" s="15" t="s">
        <v>8901</v>
      </c>
      <c r="E1041" s="15" t="s">
        <v>6700</v>
      </c>
      <c r="F1041" s="15" t="s">
        <v>103</v>
      </c>
      <c r="G1041" s="15" t="s">
        <v>947</v>
      </c>
    </row>
    <row r="1042" spans="1:7" hidden="1">
      <c r="A1042" s="15" t="s">
        <v>6295</v>
      </c>
      <c r="B1042" s="218" t="str">
        <f>IF(ISNUMBER(_xlfn.XMATCH(SBA_fields[[#This Row],[ID]],Rosetta_Stone[FDXSANDBOXA ID],0))=TRUE,"Found","0-Not Found")</f>
        <v>0-Not Found</v>
      </c>
      <c r="C1042" s="15" t="s">
        <v>6696</v>
      </c>
      <c r="D1042" s="15" t="s">
        <v>8083</v>
      </c>
      <c r="E1042" s="15" t="s">
        <v>6701</v>
      </c>
      <c r="F1042" s="15" t="s">
        <v>103</v>
      </c>
      <c r="G1042" s="15" t="s">
        <v>947</v>
      </c>
    </row>
    <row r="1043" spans="1:7" hidden="1">
      <c r="A1043" s="15" t="s">
        <v>116</v>
      </c>
      <c r="B1043" s="218" t="str">
        <f>IF(ISNUMBER(_xlfn.XMATCH(SBA_fields[[#This Row],[ID]],Rosetta_Stone[FDXSANDBOXA ID],0))=TRUE,"Found","0-Not Found")</f>
        <v>0-Not Found</v>
      </c>
      <c r="C1043" s="15" t="s">
        <v>6696</v>
      </c>
      <c r="D1043" s="15" t="s">
        <v>8902</v>
      </c>
      <c r="E1043" s="15" t="s">
        <v>6701</v>
      </c>
      <c r="F1043" s="15" t="s">
        <v>103</v>
      </c>
      <c r="G1043" s="15" t="s">
        <v>947</v>
      </c>
    </row>
    <row r="1044" spans="1:7" hidden="1">
      <c r="A1044" s="15" t="s">
        <v>116</v>
      </c>
      <c r="B1044" s="218" t="str">
        <f>IF(ISNUMBER(_xlfn.XMATCH(SBA_fields[[#This Row],[ID]],Rosetta_Stone[FDXSANDBOXA ID],0))=TRUE,"Found","0-Not Found")</f>
        <v>0-Not Found</v>
      </c>
      <c r="C1044" s="15" t="s">
        <v>6696</v>
      </c>
      <c r="D1044" s="15" t="s">
        <v>8903</v>
      </c>
      <c r="E1044" s="15" t="s">
        <v>6700</v>
      </c>
      <c r="F1044" s="15" t="s">
        <v>103</v>
      </c>
      <c r="G1044" s="15" t="s">
        <v>947</v>
      </c>
    </row>
    <row r="1045" spans="1:7" hidden="1">
      <c r="A1045" s="15" t="s">
        <v>390</v>
      </c>
      <c r="B1045" s="218" t="str">
        <f>IF(ISNUMBER(_xlfn.XMATCH(SBA_fields[[#This Row],[ID]],Rosetta_Stone[FDXSANDBOXA ID],0))=TRUE,"Found","0-Not Found")</f>
        <v>0-Not Found</v>
      </c>
      <c r="C1045" s="15"/>
      <c r="D1045" s="15" t="s">
        <v>7536</v>
      </c>
      <c r="E1045" s="15" t="s">
        <v>6701</v>
      </c>
      <c r="F1045" s="15" t="s">
        <v>1636</v>
      </c>
      <c r="G1045" s="15" t="s">
        <v>947</v>
      </c>
    </row>
    <row r="1046" spans="1:7" hidden="1">
      <c r="A1046" s="15" t="s">
        <v>187</v>
      </c>
      <c r="B1046" s="218" t="str">
        <f>IF(ISNUMBER(_xlfn.XMATCH(SBA_fields[[#This Row],[ID]],Rosetta_Stone[FDXSANDBOXA ID],0))=TRUE,"Found","0-Not Found")</f>
        <v>Found</v>
      </c>
      <c r="C1046" s="15" t="s">
        <v>6696</v>
      </c>
      <c r="D1046" s="15" t="s">
        <v>188</v>
      </c>
      <c r="E1046" s="15" t="s">
        <v>6700</v>
      </c>
      <c r="F1046" s="15" t="s">
        <v>1636</v>
      </c>
      <c r="G1046" s="15" t="s">
        <v>947</v>
      </c>
    </row>
    <row r="1047" spans="1:7" hidden="1">
      <c r="A1047" s="15" t="s">
        <v>8084</v>
      </c>
      <c r="B1047" s="218" t="str">
        <f>IF(ISNUMBER(_xlfn.XMATCH(SBA_fields[[#This Row],[ID]],Rosetta_Stone[FDXSANDBOXA ID],0))=TRUE,"Found","0-Not Found")</f>
        <v>0-Not Found</v>
      </c>
      <c r="C1047" s="15"/>
      <c r="D1047" s="15" t="s">
        <v>8085</v>
      </c>
      <c r="E1047" s="15" t="s">
        <v>6701</v>
      </c>
      <c r="F1047" s="15" t="s">
        <v>216</v>
      </c>
      <c r="G1047" s="15" t="s">
        <v>947</v>
      </c>
    </row>
    <row r="1048" spans="1:7" hidden="1">
      <c r="A1048" s="15" t="s">
        <v>8086</v>
      </c>
      <c r="B1048" s="218" t="str">
        <f>IF(ISNUMBER(_xlfn.XMATCH(SBA_fields[[#This Row],[ID]],Rosetta_Stone[FDXSANDBOXA ID],0))=TRUE,"Found","0-Not Found")</f>
        <v>0-Not Found</v>
      </c>
      <c r="C1048" s="15"/>
      <c r="D1048" s="15" t="s">
        <v>8087</v>
      </c>
      <c r="E1048" s="15" t="s">
        <v>6701</v>
      </c>
      <c r="F1048" s="15" t="s">
        <v>103</v>
      </c>
      <c r="G1048" s="15" t="s">
        <v>947</v>
      </c>
    </row>
    <row r="1049" spans="1:7" hidden="1">
      <c r="A1049" s="15" t="s">
        <v>8088</v>
      </c>
      <c r="B1049" s="218" t="str">
        <f>IF(ISNUMBER(_xlfn.XMATCH(SBA_fields[[#This Row],[ID]],Rosetta_Stone[FDXSANDBOXA ID],0))=TRUE,"Found","0-Not Found")</f>
        <v>0-Not Found</v>
      </c>
      <c r="C1049" s="15"/>
      <c r="D1049" s="15" t="s">
        <v>8089</v>
      </c>
      <c r="E1049" s="15" t="s">
        <v>6701</v>
      </c>
      <c r="F1049" s="15" t="s">
        <v>1636</v>
      </c>
      <c r="G1049" s="15" t="s">
        <v>947</v>
      </c>
    </row>
    <row r="1050" spans="1:7" hidden="1">
      <c r="A1050" s="15" t="s">
        <v>8091</v>
      </c>
      <c r="B1050" s="218" t="str">
        <f>IF(ISNUMBER(_xlfn.XMATCH(SBA_fields[[#This Row],[ID]],Rosetta_Stone[FDXSANDBOXA ID],0))=TRUE,"Found","0-Not Found")</f>
        <v>0-Not Found</v>
      </c>
      <c r="C1050" s="15"/>
      <c r="D1050" s="15" t="s">
        <v>8092</v>
      </c>
      <c r="E1050" s="15" t="s">
        <v>6701</v>
      </c>
      <c r="F1050" s="15" t="s">
        <v>1636</v>
      </c>
      <c r="G1050" s="15" t="s">
        <v>947</v>
      </c>
    </row>
    <row r="1051" spans="1:7" hidden="1">
      <c r="A1051" s="15" t="s">
        <v>8094</v>
      </c>
      <c r="B1051" s="218" t="str">
        <f>IF(ISNUMBER(_xlfn.XMATCH(SBA_fields[[#This Row],[ID]],Rosetta_Stone[FDXSANDBOXA ID],0))=TRUE,"Found","0-Not Found")</f>
        <v>0-Not Found</v>
      </c>
      <c r="C1051" s="15"/>
      <c r="D1051" s="15" t="s">
        <v>8095</v>
      </c>
      <c r="E1051" s="15" t="s">
        <v>6701</v>
      </c>
      <c r="F1051" s="15" t="s">
        <v>1636</v>
      </c>
      <c r="G1051" s="15" t="s">
        <v>947</v>
      </c>
    </row>
    <row r="1052" spans="1:7" hidden="1">
      <c r="A1052" s="15" t="s">
        <v>8096</v>
      </c>
      <c r="B1052" s="218" t="str">
        <f>IF(ISNUMBER(_xlfn.XMATCH(SBA_fields[[#This Row],[ID]],Rosetta_Stone[FDXSANDBOXA ID],0))=TRUE,"Found","0-Not Found")</f>
        <v>0-Not Found</v>
      </c>
      <c r="C1052" s="15" t="s">
        <v>1641</v>
      </c>
      <c r="D1052" s="15" t="s">
        <v>8097</v>
      </c>
      <c r="E1052" s="15" t="s">
        <v>6701</v>
      </c>
      <c r="F1052" s="15" t="s">
        <v>103</v>
      </c>
      <c r="G1052" s="15" t="s">
        <v>947</v>
      </c>
    </row>
    <row r="1053" spans="1:7" hidden="1">
      <c r="A1053" s="15" t="s">
        <v>8098</v>
      </c>
      <c r="B1053" s="218" t="str">
        <f>IF(ISNUMBER(_xlfn.XMATCH(SBA_fields[[#This Row],[ID]],Rosetta_Stone[FDXSANDBOXA ID],0))=TRUE,"Found","0-Not Found")</f>
        <v>0-Not Found</v>
      </c>
      <c r="C1053" s="15"/>
      <c r="D1053" s="15" t="s">
        <v>8099</v>
      </c>
      <c r="E1053" s="15" t="s">
        <v>6727</v>
      </c>
      <c r="F1053" s="15" t="s">
        <v>103</v>
      </c>
      <c r="G1053" s="15" t="s">
        <v>1075</v>
      </c>
    </row>
    <row r="1054" spans="1:7" hidden="1">
      <c r="A1054" s="15" t="s">
        <v>8100</v>
      </c>
      <c r="B1054" s="218" t="str">
        <f>IF(ISNUMBER(_xlfn.XMATCH(SBA_fields[[#This Row],[ID]],Rosetta_Stone[FDXSANDBOXA ID],0))=TRUE,"Found","0-Not Found")</f>
        <v>0-Not Found</v>
      </c>
      <c r="C1054" s="15"/>
      <c r="D1054" s="15" t="s">
        <v>8101</v>
      </c>
      <c r="E1054" s="15" t="s">
        <v>6727</v>
      </c>
      <c r="F1054" s="15" t="s">
        <v>103</v>
      </c>
      <c r="G1054" s="15" t="s">
        <v>1347</v>
      </c>
    </row>
    <row r="1055" spans="1:7" hidden="1">
      <c r="A1055" s="15" t="s">
        <v>8102</v>
      </c>
      <c r="B1055" s="218" t="str">
        <f>IF(ISNUMBER(_xlfn.XMATCH(SBA_fields[[#This Row],[ID]],Rosetta_Stone[FDXSANDBOXA ID],0))=TRUE,"Found","0-Not Found")</f>
        <v>0-Not Found</v>
      </c>
      <c r="C1055" s="15"/>
      <c r="D1055" s="15" t="s">
        <v>8103</v>
      </c>
      <c r="E1055" s="15" t="s">
        <v>6701</v>
      </c>
      <c r="F1055" s="15" t="s">
        <v>1636</v>
      </c>
      <c r="G1055" s="15" t="s">
        <v>947</v>
      </c>
    </row>
    <row r="1056" spans="1:7" hidden="1">
      <c r="A1056" s="15" t="s">
        <v>8104</v>
      </c>
      <c r="B1056" s="218" t="str">
        <f>IF(ISNUMBER(_xlfn.XMATCH(SBA_fields[[#This Row],[ID]],Rosetta_Stone[FDXSANDBOXA ID],0))=TRUE,"Found","0-Not Found")</f>
        <v>0-Not Found</v>
      </c>
      <c r="C1056" s="15"/>
      <c r="D1056" s="15" t="s">
        <v>8105</v>
      </c>
      <c r="E1056" s="15" t="s">
        <v>6701</v>
      </c>
      <c r="F1056" s="15" t="s">
        <v>1636</v>
      </c>
      <c r="G1056" s="15" t="s">
        <v>947</v>
      </c>
    </row>
    <row r="1057" spans="1:7" hidden="1">
      <c r="A1057" s="15" t="s">
        <v>8106</v>
      </c>
      <c r="B1057" s="218" t="str">
        <f>IF(ISNUMBER(_xlfn.XMATCH(SBA_fields[[#This Row],[ID]],Rosetta_Stone[FDXSANDBOXA ID],0))=TRUE,"Found","0-Not Found")</f>
        <v>0-Not Found</v>
      </c>
      <c r="C1057" s="15"/>
      <c r="D1057" s="15" t="s">
        <v>8107</v>
      </c>
      <c r="E1057" s="15" t="s">
        <v>6701</v>
      </c>
      <c r="F1057" s="15" t="s">
        <v>216</v>
      </c>
      <c r="G1057" s="15" t="s">
        <v>338</v>
      </c>
    </row>
    <row r="1058" spans="1:7" hidden="1">
      <c r="A1058" s="15" t="s">
        <v>8106</v>
      </c>
      <c r="B1058" s="218" t="str">
        <f>IF(ISNUMBER(_xlfn.XMATCH(SBA_fields[[#This Row],[ID]],Rosetta_Stone[FDXSANDBOXA ID],0))=TRUE,"Found","0-Not Found")</f>
        <v>0-Not Found</v>
      </c>
      <c r="C1058" s="15"/>
      <c r="D1058" s="15" t="s">
        <v>8107</v>
      </c>
      <c r="E1058" s="15" t="s">
        <v>6935</v>
      </c>
      <c r="F1058" s="15" t="s">
        <v>216</v>
      </c>
      <c r="G1058" s="15" t="s">
        <v>338</v>
      </c>
    </row>
    <row r="1059" spans="1:7" hidden="1">
      <c r="A1059" s="15" t="s">
        <v>8106</v>
      </c>
      <c r="B1059" s="218" t="str">
        <f>IF(ISNUMBER(_xlfn.XMATCH(SBA_fields[[#This Row],[ID]],Rosetta_Stone[FDXSANDBOXA ID],0))=TRUE,"Found","0-Not Found")</f>
        <v>0-Not Found</v>
      </c>
      <c r="C1059" s="15"/>
      <c r="D1059" s="15" t="s">
        <v>8107</v>
      </c>
      <c r="E1059" s="15" t="s">
        <v>6688</v>
      </c>
      <c r="F1059" s="15" t="s">
        <v>216</v>
      </c>
      <c r="G1059" s="15" t="s">
        <v>338</v>
      </c>
    </row>
    <row r="1060" spans="1:7" hidden="1">
      <c r="A1060" s="15" t="s">
        <v>8106</v>
      </c>
      <c r="B1060" s="218" t="str">
        <f>IF(ISNUMBER(_xlfn.XMATCH(SBA_fields[[#This Row],[ID]],Rosetta_Stone[FDXSANDBOXA ID],0))=TRUE,"Found","0-Not Found")</f>
        <v>0-Not Found</v>
      </c>
      <c r="C1060" s="15"/>
      <c r="D1060" s="15" t="s">
        <v>8107</v>
      </c>
      <c r="E1060" s="15" t="s">
        <v>7401</v>
      </c>
      <c r="F1060" s="15" t="s">
        <v>216</v>
      </c>
      <c r="G1060" s="15" t="s">
        <v>338</v>
      </c>
    </row>
    <row r="1061" spans="1:7" hidden="1">
      <c r="A1061" s="15" t="s">
        <v>8108</v>
      </c>
      <c r="B1061" s="218" t="str">
        <f>IF(ISNUMBER(_xlfn.XMATCH(SBA_fields[[#This Row],[ID]],Rosetta_Stone[FDXSANDBOXA ID],0))=TRUE,"Found","0-Not Found")</f>
        <v>0-Not Found</v>
      </c>
      <c r="C1061" s="15"/>
      <c r="D1061" s="15" t="s">
        <v>8109</v>
      </c>
      <c r="E1061" s="15" t="s">
        <v>6700</v>
      </c>
      <c r="F1061" s="15" t="s">
        <v>216</v>
      </c>
      <c r="G1061" s="15" t="s">
        <v>1451</v>
      </c>
    </row>
    <row r="1062" spans="1:7" hidden="1">
      <c r="A1062" s="15" t="s">
        <v>8110</v>
      </c>
      <c r="B1062" s="218" t="str">
        <f>IF(ISNUMBER(_xlfn.XMATCH(SBA_fields[[#This Row],[ID]],Rosetta_Stone[FDXSANDBOXA ID],0))=TRUE,"Found","0-Not Found")</f>
        <v>0-Not Found</v>
      </c>
      <c r="C1062" s="15"/>
      <c r="D1062" s="15" t="s">
        <v>8111</v>
      </c>
      <c r="E1062" s="15" t="s">
        <v>6700</v>
      </c>
      <c r="F1062" s="15" t="s">
        <v>216</v>
      </c>
      <c r="G1062" s="15" t="s">
        <v>1451</v>
      </c>
    </row>
    <row r="1063" spans="1:7" hidden="1">
      <c r="A1063" s="15" t="s">
        <v>792</v>
      </c>
      <c r="B1063" s="218" t="str">
        <f>IF(ISNUMBER(_xlfn.XMATCH(SBA_fields[[#This Row],[ID]],Rosetta_Stone[FDXSANDBOXA ID],0))=TRUE,"Found","0-Not Found")</f>
        <v>0-Not Found</v>
      </c>
      <c r="C1063" s="15"/>
      <c r="D1063" s="15" t="s">
        <v>2022</v>
      </c>
      <c r="E1063" s="15" t="s">
        <v>7387</v>
      </c>
      <c r="F1063" s="15" t="s">
        <v>1636</v>
      </c>
      <c r="G1063" s="15" t="s">
        <v>947</v>
      </c>
    </row>
    <row r="1064" spans="1:7" hidden="1">
      <c r="A1064" s="15" t="s">
        <v>792</v>
      </c>
      <c r="B1064" s="218" t="str">
        <f>IF(ISNUMBER(_xlfn.XMATCH(SBA_fields[[#This Row],[ID]],Rosetta_Stone[FDXSANDBOXA ID],0))=TRUE,"Found","0-Not Found")</f>
        <v>0-Not Found</v>
      </c>
      <c r="C1064" s="15"/>
      <c r="D1064" s="15" t="s">
        <v>2022</v>
      </c>
      <c r="E1064" s="15" t="s">
        <v>7388</v>
      </c>
      <c r="F1064" s="15" t="s">
        <v>1636</v>
      </c>
      <c r="G1064" s="15" t="s">
        <v>947</v>
      </c>
    </row>
    <row r="1065" spans="1:7" hidden="1">
      <c r="A1065" s="15" t="s">
        <v>792</v>
      </c>
      <c r="B1065" s="218" t="str">
        <f>IF(ISNUMBER(_xlfn.XMATCH(SBA_fields[[#This Row],[ID]],Rosetta_Stone[FDXSANDBOXA ID],0))=TRUE,"Found","0-Not Found")</f>
        <v>0-Not Found</v>
      </c>
      <c r="C1065" s="15"/>
      <c r="D1065" s="15" t="s">
        <v>2022</v>
      </c>
      <c r="E1065" s="15" t="s">
        <v>7629</v>
      </c>
      <c r="F1065" s="15" t="s">
        <v>1636</v>
      </c>
      <c r="G1065" s="15" t="s">
        <v>947</v>
      </c>
    </row>
    <row r="1066" spans="1:7" hidden="1">
      <c r="A1066" s="15" t="s">
        <v>792</v>
      </c>
      <c r="B1066" s="218" t="str">
        <f>IF(ISNUMBER(_xlfn.XMATCH(SBA_fields[[#This Row],[ID]],Rosetta_Stone[FDXSANDBOXA ID],0))=TRUE,"Found","0-Not Found")</f>
        <v>0-Not Found</v>
      </c>
      <c r="C1066" s="15"/>
      <c r="D1066" s="15" t="s">
        <v>2022</v>
      </c>
      <c r="E1066" s="15" t="s">
        <v>6701</v>
      </c>
      <c r="F1066" s="15" t="s">
        <v>1636</v>
      </c>
      <c r="G1066" s="15" t="s">
        <v>947</v>
      </c>
    </row>
    <row r="1067" spans="1:7" hidden="1">
      <c r="A1067" s="15" t="s">
        <v>792</v>
      </c>
      <c r="B1067" s="218" t="str">
        <f>IF(ISNUMBER(_xlfn.XMATCH(SBA_fields[[#This Row],[ID]],Rosetta_Stone[FDXSANDBOXA ID],0))=TRUE,"Found","0-Not Found")</f>
        <v>0-Not Found</v>
      </c>
      <c r="C1067" s="15"/>
      <c r="D1067" s="15" t="s">
        <v>2022</v>
      </c>
      <c r="E1067" s="15" t="s">
        <v>6935</v>
      </c>
      <c r="F1067" s="15" t="s">
        <v>1636</v>
      </c>
      <c r="G1067" s="15" t="s">
        <v>947</v>
      </c>
    </row>
    <row r="1068" spans="1:7" hidden="1">
      <c r="A1068" s="15" t="s">
        <v>792</v>
      </c>
      <c r="B1068" s="218" t="str">
        <f>IF(ISNUMBER(_xlfn.XMATCH(SBA_fields[[#This Row],[ID]],Rosetta_Stone[FDXSANDBOXA ID],0))=TRUE,"Found","0-Not Found")</f>
        <v>0-Not Found</v>
      </c>
      <c r="C1068" s="15"/>
      <c r="D1068" s="15" t="s">
        <v>2022</v>
      </c>
      <c r="E1068" s="15" t="s">
        <v>6688</v>
      </c>
      <c r="F1068" s="15" t="s">
        <v>1636</v>
      </c>
      <c r="G1068" s="15" t="s">
        <v>947</v>
      </c>
    </row>
    <row r="1069" spans="1:7" hidden="1">
      <c r="A1069" s="15" t="s">
        <v>792</v>
      </c>
      <c r="B1069" s="218" t="str">
        <f>IF(ISNUMBER(_xlfn.XMATCH(SBA_fields[[#This Row],[ID]],Rosetta_Stone[FDXSANDBOXA ID],0))=TRUE,"Found","0-Not Found")</f>
        <v>0-Not Found</v>
      </c>
      <c r="C1069" s="15"/>
      <c r="D1069" s="15" t="s">
        <v>2022</v>
      </c>
      <c r="E1069" s="15" t="s">
        <v>6727</v>
      </c>
      <c r="F1069" s="15" t="s">
        <v>1636</v>
      </c>
      <c r="G1069" s="15" t="s">
        <v>947</v>
      </c>
    </row>
    <row r="1070" spans="1:7" hidden="1">
      <c r="A1070" s="15" t="s">
        <v>792</v>
      </c>
      <c r="B1070" s="218" t="str">
        <f>IF(ISNUMBER(_xlfn.XMATCH(SBA_fields[[#This Row],[ID]],Rosetta_Stone[FDXSANDBOXA ID],0))=TRUE,"Found","0-Not Found")</f>
        <v>0-Not Found</v>
      </c>
      <c r="C1070" s="15"/>
      <c r="D1070" s="15" t="s">
        <v>2022</v>
      </c>
      <c r="E1070" s="15" t="s">
        <v>6700</v>
      </c>
      <c r="F1070" s="15" t="s">
        <v>1636</v>
      </c>
      <c r="G1070" s="15" t="s">
        <v>947</v>
      </c>
    </row>
    <row r="1071" spans="1:7" hidden="1">
      <c r="A1071" s="15" t="s">
        <v>8112</v>
      </c>
      <c r="B1071" s="218" t="str">
        <f>IF(ISNUMBER(_xlfn.XMATCH(SBA_fields[[#This Row],[ID]],Rosetta_Stone[FDXSANDBOXA ID],0))=TRUE,"Found","0-Not Found")</f>
        <v>0-Not Found</v>
      </c>
      <c r="C1071" s="15"/>
      <c r="D1071" s="15" t="s">
        <v>8113</v>
      </c>
      <c r="E1071" s="15" t="s">
        <v>6701</v>
      </c>
      <c r="F1071" s="15" t="s">
        <v>103</v>
      </c>
      <c r="G1071" s="15" t="s">
        <v>947</v>
      </c>
    </row>
    <row r="1072" spans="1:7" hidden="1">
      <c r="A1072" s="15" t="s">
        <v>8112</v>
      </c>
      <c r="B1072" s="218" t="str">
        <f>IF(ISNUMBER(_xlfn.XMATCH(SBA_fields[[#This Row],[ID]],Rosetta_Stone[FDXSANDBOXA ID],0))=TRUE,"Found","0-Not Found")</f>
        <v>0-Not Found</v>
      </c>
      <c r="C1072" s="15"/>
      <c r="D1072" s="15" t="s">
        <v>8114</v>
      </c>
      <c r="E1072" s="15" t="s">
        <v>6935</v>
      </c>
      <c r="F1072" s="15" t="s">
        <v>103</v>
      </c>
      <c r="G1072" s="15" t="s">
        <v>947</v>
      </c>
    </row>
    <row r="1073" spans="1:7" hidden="1">
      <c r="A1073" s="15" t="s">
        <v>8112</v>
      </c>
      <c r="B1073" s="218" t="str">
        <f>IF(ISNUMBER(_xlfn.XMATCH(SBA_fields[[#This Row],[ID]],Rosetta_Stone[FDXSANDBOXA ID],0))=TRUE,"Found","0-Not Found")</f>
        <v>0-Not Found</v>
      </c>
      <c r="C1073" s="15"/>
      <c r="D1073" s="15" t="s">
        <v>8115</v>
      </c>
      <c r="E1073" s="15" t="s">
        <v>6700</v>
      </c>
      <c r="F1073" s="15" t="s">
        <v>103</v>
      </c>
      <c r="G1073" s="15" t="s">
        <v>947</v>
      </c>
    </row>
    <row r="1074" spans="1:7" hidden="1">
      <c r="A1074" s="15" t="s">
        <v>8116</v>
      </c>
      <c r="B1074" s="218" t="str">
        <f>IF(ISNUMBER(_xlfn.XMATCH(SBA_fields[[#This Row],[ID]],Rosetta_Stone[FDXSANDBOXA ID],0))=TRUE,"Found","0-Not Found")</f>
        <v>0-Not Found</v>
      </c>
      <c r="C1074" s="15"/>
      <c r="D1074" s="15" t="s">
        <v>8117</v>
      </c>
      <c r="E1074" s="15" t="s">
        <v>6701</v>
      </c>
      <c r="F1074" s="15" t="s">
        <v>103</v>
      </c>
      <c r="G1074" s="15" t="s">
        <v>947</v>
      </c>
    </row>
    <row r="1075" spans="1:7" hidden="1">
      <c r="A1075" s="15" t="s">
        <v>8116</v>
      </c>
      <c r="B1075" s="218" t="str">
        <f>IF(ISNUMBER(_xlfn.XMATCH(SBA_fields[[#This Row],[ID]],Rosetta_Stone[FDXSANDBOXA ID],0))=TRUE,"Found","0-Not Found")</f>
        <v>0-Not Found</v>
      </c>
      <c r="C1075" s="15"/>
      <c r="D1075" s="15" t="s">
        <v>8118</v>
      </c>
      <c r="E1075" s="15" t="s">
        <v>6935</v>
      </c>
      <c r="F1075" s="15" t="s">
        <v>103</v>
      </c>
      <c r="G1075" s="15" t="s">
        <v>947</v>
      </c>
    </row>
    <row r="1076" spans="1:7" hidden="1">
      <c r="A1076" s="15" t="s">
        <v>8116</v>
      </c>
      <c r="B1076" s="218" t="str">
        <f>IF(ISNUMBER(_xlfn.XMATCH(SBA_fields[[#This Row],[ID]],Rosetta_Stone[FDXSANDBOXA ID],0))=TRUE,"Found","0-Not Found")</f>
        <v>0-Not Found</v>
      </c>
      <c r="C1076" s="15"/>
      <c r="D1076" s="15" t="s">
        <v>8119</v>
      </c>
      <c r="E1076" s="15" t="s">
        <v>6700</v>
      </c>
      <c r="F1076" s="15" t="s">
        <v>103</v>
      </c>
      <c r="G1076" s="15" t="s">
        <v>947</v>
      </c>
    </row>
    <row r="1077" spans="1:7" hidden="1">
      <c r="A1077" s="15" t="s">
        <v>8120</v>
      </c>
      <c r="B1077" s="218" t="str">
        <f>IF(ISNUMBER(_xlfn.XMATCH(SBA_fields[[#This Row],[ID]],Rosetta_Stone[FDXSANDBOXA ID],0))=TRUE,"Found","0-Not Found")</f>
        <v>0-Not Found</v>
      </c>
      <c r="C1077" s="15"/>
      <c r="D1077" s="15" t="s">
        <v>8121</v>
      </c>
      <c r="E1077" s="15" t="s">
        <v>6701</v>
      </c>
      <c r="F1077" s="15" t="s">
        <v>103</v>
      </c>
      <c r="G1077" s="15" t="s">
        <v>1075</v>
      </c>
    </row>
    <row r="1078" spans="1:7" hidden="1">
      <c r="A1078" s="15" t="s">
        <v>8120</v>
      </c>
      <c r="B1078" s="218" t="str">
        <f>IF(ISNUMBER(_xlfn.XMATCH(SBA_fields[[#This Row],[ID]],Rosetta_Stone[FDXSANDBOXA ID],0))=TRUE,"Found","0-Not Found")</f>
        <v>0-Not Found</v>
      </c>
      <c r="C1078" s="15"/>
      <c r="D1078" s="15" t="s">
        <v>8122</v>
      </c>
      <c r="E1078" s="15" t="s">
        <v>6935</v>
      </c>
      <c r="F1078" s="15" t="s">
        <v>103</v>
      </c>
      <c r="G1078" s="15" t="s">
        <v>1075</v>
      </c>
    </row>
    <row r="1079" spans="1:7" hidden="1">
      <c r="A1079" s="15" t="s">
        <v>8120</v>
      </c>
      <c r="B1079" s="218" t="str">
        <f>IF(ISNUMBER(_xlfn.XMATCH(SBA_fields[[#This Row],[ID]],Rosetta_Stone[FDXSANDBOXA ID],0))=TRUE,"Found","0-Not Found")</f>
        <v>0-Not Found</v>
      </c>
      <c r="C1079" s="15"/>
      <c r="D1079" s="15" t="s">
        <v>8123</v>
      </c>
      <c r="E1079" s="15" t="s">
        <v>6700</v>
      </c>
      <c r="F1079" s="15" t="s">
        <v>103</v>
      </c>
      <c r="G1079" s="15" t="s">
        <v>1075</v>
      </c>
    </row>
    <row r="1080" spans="1:7" hidden="1">
      <c r="A1080" s="15" t="s">
        <v>8124</v>
      </c>
      <c r="B1080" s="218" t="str">
        <f>IF(ISNUMBER(_xlfn.XMATCH(SBA_fields[[#This Row],[ID]],Rosetta_Stone[FDXSANDBOXA ID],0))=TRUE,"Found","0-Not Found")</f>
        <v>0-Not Found</v>
      </c>
      <c r="C1080" s="15"/>
      <c r="D1080" s="15" t="s">
        <v>8125</v>
      </c>
      <c r="E1080" s="15" t="s">
        <v>6701</v>
      </c>
      <c r="F1080" s="15" t="s">
        <v>103</v>
      </c>
      <c r="G1080" s="15" t="s">
        <v>6712</v>
      </c>
    </row>
    <row r="1081" spans="1:7" hidden="1">
      <c r="A1081" s="15" t="s">
        <v>8124</v>
      </c>
      <c r="B1081" s="218" t="str">
        <f>IF(ISNUMBER(_xlfn.XMATCH(SBA_fields[[#This Row],[ID]],Rosetta_Stone[FDXSANDBOXA ID],0))=TRUE,"Found","0-Not Found")</f>
        <v>0-Not Found</v>
      </c>
      <c r="C1081" s="15"/>
      <c r="D1081" s="15" t="s">
        <v>8126</v>
      </c>
      <c r="E1081" s="15" t="s">
        <v>6935</v>
      </c>
      <c r="F1081" s="15" t="s">
        <v>103</v>
      </c>
      <c r="G1081" s="15" t="s">
        <v>6712</v>
      </c>
    </row>
    <row r="1082" spans="1:7" hidden="1">
      <c r="A1082" s="15" t="s">
        <v>8124</v>
      </c>
      <c r="B1082" s="218" t="str">
        <f>IF(ISNUMBER(_xlfn.XMATCH(SBA_fields[[#This Row],[ID]],Rosetta_Stone[FDXSANDBOXA ID],0))=TRUE,"Found","0-Not Found")</f>
        <v>0-Not Found</v>
      </c>
      <c r="C1082" s="15"/>
      <c r="D1082" s="15" t="s">
        <v>8127</v>
      </c>
      <c r="E1082" s="15" t="s">
        <v>6700</v>
      </c>
      <c r="F1082" s="15" t="s">
        <v>103</v>
      </c>
      <c r="G1082" s="15" t="s">
        <v>6712</v>
      </c>
    </row>
    <row r="1083" spans="1:7" hidden="1">
      <c r="A1083" s="15" t="s">
        <v>804</v>
      </c>
      <c r="B1083" s="218" t="str">
        <f>IF(ISNUMBER(_xlfn.XMATCH(SBA_fields[[#This Row],[ID]],Rosetta_Stone[FDXSANDBOXA ID],0))=TRUE,"Found","0-Not Found")</f>
        <v>0-Not Found</v>
      </c>
      <c r="C1083" s="15" t="s">
        <v>1641</v>
      </c>
      <c r="D1083" s="15" t="s">
        <v>8904</v>
      </c>
      <c r="E1083" s="15" t="s">
        <v>6700</v>
      </c>
      <c r="F1083" s="15" t="s">
        <v>1636</v>
      </c>
      <c r="G1083" s="15" t="s">
        <v>947</v>
      </c>
    </row>
    <row r="1084" spans="1:7" hidden="1">
      <c r="A1084" s="15" t="s">
        <v>8128</v>
      </c>
      <c r="B1084" s="218" t="str">
        <f>IF(ISNUMBER(_xlfn.XMATCH(SBA_fields[[#This Row],[ID]],Rosetta_Stone[FDXSANDBOXA ID],0))=TRUE,"Found","0-Not Found")</f>
        <v>0-Not Found</v>
      </c>
      <c r="C1084" s="15"/>
      <c r="D1084" s="15" t="s">
        <v>8129</v>
      </c>
      <c r="E1084" s="15" t="s">
        <v>6704</v>
      </c>
      <c r="F1084" s="15" t="s">
        <v>216</v>
      </c>
      <c r="G1084" s="15" t="s">
        <v>6712</v>
      </c>
    </row>
    <row r="1085" spans="1:7" hidden="1">
      <c r="A1085" s="15" t="s">
        <v>8905</v>
      </c>
      <c r="B1085" s="218" t="str">
        <f>IF(ISNUMBER(_xlfn.XMATCH(SBA_fields[[#This Row],[ID]],Rosetta_Stone[FDXSANDBOXA ID],0))=TRUE,"Found","0-Not Found")</f>
        <v>0-Not Found</v>
      </c>
      <c r="C1085" s="15"/>
      <c r="D1085" s="15" t="s">
        <v>8906</v>
      </c>
      <c r="E1085" s="15" t="s">
        <v>6700</v>
      </c>
      <c r="F1085" s="15" t="s">
        <v>1636</v>
      </c>
      <c r="G1085" s="15" t="s">
        <v>947</v>
      </c>
    </row>
    <row r="1086" spans="1:7" hidden="1">
      <c r="A1086" s="15" t="s">
        <v>6296</v>
      </c>
      <c r="B1086" s="218" t="str">
        <f>IF(ISNUMBER(_xlfn.XMATCH(SBA_fields[[#This Row],[ID]],Rosetta_Stone[FDXSANDBOXA ID],0))=TRUE,"Found","0-Not Found")</f>
        <v>0-Not Found</v>
      </c>
      <c r="C1086" s="15"/>
      <c r="D1086" s="15" t="s">
        <v>354</v>
      </c>
      <c r="E1086" s="15" t="s">
        <v>6701</v>
      </c>
      <c r="F1086" s="15" t="s">
        <v>1636</v>
      </c>
      <c r="G1086" s="15" t="s">
        <v>947</v>
      </c>
    </row>
    <row r="1087" spans="1:7" hidden="1">
      <c r="A1087" s="15" t="s">
        <v>8907</v>
      </c>
      <c r="B1087" s="218" t="str">
        <f>IF(ISNUMBER(_xlfn.XMATCH(SBA_fields[[#This Row],[ID]],Rosetta_Stone[FDXSANDBOXA ID],0))=TRUE,"Found","0-Not Found")</f>
        <v>0-Not Found</v>
      </c>
      <c r="C1087" s="15"/>
      <c r="D1087" s="15" t="s">
        <v>8908</v>
      </c>
      <c r="E1087" s="15" t="s">
        <v>6700</v>
      </c>
      <c r="F1087" s="15" t="s">
        <v>1636</v>
      </c>
      <c r="G1087" s="15" t="s">
        <v>947</v>
      </c>
    </row>
    <row r="1088" spans="1:7" hidden="1">
      <c r="A1088" s="15" t="s">
        <v>6297</v>
      </c>
      <c r="B1088" s="218" t="str">
        <f>IF(ISNUMBER(_xlfn.XMATCH(SBA_fields[[#This Row],[ID]],Rosetta_Stone[FDXSANDBOXA ID],0))=TRUE,"Found","0-Not Found")</f>
        <v>Found</v>
      </c>
      <c r="C1088" s="15" t="s">
        <v>6696</v>
      </c>
      <c r="D1088" s="15" t="s">
        <v>414</v>
      </c>
      <c r="E1088" s="15" t="s">
        <v>6701</v>
      </c>
      <c r="F1088" s="15" t="s">
        <v>1636</v>
      </c>
      <c r="G1088" s="15" t="s">
        <v>947</v>
      </c>
    </row>
    <row r="1089" spans="1:7" hidden="1">
      <c r="A1089" s="15" t="s">
        <v>6298</v>
      </c>
      <c r="B1089" s="218" t="str">
        <f>IF(ISNUMBER(_xlfn.XMATCH(SBA_fields[[#This Row],[ID]],Rosetta_Stone[FDXSANDBOXA ID],0))=TRUE,"Found","0-Not Found")</f>
        <v>0-Not Found</v>
      </c>
      <c r="C1089" s="15"/>
      <c r="D1089" s="15" t="s">
        <v>8909</v>
      </c>
      <c r="E1089" s="15" t="s">
        <v>6701</v>
      </c>
      <c r="F1089" s="15" t="s">
        <v>1636</v>
      </c>
      <c r="G1089" s="15" t="s">
        <v>947</v>
      </c>
    </row>
    <row r="1090" spans="1:7" hidden="1">
      <c r="A1090" s="15" t="s">
        <v>1949</v>
      </c>
      <c r="B1090" s="218" t="str">
        <f>IF(ISNUMBER(_xlfn.XMATCH(SBA_fields[[#This Row],[ID]],Rosetta_Stone[FDXSANDBOXA ID],0))=TRUE,"Found","0-Not Found")</f>
        <v>0-Not Found</v>
      </c>
      <c r="C1090" s="15"/>
      <c r="D1090" s="15" t="s">
        <v>1790</v>
      </c>
      <c r="E1090" s="15" t="s">
        <v>6701</v>
      </c>
      <c r="F1090" s="15" t="s">
        <v>1636</v>
      </c>
      <c r="G1090" s="15" t="s">
        <v>947</v>
      </c>
    </row>
    <row r="1091" spans="1:7" hidden="1">
      <c r="A1091" s="15" t="s">
        <v>2110</v>
      </c>
      <c r="B1091" s="218" t="str">
        <f>IF(ISNUMBER(_xlfn.XMATCH(SBA_fields[[#This Row],[ID]],Rosetta_Stone[FDXSANDBOXA ID],0))=TRUE,"Found","0-Not Found")</f>
        <v>Found</v>
      </c>
      <c r="C1091" s="15" t="s">
        <v>6696</v>
      </c>
      <c r="D1091" s="15" t="s">
        <v>1789</v>
      </c>
      <c r="E1091" s="15" t="s">
        <v>6701</v>
      </c>
      <c r="F1091" s="15" t="s">
        <v>1636</v>
      </c>
      <c r="G1091" s="15" t="s">
        <v>947</v>
      </c>
    </row>
    <row r="1092" spans="1:7" hidden="1">
      <c r="A1092" s="15" t="s">
        <v>2110</v>
      </c>
      <c r="B1092" s="218" t="str">
        <f>IF(ISNUMBER(_xlfn.XMATCH(SBA_fields[[#This Row],[ID]],Rosetta_Stone[FDXSANDBOXA ID],0))=TRUE,"Found","0-Not Found")</f>
        <v>Found</v>
      </c>
      <c r="C1092" s="15" t="s">
        <v>6696</v>
      </c>
      <c r="D1092" s="15" t="s">
        <v>1789</v>
      </c>
      <c r="E1092" s="15" t="s">
        <v>6700</v>
      </c>
      <c r="F1092" s="15" t="s">
        <v>1636</v>
      </c>
      <c r="G1092" s="15" t="s">
        <v>947</v>
      </c>
    </row>
    <row r="1093" spans="1:7" hidden="1">
      <c r="A1093" s="15" t="s">
        <v>2110</v>
      </c>
      <c r="B1093" s="218" t="str">
        <f>IF(ISNUMBER(_xlfn.XMATCH(SBA_fields[[#This Row],[ID]],Rosetta_Stone[FDXSANDBOXA ID],0))=TRUE,"Found","0-Not Found")</f>
        <v>Found</v>
      </c>
      <c r="C1093" s="15" t="s">
        <v>6696</v>
      </c>
      <c r="D1093" s="15" t="s">
        <v>1789</v>
      </c>
      <c r="E1093" s="15" t="s">
        <v>6697</v>
      </c>
      <c r="F1093" s="15" t="s">
        <v>1636</v>
      </c>
      <c r="G1093" s="15" t="s">
        <v>947</v>
      </c>
    </row>
    <row r="1094" spans="1:7" hidden="1">
      <c r="A1094" s="15" t="s">
        <v>8910</v>
      </c>
      <c r="B1094" s="218" t="str">
        <f>IF(ISNUMBER(_xlfn.XMATCH(SBA_fields[[#This Row],[ID]],Rosetta_Stone[FDXSANDBOXA ID],0))=TRUE,"Found","0-Not Found")</f>
        <v>0-Not Found</v>
      </c>
      <c r="C1094" s="15"/>
      <c r="D1094" s="15" t="s">
        <v>8911</v>
      </c>
      <c r="E1094" s="15" t="s">
        <v>6700</v>
      </c>
      <c r="F1094" s="15" t="s">
        <v>1636</v>
      </c>
      <c r="G1094" s="15" t="s">
        <v>947</v>
      </c>
    </row>
    <row r="1095" spans="1:7" hidden="1">
      <c r="A1095" s="15" t="s">
        <v>6299</v>
      </c>
      <c r="B1095" s="218" t="str">
        <f>IF(ISNUMBER(_xlfn.XMATCH(SBA_fields[[#This Row],[ID]],Rosetta_Stone[FDXSANDBOXA ID],0))=TRUE,"Found","0-Not Found")</f>
        <v>0-Not Found</v>
      </c>
      <c r="C1095" s="15"/>
      <c r="D1095" s="15" t="s">
        <v>8130</v>
      </c>
      <c r="E1095" s="15" t="s">
        <v>6701</v>
      </c>
      <c r="F1095" s="15" t="s">
        <v>1636</v>
      </c>
      <c r="G1095" s="15" t="s">
        <v>947</v>
      </c>
    </row>
    <row r="1096" spans="1:7" hidden="1">
      <c r="A1096" s="15" t="s">
        <v>6299</v>
      </c>
      <c r="B1096" s="218" t="str">
        <f>IF(ISNUMBER(_xlfn.XMATCH(SBA_fields[[#This Row],[ID]],Rosetta_Stone[FDXSANDBOXA ID],0))=TRUE,"Found","0-Not Found")</f>
        <v>0-Not Found</v>
      </c>
      <c r="C1096" s="15"/>
      <c r="D1096" s="15" t="s">
        <v>8130</v>
      </c>
      <c r="E1096" s="15" t="s">
        <v>6700</v>
      </c>
      <c r="F1096" s="15" t="s">
        <v>1636</v>
      </c>
      <c r="G1096" s="15" t="s">
        <v>947</v>
      </c>
    </row>
    <row r="1097" spans="1:7" hidden="1">
      <c r="A1097" s="15" t="s">
        <v>8912</v>
      </c>
      <c r="B1097" s="218" t="str">
        <f>IF(ISNUMBER(_xlfn.XMATCH(SBA_fields[[#This Row],[ID]],Rosetta_Stone[FDXSANDBOXA ID],0))=TRUE,"Found","0-Not Found")</f>
        <v>0-Not Found</v>
      </c>
      <c r="C1097" s="15"/>
      <c r="D1097" s="15" t="s">
        <v>8913</v>
      </c>
      <c r="E1097" s="15" t="s">
        <v>6700</v>
      </c>
      <c r="F1097" s="15" t="s">
        <v>1636</v>
      </c>
      <c r="G1097" s="15" t="s">
        <v>947</v>
      </c>
    </row>
    <row r="1098" spans="1:7" hidden="1">
      <c r="A1098" s="15" t="s">
        <v>8914</v>
      </c>
      <c r="B1098" s="218" t="str">
        <f>IF(ISNUMBER(_xlfn.XMATCH(SBA_fields[[#This Row],[ID]],Rosetta_Stone[FDXSANDBOXA ID],0))=TRUE,"Found","0-Not Found")</f>
        <v>0-Not Found</v>
      </c>
      <c r="C1098" s="15"/>
      <c r="D1098" s="15" t="s">
        <v>8915</v>
      </c>
      <c r="E1098" s="15" t="s">
        <v>6700</v>
      </c>
      <c r="F1098" s="15" t="s">
        <v>1636</v>
      </c>
      <c r="G1098" s="15" t="s">
        <v>947</v>
      </c>
    </row>
    <row r="1099" spans="1:7" hidden="1">
      <c r="A1099" s="15" t="s">
        <v>430</v>
      </c>
      <c r="B1099" s="218" t="str">
        <f>IF(ISNUMBER(_xlfn.XMATCH(SBA_fields[[#This Row],[ID]],Rosetta_Stone[FDXSANDBOXA ID],0))=TRUE,"Found","0-Not Found")</f>
        <v>Found</v>
      </c>
      <c r="C1099" s="15" t="s">
        <v>6696</v>
      </c>
      <c r="D1099" s="15" t="s">
        <v>431</v>
      </c>
      <c r="E1099" s="15" t="s">
        <v>6701</v>
      </c>
      <c r="F1099" s="15" t="s">
        <v>1636</v>
      </c>
      <c r="G1099" s="15" t="s">
        <v>947</v>
      </c>
    </row>
    <row r="1100" spans="1:7" hidden="1">
      <c r="A1100" s="15" t="s">
        <v>840</v>
      </c>
      <c r="B1100" s="218" t="str">
        <f>IF(ISNUMBER(_xlfn.XMATCH(SBA_fields[[#This Row],[ID]],Rosetta_Stone[FDXSANDBOXA ID],0))=TRUE,"Found","0-Not Found")</f>
        <v>0-Not Found</v>
      </c>
      <c r="C1100" s="15" t="s">
        <v>1641</v>
      </c>
      <c r="D1100" s="15" t="s">
        <v>1394</v>
      </c>
      <c r="E1100" s="15" t="s">
        <v>6701</v>
      </c>
      <c r="F1100" s="15" t="s">
        <v>1636</v>
      </c>
      <c r="G1100" s="15" t="s">
        <v>947</v>
      </c>
    </row>
    <row r="1101" spans="1:7" hidden="1">
      <c r="A1101" s="15" t="s">
        <v>8131</v>
      </c>
      <c r="B1101" s="218" t="str">
        <f>IF(ISNUMBER(_xlfn.XMATCH(SBA_fields[[#This Row],[ID]],Rosetta_Stone[FDXSANDBOXA ID],0))=TRUE,"Found","0-Not Found")</f>
        <v>0-Not Found</v>
      </c>
      <c r="C1101" s="15"/>
      <c r="D1101" s="15" t="s">
        <v>8132</v>
      </c>
      <c r="E1101" s="15" t="s">
        <v>6935</v>
      </c>
      <c r="F1101" s="15" t="s">
        <v>103</v>
      </c>
      <c r="G1101" s="15" t="s">
        <v>947</v>
      </c>
    </row>
    <row r="1102" spans="1:7" hidden="1">
      <c r="A1102" s="15" t="s">
        <v>8133</v>
      </c>
      <c r="B1102" s="218" t="str">
        <f>IF(ISNUMBER(_xlfn.XMATCH(SBA_fields[[#This Row],[ID]],Rosetta_Stone[FDXSANDBOXA ID],0))=TRUE,"Found","0-Not Found")</f>
        <v>0-Not Found</v>
      </c>
      <c r="C1102" s="15"/>
      <c r="D1102" s="15" t="s">
        <v>8134</v>
      </c>
      <c r="E1102" s="15" t="s">
        <v>6935</v>
      </c>
      <c r="F1102" s="15" t="s">
        <v>103</v>
      </c>
      <c r="G1102" s="15" t="s">
        <v>947</v>
      </c>
    </row>
    <row r="1103" spans="1:7" hidden="1">
      <c r="A1103" s="15" t="s">
        <v>8135</v>
      </c>
      <c r="B1103" s="218" t="str">
        <f>IF(ISNUMBER(_xlfn.XMATCH(SBA_fields[[#This Row],[ID]],Rosetta_Stone[FDXSANDBOXA ID],0))=TRUE,"Found","0-Not Found")</f>
        <v>0-Not Found</v>
      </c>
      <c r="C1103" s="15"/>
      <c r="D1103" s="15" t="s">
        <v>8136</v>
      </c>
      <c r="E1103" s="15" t="s">
        <v>7387</v>
      </c>
      <c r="F1103" s="15" t="s">
        <v>1636</v>
      </c>
      <c r="G1103" s="15" t="s">
        <v>947</v>
      </c>
    </row>
    <row r="1104" spans="1:7" hidden="1">
      <c r="A1104" s="15" t="s">
        <v>8135</v>
      </c>
      <c r="B1104" s="218" t="str">
        <f>IF(ISNUMBER(_xlfn.XMATCH(SBA_fields[[#This Row],[ID]],Rosetta_Stone[FDXSANDBOXA ID],0))=TRUE,"Found","0-Not Found")</f>
        <v>0-Not Found</v>
      </c>
      <c r="C1104" s="15"/>
      <c r="D1104" s="15" t="s">
        <v>8136</v>
      </c>
      <c r="E1104" s="15" t="s">
        <v>7388</v>
      </c>
      <c r="F1104" s="15" t="s">
        <v>1636</v>
      </c>
      <c r="G1104" s="15" t="s">
        <v>947</v>
      </c>
    </row>
    <row r="1105" spans="1:7" hidden="1">
      <c r="A1105" s="15" t="s">
        <v>8135</v>
      </c>
      <c r="B1105" s="218" t="str">
        <f>IF(ISNUMBER(_xlfn.XMATCH(SBA_fields[[#This Row],[ID]],Rosetta_Stone[FDXSANDBOXA ID],0))=TRUE,"Found","0-Not Found")</f>
        <v>0-Not Found</v>
      </c>
      <c r="C1105" s="15"/>
      <c r="D1105" s="15" t="s">
        <v>8136</v>
      </c>
      <c r="E1105" s="15" t="s">
        <v>6701</v>
      </c>
      <c r="F1105" s="15" t="s">
        <v>1636</v>
      </c>
      <c r="G1105" s="15" t="s">
        <v>947</v>
      </c>
    </row>
    <row r="1106" spans="1:7" hidden="1">
      <c r="A1106" s="15" t="s">
        <v>8138</v>
      </c>
      <c r="B1106" s="218" t="str">
        <f>IF(ISNUMBER(_xlfn.XMATCH(SBA_fields[[#This Row],[ID]],Rosetta_Stone[FDXSANDBOXA ID],0))=TRUE,"Found","0-Not Found")</f>
        <v>0-Not Found</v>
      </c>
      <c r="C1106" s="15"/>
      <c r="D1106" s="15" t="s">
        <v>8139</v>
      </c>
      <c r="E1106" s="15" t="s">
        <v>6701</v>
      </c>
      <c r="F1106" s="15" t="s">
        <v>7081</v>
      </c>
      <c r="G1106" s="15" t="s">
        <v>810</v>
      </c>
    </row>
    <row r="1107" spans="1:7" hidden="1">
      <c r="A1107" s="15" t="s">
        <v>8138</v>
      </c>
      <c r="B1107" s="218" t="str">
        <f>IF(ISNUMBER(_xlfn.XMATCH(SBA_fields[[#This Row],[ID]],Rosetta_Stone[FDXSANDBOXA ID],0))=TRUE,"Found","0-Not Found")</f>
        <v>0-Not Found</v>
      </c>
      <c r="C1107" s="15"/>
      <c r="D1107" s="15" t="s">
        <v>8139</v>
      </c>
      <c r="E1107" s="15" t="s">
        <v>6700</v>
      </c>
      <c r="F1107" s="15" t="s">
        <v>7081</v>
      </c>
      <c r="G1107" s="15" t="s">
        <v>810</v>
      </c>
    </row>
    <row r="1108" spans="1:7" hidden="1">
      <c r="A1108" s="15" t="s">
        <v>8138</v>
      </c>
      <c r="B1108" s="218" t="str">
        <f>IF(ISNUMBER(_xlfn.XMATCH(SBA_fields[[#This Row],[ID]],Rosetta_Stone[FDXSANDBOXA ID],0))=TRUE,"Found","0-Not Found")</f>
        <v>0-Not Found</v>
      </c>
      <c r="C1108" s="15"/>
      <c r="D1108" s="15" t="s">
        <v>8140</v>
      </c>
      <c r="E1108" s="15" t="s">
        <v>6701</v>
      </c>
      <c r="F1108" s="15" t="s">
        <v>103</v>
      </c>
      <c r="G1108" s="15" t="s">
        <v>810</v>
      </c>
    </row>
    <row r="1109" spans="1:7" hidden="1">
      <c r="A1109" s="15" t="s">
        <v>8138</v>
      </c>
      <c r="B1109" s="218" t="str">
        <f>IF(ISNUMBER(_xlfn.XMATCH(SBA_fields[[#This Row],[ID]],Rosetta_Stone[FDXSANDBOXA ID],0))=TRUE,"Found","0-Not Found")</f>
        <v>0-Not Found</v>
      </c>
      <c r="C1109" s="15"/>
      <c r="D1109" s="15" t="s">
        <v>8141</v>
      </c>
      <c r="E1109" s="15" t="s">
        <v>6700</v>
      </c>
      <c r="F1109" s="15" t="s">
        <v>103</v>
      </c>
      <c r="G1109" s="15" t="s">
        <v>810</v>
      </c>
    </row>
    <row r="1110" spans="1:7" hidden="1">
      <c r="A1110" s="15" t="s">
        <v>8142</v>
      </c>
      <c r="B1110" s="218" t="str">
        <f>IF(ISNUMBER(_xlfn.XMATCH(SBA_fields[[#This Row],[ID]],Rosetta_Stone[FDXSANDBOXA ID],0))=TRUE,"Found","0-Not Found")</f>
        <v>0-Not Found</v>
      </c>
      <c r="C1110" s="15"/>
      <c r="D1110" s="15" t="s">
        <v>8143</v>
      </c>
      <c r="E1110" s="15" t="s">
        <v>6700</v>
      </c>
      <c r="F1110" s="15" t="s">
        <v>7081</v>
      </c>
      <c r="G1110" s="15" t="s">
        <v>810</v>
      </c>
    </row>
    <row r="1111" spans="1:7" hidden="1">
      <c r="A1111" s="15" t="s">
        <v>8142</v>
      </c>
      <c r="B1111" s="218" t="str">
        <f>IF(ISNUMBER(_xlfn.XMATCH(SBA_fields[[#This Row],[ID]],Rosetta_Stone[FDXSANDBOXA ID],0))=TRUE,"Found","0-Not Found")</f>
        <v>0-Not Found</v>
      </c>
      <c r="C1111" s="15"/>
      <c r="D1111" s="15" t="s">
        <v>8144</v>
      </c>
      <c r="E1111" s="15" t="s">
        <v>6700</v>
      </c>
      <c r="F1111" s="15" t="s">
        <v>103</v>
      </c>
      <c r="G1111" s="15" t="s">
        <v>810</v>
      </c>
    </row>
    <row r="1112" spans="1:7" hidden="1">
      <c r="A1112" s="15" t="s">
        <v>8145</v>
      </c>
      <c r="B1112" s="218" t="str">
        <f>IF(ISNUMBER(_xlfn.XMATCH(SBA_fields[[#This Row],[ID]],Rosetta_Stone[FDXSANDBOXA ID],0))=TRUE,"Found","0-Not Found")</f>
        <v>0-Not Found</v>
      </c>
      <c r="C1112" s="15"/>
      <c r="D1112" s="15" t="s">
        <v>8146</v>
      </c>
      <c r="E1112" s="15" t="s">
        <v>6701</v>
      </c>
      <c r="F1112" s="15" t="s">
        <v>7081</v>
      </c>
      <c r="G1112" s="15" t="s">
        <v>810</v>
      </c>
    </row>
    <row r="1113" spans="1:7" hidden="1">
      <c r="A1113" s="15" t="s">
        <v>8145</v>
      </c>
      <c r="B1113" s="218" t="str">
        <f>IF(ISNUMBER(_xlfn.XMATCH(SBA_fields[[#This Row],[ID]],Rosetta_Stone[FDXSANDBOXA ID],0))=TRUE,"Found","0-Not Found")</f>
        <v>0-Not Found</v>
      </c>
      <c r="C1113" s="15"/>
      <c r="D1113" s="15" t="s">
        <v>8146</v>
      </c>
      <c r="E1113" s="15" t="s">
        <v>6935</v>
      </c>
      <c r="F1113" s="15" t="s">
        <v>7081</v>
      </c>
      <c r="G1113" s="15" t="s">
        <v>810</v>
      </c>
    </row>
    <row r="1114" spans="1:7" hidden="1">
      <c r="A1114" s="15" t="s">
        <v>8145</v>
      </c>
      <c r="B1114" s="218" t="str">
        <f>IF(ISNUMBER(_xlfn.XMATCH(SBA_fields[[#This Row],[ID]],Rosetta_Stone[FDXSANDBOXA ID],0))=TRUE,"Found","0-Not Found")</f>
        <v>0-Not Found</v>
      </c>
      <c r="C1114" s="15"/>
      <c r="D1114" s="15" t="s">
        <v>8146</v>
      </c>
      <c r="E1114" s="15" t="s">
        <v>6700</v>
      </c>
      <c r="F1114" s="15" t="s">
        <v>7081</v>
      </c>
      <c r="G1114" s="15" t="s">
        <v>810</v>
      </c>
    </row>
    <row r="1115" spans="1:7" hidden="1">
      <c r="A1115" s="15" t="s">
        <v>8145</v>
      </c>
      <c r="B1115" s="218" t="str">
        <f>IF(ISNUMBER(_xlfn.XMATCH(SBA_fields[[#This Row],[ID]],Rosetta_Stone[FDXSANDBOXA ID],0))=TRUE,"Found","0-Not Found")</f>
        <v>0-Not Found</v>
      </c>
      <c r="C1115" s="15"/>
      <c r="D1115" s="15" t="s">
        <v>8147</v>
      </c>
      <c r="E1115" s="15" t="s">
        <v>6701</v>
      </c>
      <c r="F1115" s="15" t="s">
        <v>103</v>
      </c>
      <c r="G1115" s="15" t="s">
        <v>810</v>
      </c>
    </row>
    <row r="1116" spans="1:7" hidden="1">
      <c r="A1116" s="15" t="s">
        <v>8145</v>
      </c>
      <c r="B1116" s="218" t="str">
        <f>IF(ISNUMBER(_xlfn.XMATCH(SBA_fields[[#This Row],[ID]],Rosetta_Stone[FDXSANDBOXA ID],0))=TRUE,"Found","0-Not Found")</f>
        <v>0-Not Found</v>
      </c>
      <c r="C1116" s="15"/>
      <c r="D1116" s="15" t="s">
        <v>8148</v>
      </c>
      <c r="E1116" s="15" t="s">
        <v>6935</v>
      </c>
      <c r="F1116" s="15" t="s">
        <v>103</v>
      </c>
      <c r="G1116" s="15" t="s">
        <v>810</v>
      </c>
    </row>
    <row r="1117" spans="1:7" hidden="1">
      <c r="A1117" s="15" t="s">
        <v>8145</v>
      </c>
      <c r="B1117" s="218" t="str">
        <f>IF(ISNUMBER(_xlfn.XMATCH(SBA_fields[[#This Row],[ID]],Rosetta_Stone[FDXSANDBOXA ID],0))=TRUE,"Found","0-Not Found")</f>
        <v>0-Not Found</v>
      </c>
      <c r="C1117" s="15"/>
      <c r="D1117" s="15" t="s">
        <v>8149</v>
      </c>
      <c r="E1117" s="15" t="s">
        <v>6700</v>
      </c>
      <c r="F1117" s="15" t="s">
        <v>103</v>
      </c>
      <c r="G1117" s="15" t="s">
        <v>810</v>
      </c>
    </row>
    <row r="1118" spans="1:7" hidden="1">
      <c r="A1118" s="15" t="s">
        <v>8150</v>
      </c>
      <c r="B1118" s="218" t="str">
        <f>IF(ISNUMBER(_xlfn.XMATCH(SBA_fields[[#This Row],[ID]],Rosetta_Stone[FDXSANDBOXA ID],0))=TRUE,"Found","0-Not Found")</f>
        <v>0-Not Found</v>
      </c>
      <c r="C1118" s="15"/>
      <c r="D1118" s="15" t="s">
        <v>8151</v>
      </c>
      <c r="E1118" s="15" t="s">
        <v>6700</v>
      </c>
      <c r="F1118" s="15" t="s">
        <v>7081</v>
      </c>
      <c r="G1118" s="15" t="s">
        <v>810</v>
      </c>
    </row>
    <row r="1119" spans="1:7" hidden="1">
      <c r="A1119" s="15" t="s">
        <v>8150</v>
      </c>
      <c r="B1119" s="218" t="str">
        <f>IF(ISNUMBER(_xlfn.XMATCH(SBA_fields[[#This Row],[ID]],Rosetta_Stone[FDXSANDBOXA ID],0))=TRUE,"Found","0-Not Found")</f>
        <v>0-Not Found</v>
      </c>
      <c r="C1119" s="15"/>
      <c r="D1119" s="15" t="s">
        <v>8152</v>
      </c>
      <c r="E1119" s="15" t="s">
        <v>6700</v>
      </c>
      <c r="F1119" s="15" t="s">
        <v>103</v>
      </c>
      <c r="G1119" s="15" t="s">
        <v>810</v>
      </c>
    </row>
    <row r="1120" spans="1:7" hidden="1">
      <c r="A1120" s="15" t="s">
        <v>8153</v>
      </c>
      <c r="B1120" s="218" t="str">
        <f>IF(ISNUMBER(_xlfn.XMATCH(SBA_fields[[#This Row],[ID]],Rosetta_Stone[FDXSANDBOXA ID],0))=TRUE,"Found","0-Not Found")</f>
        <v>0-Not Found</v>
      </c>
      <c r="C1120" s="15"/>
      <c r="D1120" s="15" t="s">
        <v>8154</v>
      </c>
      <c r="E1120" s="15" t="s">
        <v>6700</v>
      </c>
      <c r="F1120" s="15" t="s">
        <v>7081</v>
      </c>
      <c r="G1120" s="15" t="s">
        <v>810</v>
      </c>
    </row>
    <row r="1121" spans="1:7" hidden="1">
      <c r="A1121" s="15" t="s">
        <v>8153</v>
      </c>
      <c r="B1121" s="218" t="str">
        <f>IF(ISNUMBER(_xlfn.XMATCH(SBA_fields[[#This Row],[ID]],Rosetta_Stone[FDXSANDBOXA ID],0))=TRUE,"Found","0-Not Found")</f>
        <v>0-Not Found</v>
      </c>
      <c r="C1121" s="15"/>
      <c r="D1121" s="15" t="s">
        <v>8155</v>
      </c>
      <c r="E1121" s="15" t="s">
        <v>6700</v>
      </c>
      <c r="F1121" s="15" t="s">
        <v>103</v>
      </c>
      <c r="G1121" s="15" t="s">
        <v>810</v>
      </c>
    </row>
    <row r="1122" spans="1:7" hidden="1">
      <c r="A1122" s="15" t="s">
        <v>8156</v>
      </c>
      <c r="B1122" s="218" t="str">
        <f>IF(ISNUMBER(_xlfn.XMATCH(SBA_fields[[#This Row],[ID]],Rosetta_Stone[FDXSANDBOXA ID],0))=TRUE,"Found","0-Not Found")</f>
        <v>0-Not Found</v>
      </c>
      <c r="C1122" s="15"/>
      <c r="D1122" s="15" t="s">
        <v>8157</v>
      </c>
      <c r="E1122" s="15" t="s">
        <v>6700</v>
      </c>
      <c r="F1122" s="15" t="s">
        <v>7081</v>
      </c>
      <c r="G1122" s="15" t="s">
        <v>810</v>
      </c>
    </row>
    <row r="1123" spans="1:7" hidden="1">
      <c r="A1123" s="15" t="s">
        <v>8156</v>
      </c>
      <c r="B1123" s="218" t="str">
        <f>IF(ISNUMBER(_xlfn.XMATCH(SBA_fields[[#This Row],[ID]],Rosetta_Stone[FDXSANDBOXA ID],0))=TRUE,"Found","0-Not Found")</f>
        <v>0-Not Found</v>
      </c>
      <c r="C1123" s="15"/>
      <c r="D1123" s="15" t="s">
        <v>8158</v>
      </c>
      <c r="E1123" s="15" t="s">
        <v>6700</v>
      </c>
      <c r="F1123" s="15" t="s">
        <v>103</v>
      </c>
      <c r="G1123" s="15" t="s">
        <v>810</v>
      </c>
    </row>
    <row r="1124" spans="1:7" hidden="1">
      <c r="A1124" s="15" t="s">
        <v>8159</v>
      </c>
      <c r="B1124" s="218" t="str">
        <f>IF(ISNUMBER(_xlfn.XMATCH(SBA_fields[[#This Row],[ID]],Rosetta_Stone[FDXSANDBOXA ID],0))=TRUE,"Found","0-Not Found")</f>
        <v>0-Not Found</v>
      </c>
      <c r="C1124" s="15"/>
      <c r="D1124" s="15" t="s">
        <v>8160</v>
      </c>
      <c r="E1124" s="15" t="s">
        <v>6700</v>
      </c>
      <c r="F1124" s="15" t="s">
        <v>7081</v>
      </c>
      <c r="G1124" s="15" t="s">
        <v>810</v>
      </c>
    </row>
    <row r="1125" spans="1:7" hidden="1">
      <c r="A1125" s="15" t="s">
        <v>8159</v>
      </c>
      <c r="B1125" s="218" t="str">
        <f>IF(ISNUMBER(_xlfn.XMATCH(SBA_fields[[#This Row],[ID]],Rosetta_Stone[FDXSANDBOXA ID],0))=TRUE,"Found","0-Not Found")</f>
        <v>0-Not Found</v>
      </c>
      <c r="C1125" s="15"/>
      <c r="D1125" s="15" t="s">
        <v>8161</v>
      </c>
      <c r="E1125" s="15" t="s">
        <v>6700</v>
      </c>
      <c r="F1125" s="15" t="s">
        <v>103</v>
      </c>
      <c r="G1125" s="15" t="s">
        <v>810</v>
      </c>
    </row>
    <row r="1126" spans="1:7" hidden="1">
      <c r="A1126" s="15" t="s">
        <v>8162</v>
      </c>
      <c r="B1126" s="218" t="str">
        <f>IF(ISNUMBER(_xlfn.XMATCH(SBA_fields[[#This Row],[ID]],Rosetta_Stone[FDXSANDBOXA ID],0))=TRUE,"Found","0-Not Found")</f>
        <v>0-Not Found</v>
      </c>
      <c r="C1126" s="15"/>
      <c r="D1126" s="15" t="s">
        <v>8163</v>
      </c>
      <c r="E1126" s="15" t="s">
        <v>6700</v>
      </c>
      <c r="F1126" s="15" t="s">
        <v>7081</v>
      </c>
      <c r="G1126" s="15" t="s">
        <v>810</v>
      </c>
    </row>
    <row r="1127" spans="1:7" hidden="1">
      <c r="A1127" s="15" t="s">
        <v>8162</v>
      </c>
      <c r="B1127" s="218" t="str">
        <f>IF(ISNUMBER(_xlfn.XMATCH(SBA_fields[[#This Row],[ID]],Rosetta_Stone[FDXSANDBOXA ID],0))=TRUE,"Found","0-Not Found")</f>
        <v>0-Not Found</v>
      </c>
      <c r="C1127" s="15"/>
      <c r="D1127" s="15" t="s">
        <v>8164</v>
      </c>
      <c r="E1127" s="15" t="s">
        <v>6700</v>
      </c>
      <c r="F1127" s="15" t="s">
        <v>103</v>
      </c>
      <c r="G1127" s="15" t="s">
        <v>810</v>
      </c>
    </row>
    <row r="1128" spans="1:7" hidden="1">
      <c r="A1128" s="15" t="s">
        <v>8165</v>
      </c>
      <c r="B1128" s="218" t="str">
        <f>IF(ISNUMBER(_xlfn.XMATCH(SBA_fields[[#This Row],[ID]],Rosetta_Stone[FDXSANDBOXA ID],0))=TRUE,"Found","0-Not Found")</f>
        <v>0-Not Found</v>
      </c>
      <c r="C1128" s="15"/>
      <c r="D1128" s="15" t="s">
        <v>8166</v>
      </c>
      <c r="E1128" s="15" t="s">
        <v>6700</v>
      </c>
      <c r="F1128" s="15" t="s">
        <v>7081</v>
      </c>
      <c r="G1128" s="15" t="s">
        <v>810</v>
      </c>
    </row>
    <row r="1129" spans="1:7" hidden="1">
      <c r="A1129" s="15" t="s">
        <v>8165</v>
      </c>
      <c r="B1129" s="218" t="str">
        <f>IF(ISNUMBER(_xlfn.XMATCH(SBA_fields[[#This Row],[ID]],Rosetta_Stone[FDXSANDBOXA ID],0))=TRUE,"Found","0-Not Found")</f>
        <v>0-Not Found</v>
      </c>
      <c r="C1129" s="15"/>
      <c r="D1129" s="15" t="s">
        <v>8167</v>
      </c>
      <c r="E1129" s="15" t="s">
        <v>6700</v>
      </c>
      <c r="F1129" s="15" t="s">
        <v>103</v>
      </c>
      <c r="G1129" s="15" t="s">
        <v>810</v>
      </c>
    </row>
    <row r="1130" spans="1:7" hidden="1">
      <c r="A1130" s="15" t="s">
        <v>8168</v>
      </c>
      <c r="B1130" s="218" t="str">
        <f>IF(ISNUMBER(_xlfn.XMATCH(SBA_fields[[#This Row],[ID]],Rosetta_Stone[FDXSANDBOXA ID],0))=TRUE,"Found","0-Not Found")</f>
        <v>0-Not Found</v>
      </c>
      <c r="C1130" s="15"/>
      <c r="D1130" s="15" t="s">
        <v>8169</v>
      </c>
      <c r="E1130" s="15" t="s">
        <v>6700</v>
      </c>
      <c r="F1130" s="15" t="s">
        <v>7081</v>
      </c>
      <c r="G1130" s="15" t="s">
        <v>810</v>
      </c>
    </row>
    <row r="1131" spans="1:7" hidden="1">
      <c r="A1131" s="15" t="s">
        <v>8168</v>
      </c>
      <c r="B1131" s="218" t="str">
        <f>IF(ISNUMBER(_xlfn.XMATCH(SBA_fields[[#This Row],[ID]],Rosetta_Stone[FDXSANDBOXA ID],0))=TRUE,"Found","0-Not Found")</f>
        <v>0-Not Found</v>
      </c>
      <c r="C1131" s="15"/>
      <c r="D1131" s="15" t="s">
        <v>8170</v>
      </c>
      <c r="E1131" s="15" t="s">
        <v>6700</v>
      </c>
      <c r="F1131" s="15" t="s">
        <v>103</v>
      </c>
      <c r="G1131" s="15" t="s">
        <v>810</v>
      </c>
    </row>
    <row r="1132" spans="1:7" hidden="1">
      <c r="A1132" s="15" t="s">
        <v>8171</v>
      </c>
      <c r="B1132" s="218" t="str">
        <f>IF(ISNUMBER(_xlfn.XMATCH(SBA_fields[[#This Row],[ID]],Rosetta_Stone[FDXSANDBOXA ID],0))=TRUE,"Found","0-Not Found")</f>
        <v>0-Not Found</v>
      </c>
      <c r="C1132" s="15"/>
      <c r="D1132" s="15" t="s">
        <v>8172</v>
      </c>
      <c r="E1132" s="15" t="s">
        <v>6700</v>
      </c>
      <c r="F1132" s="15" t="s">
        <v>7081</v>
      </c>
      <c r="G1132" s="15" t="s">
        <v>810</v>
      </c>
    </row>
    <row r="1133" spans="1:7" hidden="1">
      <c r="A1133" s="15" t="s">
        <v>8171</v>
      </c>
      <c r="B1133" s="218" t="str">
        <f>IF(ISNUMBER(_xlfn.XMATCH(SBA_fields[[#This Row],[ID]],Rosetta_Stone[FDXSANDBOXA ID],0))=TRUE,"Found","0-Not Found")</f>
        <v>0-Not Found</v>
      </c>
      <c r="C1133" s="15"/>
      <c r="D1133" s="15" t="s">
        <v>8173</v>
      </c>
      <c r="E1133" s="15" t="s">
        <v>6700</v>
      </c>
      <c r="F1133" s="15" t="s">
        <v>103</v>
      </c>
      <c r="G1133" s="15" t="s">
        <v>810</v>
      </c>
    </row>
    <row r="1134" spans="1:7" hidden="1">
      <c r="A1134" s="15" t="s">
        <v>8174</v>
      </c>
      <c r="B1134" s="218" t="str">
        <f>IF(ISNUMBER(_xlfn.XMATCH(SBA_fields[[#This Row],[ID]],Rosetta_Stone[FDXSANDBOXA ID],0))=TRUE,"Found","0-Not Found")</f>
        <v>0-Not Found</v>
      </c>
      <c r="C1134" s="15"/>
      <c r="D1134" s="15" t="s">
        <v>8175</v>
      </c>
      <c r="E1134" s="15" t="s">
        <v>6700</v>
      </c>
      <c r="F1134" s="15" t="s">
        <v>7081</v>
      </c>
      <c r="G1134" s="15" t="s">
        <v>810</v>
      </c>
    </row>
    <row r="1135" spans="1:7" hidden="1">
      <c r="A1135" s="15" t="s">
        <v>8174</v>
      </c>
      <c r="B1135" s="218" t="str">
        <f>IF(ISNUMBER(_xlfn.XMATCH(SBA_fields[[#This Row],[ID]],Rosetta_Stone[FDXSANDBOXA ID],0))=TRUE,"Found","0-Not Found")</f>
        <v>0-Not Found</v>
      </c>
      <c r="C1135" s="15"/>
      <c r="D1135" s="15" t="s">
        <v>8176</v>
      </c>
      <c r="E1135" s="15" t="s">
        <v>6700</v>
      </c>
      <c r="F1135" s="15" t="s">
        <v>103</v>
      </c>
      <c r="G1135" s="15" t="s">
        <v>810</v>
      </c>
    </row>
    <row r="1136" spans="1:7" hidden="1">
      <c r="A1136" s="15" t="s">
        <v>8177</v>
      </c>
      <c r="B1136" s="218" t="str">
        <f>IF(ISNUMBER(_xlfn.XMATCH(SBA_fields[[#This Row],[ID]],Rosetta_Stone[FDXSANDBOXA ID],0))=TRUE,"Found","0-Not Found")</f>
        <v>0-Not Found</v>
      </c>
      <c r="C1136" s="15"/>
      <c r="D1136" s="15" t="s">
        <v>8178</v>
      </c>
      <c r="E1136" s="15" t="s">
        <v>6700</v>
      </c>
      <c r="F1136" s="15" t="s">
        <v>7081</v>
      </c>
      <c r="G1136" s="15" t="s">
        <v>810</v>
      </c>
    </row>
    <row r="1137" spans="1:7" hidden="1">
      <c r="A1137" s="15" t="s">
        <v>8177</v>
      </c>
      <c r="B1137" s="218" t="str">
        <f>IF(ISNUMBER(_xlfn.XMATCH(SBA_fields[[#This Row],[ID]],Rosetta_Stone[FDXSANDBOXA ID],0))=TRUE,"Found","0-Not Found")</f>
        <v>0-Not Found</v>
      </c>
      <c r="C1137" s="15"/>
      <c r="D1137" s="15" t="s">
        <v>8179</v>
      </c>
      <c r="E1137" s="15" t="s">
        <v>6700</v>
      </c>
      <c r="F1137" s="15" t="s">
        <v>103</v>
      </c>
      <c r="G1137" s="15" t="s">
        <v>810</v>
      </c>
    </row>
    <row r="1138" spans="1:7" hidden="1">
      <c r="A1138" s="15" t="s">
        <v>8180</v>
      </c>
      <c r="B1138" s="218" t="str">
        <f>IF(ISNUMBER(_xlfn.XMATCH(SBA_fields[[#This Row],[ID]],Rosetta_Stone[FDXSANDBOXA ID],0))=TRUE,"Found","0-Not Found")</f>
        <v>0-Not Found</v>
      </c>
      <c r="C1138" s="15"/>
      <c r="D1138" s="15" t="s">
        <v>8181</v>
      </c>
      <c r="E1138" s="15" t="s">
        <v>6700</v>
      </c>
      <c r="F1138" s="15" t="s">
        <v>7081</v>
      </c>
      <c r="G1138" s="15" t="s">
        <v>810</v>
      </c>
    </row>
    <row r="1139" spans="1:7" hidden="1">
      <c r="A1139" s="15" t="s">
        <v>8180</v>
      </c>
      <c r="B1139" s="218" t="str">
        <f>IF(ISNUMBER(_xlfn.XMATCH(SBA_fields[[#This Row],[ID]],Rosetta_Stone[FDXSANDBOXA ID],0))=TRUE,"Found","0-Not Found")</f>
        <v>0-Not Found</v>
      </c>
      <c r="C1139" s="15"/>
      <c r="D1139" s="15" t="s">
        <v>8182</v>
      </c>
      <c r="E1139" s="15" t="s">
        <v>6700</v>
      </c>
      <c r="F1139" s="15" t="s">
        <v>103</v>
      </c>
      <c r="G1139" s="15" t="s">
        <v>810</v>
      </c>
    </row>
    <row r="1140" spans="1:7" hidden="1">
      <c r="A1140" s="15" t="s">
        <v>8183</v>
      </c>
      <c r="B1140" s="218" t="str">
        <f>IF(ISNUMBER(_xlfn.XMATCH(SBA_fields[[#This Row],[ID]],Rosetta_Stone[FDXSANDBOXA ID],0))=TRUE,"Found","0-Not Found")</f>
        <v>0-Not Found</v>
      </c>
      <c r="C1140" s="15"/>
      <c r="D1140" s="15" t="s">
        <v>8184</v>
      </c>
      <c r="E1140" s="15" t="s">
        <v>6700</v>
      </c>
      <c r="F1140" s="15" t="s">
        <v>7081</v>
      </c>
      <c r="G1140" s="15" t="s">
        <v>810</v>
      </c>
    </row>
    <row r="1141" spans="1:7" hidden="1">
      <c r="A1141" s="15" t="s">
        <v>8183</v>
      </c>
      <c r="B1141" s="218" t="str">
        <f>IF(ISNUMBER(_xlfn.XMATCH(SBA_fields[[#This Row],[ID]],Rosetta_Stone[FDXSANDBOXA ID],0))=TRUE,"Found","0-Not Found")</f>
        <v>0-Not Found</v>
      </c>
      <c r="C1141" s="15"/>
      <c r="D1141" s="15" t="s">
        <v>8185</v>
      </c>
      <c r="E1141" s="15" t="s">
        <v>6700</v>
      </c>
      <c r="F1141" s="15" t="s">
        <v>103</v>
      </c>
      <c r="G1141" s="15" t="s">
        <v>810</v>
      </c>
    </row>
    <row r="1142" spans="1:7" hidden="1">
      <c r="A1142" s="15" t="s">
        <v>8186</v>
      </c>
      <c r="B1142" s="218" t="str">
        <f>IF(ISNUMBER(_xlfn.XMATCH(SBA_fields[[#This Row],[ID]],Rosetta_Stone[FDXSANDBOXA ID],0))=TRUE,"Found","0-Not Found")</f>
        <v>0-Not Found</v>
      </c>
      <c r="C1142" s="15"/>
      <c r="D1142" s="15" t="s">
        <v>8187</v>
      </c>
      <c r="E1142" s="15" t="s">
        <v>6700</v>
      </c>
      <c r="F1142" s="15" t="s">
        <v>7081</v>
      </c>
      <c r="G1142" s="15" t="s">
        <v>810</v>
      </c>
    </row>
    <row r="1143" spans="1:7" hidden="1">
      <c r="A1143" s="15" t="s">
        <v>8186</v>
      </c>
      <c r="B1143" s="218" t="str">
        <f>IF(ISNUMBER(_xlfn.XMATCH(SBA_fields[[#This Row],[ID]],Rosetta_Stone[FDXSANDBOXA ID],0))=TRUE,"Found","0-Not Found")</f>
        <v>0-Not Found</v>
      </c>
      <c r="C1143" s="15"/>
      <c r="D1143" s="15" t="s">
        <v>8188</v>
      </c>
      <c r="E1143" s="15" t="s">
        <v>6700</v>
      </c>
      <c r="F1143" s="15" t="s">
        <v>103</v>
      </c>
      <c r="G1143" s="15" t="s">
        <v>810</v>
      </c>
    </row>
    <row r="1144" spans="1:7" hidden="1">
      <c r="A1144" s="15" t="s">
        <v>8189</v>
      </c>
      <c r="B1144" s="218" t="str">
        <f>IF(ISNUMBER(_xlfn.XMATCH(SBA_fields[[#This Row],[ID]],Rosetta_Stone[FDXSANDBOXA ID],0))=TRUE,"Found","0-Not Found")</f>
        <v>0-Not Found</v>
      </c>
      <c r="C1144" s="15"/>
      <c r="D1144" s="15" t="s">
        <v>8190</v>
      </c>
      <c r="E1144" s="15" t="s">
        <v>6700</v>
      </c>
      <c r="F1144" s="15" t="s">
        <v>7081</v>
      </c>
      <c r="G1144" s="15" t="s">
        <v>810</v>
      </c>
    </row>
    <row r="1145" spans="1:7" hidden="1">
      <c r="A1145" s="15" t="s">
        <v>8189</v>
      </c>
      <c r="B1145" s="218" t="str">
        <f>IF(ISNUMBER(_xlfn.XMATCH(SBA_fields[[#This Row],[ID]],Rosetta_Stone[FDXSANDBOXA ID],0))=TRUE,"Found","0-Not Found")</f>
        <v>0-Not Found</v>
      </c>
      <c r="C1145" s="15"/>
      <c r="D1145" s="15" t="s">
        <v>8191</v>
      </c>
      <c r="E1145" s="15" t="s">
        <v>6700</v>
      </c>
      <c r="F1145" s="15" t="s">
        <v>103</v>
      </c>
      <c r="G1145" s="15" t="s">
        <v>810</v>
      </c>
    </row>
    <row r="1146" spans="1:7" hidden="1">
      <c r="A1146" s="15" t="s">
        <v>8192</v>
      </c>
      <c r="B1146" s="218" t="str">
        <f>IF(ISNUMBER(_xlfn.XMATCH(SBA_fields[[#This Row],[ID]],Rosetta_Stone[FDXSANDBOXA ID],0))=TRUE,"Found","0-Not Found")</f>
        <v>0-Not Found</v>
      </c>
      <c r="C1146" s="15"/>
      <c r="D1146" s="15" t="s">
        <v>8193</v>
      </c>
      <c r="E1146" s="15" t="s">
        <v>6700</v>
      </c>
      <c r="F1146" s="15" t="s">
        <v>7081</v>
      </c>
      <c r="G1146" s="15" t="s">
        <v>810</v>
      </c>
    </row>
    <row r="1147" spans="1:7" hidden="1">
      <c r="A1147" s="15" t="s">
        <v>8192</v>
      </c>
      <c r="B1147" s="218" t="str">
        <f>IF(ISNUMBER(_xlfn.XMATCH(SBA_fields[[#This Row],[ID]],Rosetta_Stone[FDXSANDBOXA ID],0))=TRUE,"Found","0-Not Found")</f>
        <v>0-Not Found</v>
      </c>
      <c r="C1147" s="15"/>
      <c r="D1147" s="15" t="s">
        <v>8194</v>
      </c>
      <c r="E1147" s="15" t="s">
        <v>6700</v>
      </c>
      <c r="F1147" s="15" t="s">
        <v>103</v>
      </c>
      <c r="G1147" s="15" t="s">
        <v>810</v>
      </c>
    </row>
    <row r="1148" spans="1:7" hidden="1">
      <c r="A1148" s="15" t="s">
        <v>8195</v>
      </c>
      <c r="B1148" s="218" t="str">
        <f>IF(ISNUMBER(_xlfn.XMATCH(SBA_fields[[#This Row],[ID]],Rosetta_Stone[FDXSANDBOXA ID],0))=TRUE,"Found","0-Not Found")</f>
        <v>0-Not Found</v>
      </c>
      <c r="C1148" s="15"/>
      <c r="D1148" s="15" t="s">
        <v>8196</v>
      </c>
      <c r="E1148" s="15" t="s">
        <v>6700</v>
      </c>
      <c r="F1148" s="15" t="s">
        <v>7081</v>
      </c>
      <c r="G1148" s="15" t="s">
        <v>810</v>
      </c>
    </row>
    <row r="1149" spans="1:7" hidden="1">
      <c r="A1149" s="15" t="s">
        <v>8195</v>
      </c>
      <c r="B1149" s="218" t="str">
        <f>IF(ISNUMBER(_xlfn.XMATCH(SBA_fields[[#This Row],[ID]],Rosetta_Stone[FDXSANDBOXA ID],0))=TRUE,"Found","0-Not Found")</f>
        <v>0-Not Found</v>
      </c>
      <c r="C1149" s="15"/>
      <c r="D1149" s="15" t="s">
        <v>8197</v>
      </c>
      <c r="E1149" s="15" t="s">
        <v>6700</v>
      </c>
      <c r="F1149" s="15" t="s">
        <v>103</v>
      </c>
      <c r="G1149" s="15" t="s">
        <v>810</v>
      </c>
    </row>
    <row r="1150" spans="1:7" hidden="1">
      <c r="A1150" s="15" t="s">
        <v>8198</v>
      </c>
      <c r="B1150" s="218" t="str">
        <f>IF(ISNUMBER(_xlfn.XMATCH(SBA_fields[[#This Row],[ID]],Rosetta_Stone[FDXSANDBOXA ID],0))=TRUE,"Found","0-Not Found")</f>
        <v>0-Not Found</v>
      </c>
      <c r="C1150" s="15"/>
      <c r="D1150" s="15" t="s">
        <v>8199</v>
      </c>
      <c r="E1150" s="15" t="s">
        <v>6700</v>
      </c>
      <c r="F1150" s="15" t="s">
        <v>7081</v>
      </c>
      <c r="G1150" s="15" t="s">
        <v>810</v>
      </c>
    </row>
    <row r="1151" spans="1:7" hidden="1">
      <c r="A1151" s="15" t="s">
        <v>8198</v>
      </c>
      <c r="B1151" s="218" t="str">
        <f>IF(ISNUMBER(_xlfn.XMATCH(SBA_fields[[#This Row],[ID]],Rosetta_Stone[FDXSANDBOXA ID],0))=TRUE,"Found","0-Not Found")</f>
        <v>0-Not Found</v>
      </c>
      <c r="C1151" s="15"/>
      <c r="D1151" s="15" t="s">
        <v>8200</v>
      </c>
      <c r="E1151" s="15" t="s">
        <v>6700</v>
      </c>
      <c r="F1151" s="15" t="s">
        <v>103</v>
      </c>
      <c r="G1151" s="15" t="s">
        <v>810</v>
      </c>
    </row>
    <row r="1152" spans="1:7" hidden="1">
      <c r="A1152" s="15" t="s">
        <v>768</v>
      </c>
      <c r="B1152" s="218" t="str">
        <f>IF(ISNUMBER(_xlfn.XMATCH(SBA_fields[[#This Row],[ID]],Rosetta_Stone[FDXSANDBOXA ID],0))=TRUE,"Found","0-Not Found")</f>
        <v>0-Not Found</v>
      </c>
      <c r="C1152" s="15" t="s">
        <v>1641</v>
      </c>
      <c r="D1152" s="15" t="s">
        <v>8201</v>
      </c>
      <c r="E1152" s="15" t="s">
        <v>6700</v>
      </c>
      <c r="F1152" s="15" t="s">
        <v>1636</v>
      </c>
      <c r="G1152" s="15" t="s">
        <v>947</v>
      </c>
    </row>
    <row r="1153" spans="1:7" hidden="1">
      <c r="A1153" s="15" t="s">
        <v>252</v>
      </c>
      <c r="B1153" s="218" t="str">
        <f>IF(ISNUMBER(_xlfn.XMATCH(SBA_fields[[#This Row],[ID]],Rosetta_Stone[FDXSANDBOXA ID],0))=TRUE,"Found","0-Not Found")</f>
        <v>0-Not Found</v>
      </c>
      <c r="C1153" s="15" t="s">
        <v>1641</v>
      </c>
      <c r="D1153" s="15" t="s">
        <v>8916</v>
      </c>
      <c r="E1153" s="15" t="s">
        <v>6700</v>
      </c>
      <c r="F1153" s="15" t="s">
        <v>1636</v>
      </c>
      <c r="G1153" s="15" t="s">
        <v>947</v>
      </c>
    </row>
    <row r="1154" spans="1:7" hidden="1">
      <c r="A1154" s="15" t="s">
        <v>252</v>
      </c>
      <c r="B1154" s="218" t="str">
        <f>IF(ISNUMBER(_xlfn.XMATCH(SBA_fields[[#This Row],[ID]],Rosetta_Stone[FDXSANDBOXA ID],0))=TRUE,"Found","0-Not Found")</f>
        <v>Found</v>
      </c>
      <c r="C1154" s="15" t="s">
        <v>6696</v>
      </c>
      <c r="D1154" s="15" t="s">
        <v>253</v>
      </c>
      <c r="E1154" s="15" t="s">
        <v>6701</v>
      </c>
      <c r="F1154" s="15" t="s">
        <v>1636</v>
      </c>
      <c r="G1154" s="15" t="s">
        <v>947</v>
      </c>
    </row>
    <row r="1155" spans="1:7" hidden="1">
      <c r="A1155" s="15" t="s">
        <v>8202</v>
      </c>
      <c r="B1155" s="218" t="str">
        <f>IF(ISNUMBER(_xlfn.XMATCH(SBA_fields[[#This Row],[ID]],Rosetta_Stone[FDXSANDBOXA ID],0))=TRUE,"Found","0-Not Found")</f>
        <v>0-Not Found</v>
      </c>
      <c r="C1155" s="15"/>
      <c r="D1155" s="15" t="s">
        <v>8203</v>
      </c>
      <c r="E1155" s="15" t="s">
        <v>6935</v>
      </c>
      <c r="F1155" s="15" t="s">
        <v>1636</v>
      </c>
      <c r="G1155" s="15" t="s">
        <v>947</v>
      </c>
    </row>
    <row r="1156" spans="1:7" hidden="1">
      <c r="A1156" s="15" t="s">
        <v>8204</v>
      </c>
      <c r="B1156" s="218" t="str">
        <f>IF(ISNUMBER(_xlfn.XMATCH(SBA_fields[[#This Row],[ID]],Rosetta_Stone[FDXSANDBOXA ID],0))=TRUE,"Found","0-Not Found")</f>
        <v>0-Not Found</v>
      </c>
      <c r="C1156" s="15"/>
      <c r="D1156" s="15" t="s">
        <v>8205</v>
      </c>
      <c r="E1156" s="15" t="s">
        <v>6701</v>
      </c>
      <c r="F1156" s="15" t="s">
        <v>1636</v>
      </c>
      <c r="G1156" s="15" t="s">
        <v>6831</v>
      </c>
    </row>
    <row r="1157" spans="1:7" hidden="1">
      <c r="A1157" s="15" t="s">
        <v>8206</v>
      </c>
      <c r="B1157" s="218" t="str">
        <f>IF(ISNUMBER(_xlfn.XMATCH(SBA_fields[[#This Row],[ID]],Rosetta_Stone[FDXSANDBOXA ID],0))=TRUE,"Found","0-Not Found")</f>
        <v>0-Not Found</v>
      </c>
      <c r="C1157" s="15"/>
      <c r="D1157" s="15" t="s">
        <v>8207</v>
      </c>
      <c r="E1157" s="15" t="s">
        <v>8208</v>
      </c>
      <c r="F1157" s="15" t="s">
        <v>103</v>
      </c>
      <c r="G1157" s="15" t="s">
        <v>947</v>
      </c>
    </row>
    <row r="1158" spans="1:7" hidden="1">
      <c r="A1158" s="15" t="s">
        <v>8209</v>
      </c>
      <c r="B1158" s="218" t="str">
        <f>IF(ISNUMBER(_xlfn.XMATCH(SBA_fields[[#This Row],[ID]],Rosetta_Stone[FDXSANDBOXA ID],0))=TRUE,"Found","0-Not Found")</f>
        <v>0-Not Found</v>
      </c>
      <c r="C1158" s="15"/>
      <c r="D1158" s="15" t="s">
        <v>8210</v>
      </c>
      <c r="E1158" s="15" t="s">
        <v>8208</v>
      </c>
      <c r="F1158" s="15" t="s">
        <v>103</v>
      </c>
      <c r="G1158" s="15" t="s">
        <v>1075</v>
      </c>
    </row>
    <row r="1159" spans="1:7" hidden="1">
      <c r="A1159" s="15" t="s">
        <v>8209</v>
      </c>
      <c r="B1159" s="218" t="str">
        <f>IF(ISNUMBER(_xlfn.XMATCH(SBA_fields[[#This Row],[ID]],Rosetta_Stone[FDXSANDBOXA ID],0))=TRUE,"Found","0-Not Found")</f>
        <v>0-Not Found</v>
      </c>
      <c r="C1159" s="15"/>
      <c r="D1159" s="15" t="s">
        <v>8211</v>
      </c>
      <c r="E1159" s="15" t="s">
        <v>6935</v>
      </c>
      <c r="F1159" s="15" t="s">
        <v>216</v>
      </c>
      <c r="G1159" s="15" t="s">
        <v>947</v>
      </c>
    </row>
    <row r="1160" spans="1:7" hidden="1">
      <c r="A1160" s="15" t="s">
        <v>8212</v>
      </c>
      <c r="B1160" s="218" t="str">
        <f>IF(ISNUMBER(_xlfn.XMATCH(SBA_fields[[#This Row],[ID]],Rosetta_Stone[FDXSANDBOXA ID],0))=TRUE,"Found","0-Not Found")</f>
        <v>0-Not Found</v>
      </c>
      <c r="C1160" s="15"/>
      <c r="D1160" s="15" t="s">
        <v>8213</v>
      </c>
      <c r="E1160" s="15" t="s">
        <v>6701</v>
      </c>
      <c r="F1160" s="15" t="s">
        <v>216</v>
      </c>
      <c r="G1160" s="15" t="s">
        <v>947</v>
      </c>
    </row>
    <row r="1161" spans="1:7" hidden="1">
      <c r="A1161" s="15" t="s">
        <v>8214</v>
      </c>
      <c r="B1161" s="218" t="str">
        <f>IF(ISNUMBER(_xlfn.XMATCH(SBA_fields[[#This Row],[ID]],Rosetta_Stone[FDXSANDBOXA ID],0))=TRUE,"Found","0-Not Found")</f>
        <v>0-Not Found</v>
      </c>
      <c r="C1161" s="15"/>
      <c r="D1161" s="15" t="s">
        <v>8215</v>
      </c>
      <c r="E1161" s="15" t="s">
        <v>6935</v>
      </c>
      <c r="F1161" s="15" t="s">
        <v>216</v>
      </c>
      <c r="G1161" s="15" t="s">
        <v>947</v>
      </c>
    </row>
    <row r="1162" spans="1:7" hidden="1">
      <c r="A1162" s="15" t="s">
        <v>8216</v>
      </c>
      <c r="B1162" s="218" t="str">
        <f>IF(ISNUMBER(_xlfn.XMATCH(SBA_fields[[#This Row],[ID]],Rosetta_Stone[FDXSANDBOXA ID],0))=TRUE,"Found","0-Not Found")</f>
        <v>0-Not Found</v>
      </c>
      <c r="C1162" s="15"/>
      <c r="D1162" s="15" t="s">
        <v>8217</v>
      </c>
      <c r="E1162" s="15" t="s">
        <v>6701</v>
      </c>
      <c r="F1162" s="15" t="s">
        <v>216</v>
      </c>
      <c r="G1162" s="15" t="s">
        <v>1347</v>
      </c>
    </row>
    <row r="1163" spans="1:7" hidden="1">
      <c r="A1163" s="15" t="s">
        <v>8218</v>
      </c>
      <c r="B1163" s="218" t="str">
        <f>IF(ISNUMBER(_xlfn.XMATCH(SBA_fields[[#This Row],[ID]],Rosetta_Stone[FDXSANDBOXA ID],0))=TRUE,"Found","0-Not Found")</f>
        <v>0-Not Found</v>
      </c>
      <c r="C1163" s="15"/>
      <c r="D1163" s="15" t="s">
        <v>8219</v>
      </c>
      <c r="E1163" s="15" t="s">
        <v>6731</v>
      </c>
      <c r="F1163" s="15" t="s">
        <v>216</v>
      </c>
      <c r="G1163" s="15" t="s">
        <v>947</v>
      </c>
    </row>
    <row r="1164" spans="1:7" hidden="1">
      <c r="A1164" s="15" t="s">
        <v>8220</v>
      </c>
      <c r="B1164" s="218" t="str">
        <f>IF(ISNUMBER(_xlfn.XMATCH(SBA_fields[[#This Row],[ID]],Rosetta_Stone[FDXSANDBOXA ID],0))=TRUE,"Found","0-Not Found")</f>
        <v>0-Not Found</v>
      </c>
      <c r="C1164" s="15"/>
      <c r="D1164" s="15" t="s">
        <v>8221</v>
      </c>
      <c r="E1164" s="15" t="s">
        <v>6701</v>
      </c>
      <c r="F1164" s="15" t="s">
        <v>216</v>
      </c>
      <c r="G1164" s="15" t="s">
        <v>1347</v>
      </c>
    </row>
    <row r="1165" spans="1:7" hidden="1">
      <c r="A1165" s="15" t="s">
        <v>642</v>
      </c>
      <c r="B1165" s="218" t="str">
        <f>IF(ISNUMBER(_xlfn.XMATCH(SBA_fields[[#This Row],[ID]],Rosetta_Stone[FDXSANDBOXA ID],0))=TRUE,"Found","0-Not Found")</f>
        <v>0-Not Found</v>
      </c>
      <c r="C1165" s="15"/>
      <c r="D1165" s="15" t="s">
        <v>1973</v>
      </c>
      <c r="E1165" s="15" t="s">
        <v>6701</v>
      </c>
      <c r="F1165" s="15" t="s">
        <v>1636</v>
      </c>
      <c r="G1165" s="15" t="s">
        <v>947</v>
      </c>
    </row>
    <row r="1166" spans="1:7" hidden="1">
      <c r="A1166" s="15" t="s">
        <v>8222</v>
      </c>
      <c r="B1166" s="218" t="str">
        <f>IF(ISNUMBER(_xlfn.XMATCH(SBA_fields[[#This Row],[ID]],Rosetta_Stone[FDXSANDBOXA ID],0))=TRUE,"Found","0-Not Found")</f>
        <v>0-Not Found</v>
      </c>
      <c r="C1166" s="15" t="s">
        <v>1641</v>
      </c>
      <c r="D1166" s="15" t="s">
        <v>8223</v>
      </c>
      <c r="E1166" s="15" t="s">
        <v>6697</v>
      </c>
      <c r="F1166" s="15" t="s">
        <v>103</v>
      </c>
      <c r="G1166" s="15" t="s">
        <v>947</v>
      </c>
    </row>
    <row r="1167" spans="1:7" hidden="1">
      <c r="A1167" s="15" t="s">
        <v>8224</v>
      </c>
      <c r="B1167" s="218" t="str">
        <f>IF(ISNUMBER(_xlfn.XMATCH(SBA_fields[[#This Row],[ID]],Rosetta_Stone[FDXSANDBOXA ID],0))=TRUE,"Found","0-Not Found")</f>
        <v>0-Not Found</v>
      </c>
      <c r="C1167" s="15"/>
      <c r="D1167" s="15" t="s">
        <v>8225</v>
      </c>
      <c r="E1167" s="15" t="s">
        <v>6697</v>
      </c>
      <c r="F1167" s="15" t="s">
        <v>103</v>
      </c>
      <c r="G1167" s="15" t="s">
        <v>947</v>
      </c>
    </row>
    <row r="1168" spans="1:7" hidden="1">
      <c r="A1168" s="15" t="s">
        <v>8226</v>
      </c>
      <c r="B1168" s="218" t="str">
        <f>IF(ISNUMBER(_xlfn.XMATCH(SBA_fields[[#This Row],[ID]],Rosetta_Stone[FDXSANDBOXA ID],0))=TRUE,"Found","0-Not Found")</f>
        <v>0-Not Found</v>
      </c>
      <c r="C1168" s="15" t="s">
        <v>1641</v>
      </c>
      <c r="D1168" s="15" t="s">
        <v>8227</v>
      </c>
      <c r="E1168" s="15" t="s">
        <v>6697</v>
      </c>
      <c r="F1168" s="15" t="s">
        <v>1636</v>
      </c>
      <c r="G1168" s="15" t="s">
        <v>947</v>
      </c>
    </row>
    <row r="1169" spans="1:7" hidden="1">
      <c r="A1169" s="15" t="s">
        <v>2065</v>
      </c>
      <c r="B1169" s="218" t="str">
        <f>IF(ISNUMBER(_xlfn.XMATCH(SBA_fields[[#This Row],[ID]],Rosetta_Stone[FDXSANDBOXA ID],0))=TRUE,"Found","0-Not Found")</f>
        <v>0-Not Found</v>
      </c>
      <c r="C1169" s="15" t="s">
        <v>1641</v>
      </c>
      <c r="D1169" s="15" t="s">
        <v>8228</v>
      </c>
      <c r="E1169" s="15" t="s">
        <v>6701</v>
      </c>
      <c r="F1169" s="15" t="s">
        <v>1636</v>
      </c>
      <c r="G1169" s="15" t="s">
        <v>947</v>
      </c>
    </row>
    <row r="1170" spans="1:7" hidden="1">
      <c r="A1170" s="15" t="s">
        <v>2065</v>
      </c>
      <c r="B1170" s="218" t="str">
        <f>IF(ISNUMBER(_xlfn.XMATCH(SBA_fields[[#This Row],[ID]],Rosetta_Stone[FDXSANDBOXA ID],0))=TRUE,"Found","0-Not Found")</f>
        <v>0-Not Found</v>
      </c>
      <c r="C1170" s="15" t="s">
        <v>1641</v>
      </c>
      <c r="D1170" s="15" t="s">
        <v>8228</v>
      </c>
      <c r="E1170" s="15" t="s">
        <v>6700</v>
      </c>
      <c r="F1170" s="15" t="s">
        <v>1636</v>
      </c>
      <c r="G1170" s="15" t="s">
        <v>947</v>
      </c>
    </row>
    <row r="1171" spans="1:7" hidden="1">
      <c r="A1171" s="15" t="s">
        <v>2065</v>
      </c>
      <c r="B1171" s="218" t="str">
        <f>IF(ISNUMBER(_xlfn.XMATCH(SBA_fields[[#This Row],[ID]],Rosetta_Stone[FDXSANDBOXA ID],0))=TRUE,"Found","0-Not Found")</f>
        <v>0-Not Found</v>
      </c>
      <c r="C1171" s="15" t="s">
        <v>1641</v>
      </c>
      <c r="D1171" s="15" t="s">
        <v>8228</v>
      </c>
      <c r="E1171" s="15" t="s">
        <v>6697</v>
      </c>
      <c r="F1171" s="15" t="s">
        <v>1636</v>
      </c>
      <c r="G1171" s="15" t="s">
        <v>947</v>
      </c>
    </row>
    <row r="1172" spans="1:7" hidden="1">
      <c r="A1172" s="15" t="s">
        <v>8229</v>
      </c>
      <c r="B1172" s="218" t="str">
        <f>IF(ISNUMBER(_xlfn.XMATCH(SBA_fields[[#This Row],[ID]],Rosetta_Stone[FDXSANDBOXA ID],0))=TRUE,"Found","0-Not Found")</f>
        <v>0-Not Found</v>
      </c>
      <c r="C1172" s="15"/>
      <c r="D1172" s="15" t="s">
        <v>8230</v>
      </c>
      <c r="E1172" s="15" t="s">
        <v>6731</v>
      </c>
      <c r="F1172" s="15" t="s">
        <v>216</v>
      </c>
      <c r="G1172" s="15" t="s">
        <v>947</v>
      </c>
    </row>
    <row r="1173" spans="1:7" hidden="1">
      <c r="A1173" s="15" t="s">
        <v>8229</v>
      </c>
      <c r="B1173" s="218" t="str">
        <f>IF(ISNUMBER(_xlfn.XMATCH(SBA_fields[[#This Row],[ID]],Rosetta_Stone[FDXSANDBOXA ID],0))=TRUE,"Found","0-Not Found")</f>
        <v>0-Not Found</v>
      </c>
      <c r="C1173" s="15"/>
      <c r="D1173" s="15" t="s">
        <v>8231</v>
      </c>
      <c r="E1173" s="15" t="s">
        <v>6727</v>
      </c>
      <c r="F1173" s="15" t="s">
        <v>103</v>
      </c>
      <c r="G1173" s="15" t="s">
        <v>947</v>
      </c>
    </row>
    <row r="1174" spans="1:7" hidden="1">
      <c r="A1174" s="15" t="s">
        <v>8232</v>
      </c>
      <c r="B1174" s="218" t="str">
        <f>IF(ISNUMBER(_xlfn.XMATCH(SBA_fields[[#This Row],[ID]],Rosetta_Stone[FDXSANDBOXA ID],0))=TRUE,"Found","0-Not Found")</f>
        <v>0-Not Found</v>
      </c>
      <c r="C1174" s="15"/>
      <c r="D1174" s="15" t="s">
        <v>8233</v>
      </c>
      <c r="E1174" s="15" t="s">
        <v>6701</v>
      </c>
      <c r="F1174" s="15" t="s">
        <v>216</v>
      </c>
      <c r="G1174" s="15" t="s">
        <v>338</v>
      </c>
    </row>
    <row r="1175" spans="1:7" hidden="1">
      <c r="A1175" s="15" t="s">
        <v>617</v>
      </c>
      <c r="B1175" s="218" t="str">
        <f>IF(ISNUMBER(_xlfn.XMATCH(SBA_fields[[#This Row],[ID]],Rosetta_Stone[FDXSANDBOXA ID],0))=TRUE,"Found","0-Not Found")</f>
        <v>0-Not Found</v>
      </c>
      <c r="C1175" s="15"/>
      <c r="D1175" s="15" t="s">
        <v>1709</v>
      </c>
      <c r="E1175" s="15" t="s">
        <v>6701</v>
      </c>
      <c r="F1175" s="15" t="s">
        <v>103</v>
      </c>
      <c r="G1175" s="15" t="s">
        <v>1075</v>
      </c>
    </row>
    <row r="1176" spans="1:7" hidden="1">
      <c r="A1176" s="15" t="s">
        <v>8234</v>
      </c>
      <c r="B1176" s="218" t="str">
        <f>IF(ISNUMBER(_xlfn.XMATCH(SBA_fields[[#This Row],[ID]],Rosetta_Stone[FDXSANDBOXA ID],0))=TRUE,"Found","0-Not Found")</f>
        <v>Found</v>
      </c>
      <c r="C1176" s="15" t="s">
        <v>6696</v>
      </c>
      <c r="D1176" s="15" t="s">
        <v>1708</v>
      </c>
      <c r="E1176" s="15" t="s">
        <v>6697</v>
      </c>
      <c r="F1176" s="15" t="s">
        <v>103</v>
      </c>
      <c r="G1176" s="15" t="s">
        <v>1075</v>
      </c>
    </row>
    <row r="1177" spans="1:7" hidden="1">
      <c r="A1177" s="15" t="s">
        <v>8235</v>
      </c>
      <c r="B1177" s="218" t="str">
        <f>IF(ISNUMBER(_xlfn.XMATCH(SBA_fields[[#This Row],[ID]],Rosetta_Stone[FDXSANDBOXA ID],0))=TRUE,"Found","0-Not Found")</f>
        <v>0-Not Found</v>
      </c>
      <c r="C1177" s="15"/>
      <c r="D1177" s="15" t="s">
        <v>8236</v>
      </c>
      <c r="E1177" s="15" t="s">
        <v>6700</v>
      </c>
      <c r="F1177" s="15" t="s">
        <v>103</v>
      </c>
      <c r="G1177" s="15" t="s">
        <v>1075</v>
      </c>
    </row>
    <row r="1178" spans="1:7" hidden="1">
      <c r="A1178" s="15" t="s">
        <v>8237</v>
      </c>
      <c r="B1178" s="218" t="str">
        <f>IF(ISNUMBER(_xlfn.XMATCH(SBA_fields[[#This Row],[ID]],Rosetta_Stone[FDXSANDBOXA ID],0))=TRUE,"Found","0-Not Found")</f>
        <v>0-Not Found</v>
      </c>
      <c r="C1178" s="15"/>
      <c r="D1178" s="15" t="s">
        <v>8238</v>
      </c>
      <c r="E1178" s="15" t="s">
        <v>6731</v>
      </c>
      <c r="F1178" s="15" t="s">
        <v>216</v>
      </c>
      <c r="G1178" s="15" t="s">
        <v>1075</v>
      </c>
    </row>
    <row r="1179" spans="1:7" hidden="1">
      <c r="A1179" s="15" t="s">
        <v>8237</v>
      </c>
      <c r="B1179" s="218" t="str">
        <f>IF(ISNUMBER(_xlfn.XMATCH(SBA_fields[[#This Row],[ID]],Rosetta_Stone[FDXSANDBOXA ID],0))=TRUE,"Found","0-Not Found")</f>
        <v>0-Not Found</v>
      </c>
      <c r="C1179" s="15"/>
      <c r="D1179" s="15" t="s">
        <v>8239</v>
      </c>
      <c r="E1179" s="15" t="s">
        <v>6727</v>
      </c>
      <c r="F1179" s="15" t="s">
        <v>103</v>
      </c>
      <c r="G1179" s="15" t="s">
        <v>1075</v>
      </c>
    </row>
    <row r="1180" spans="1:7" hidden="1">
      <c r="A1180" s="15" t="s">
        <v>8240</v>
      </c>
      <c r="B1180" s="218" t="str">
        <f>IF(ISNUMBER(_xlfn.XMATCH(SBA_fields[[#This Row],[ID]],Rosetta_Stone[FDXSANDBOXA ID],0))=TRUE,"Found","0-Not Found")</f>
        <v>0-Not Found</v>
      </c>
      <c r="C1180" s="15"/>
      <c r="D1180" s="15" t="s">
        <v>8241</v>
      </c>
      <c r="E1180" s="15" t="s">
        <v>6697</v>
      </c>
      <c r="F1180" s="15" t="s">
        <v>216</v>
      </c>
      <c r="G1180" s="15" t="s">
        <v>947</v>
      </c>
    </row>
    <row r="1181" spans="1:7" hidden="1">
      <c r="A1181" s="15" t="s">
        <v>8242</v>
      </c>
      <c r="B1181" s="218" t="str">
        <f>IF(ISNUMBER(_xlfn.XMATCH(SBA_fields[[#This Row],[ID]],Rosetta_Stone[FDXSANDBOXA ID],0))=TRUE,"Found","0-Not Found")</f>
        <v>0-Not Found</v>
      </c>
      <c r="C1181" s="15"/>
      <c r="D1181" s="15" t="s">
        <v>8243</v>
      </c>
      <c r="E1181" s="15" t="s">
        <v>6701</v>
      </c>
      <c r="F1181" s="15" t="s">
        <v>103</v>
      </c>
      <c r="G1181" s="15" t="s">
        <v>947</v>
      </c>
    </row>
    <row r="1182" spans="1:7" hidden="1">
      <c r="A1182" s="15" t="s">
        <v>8244</v>
      </c>
      <c r="B1182" s="218" t="str">
        <f>IF(ISNUMBER(_xlfn.XMATCH(SBA_fields[[#This Row],[ID]],Rosetta_Stone[FDXSANDBOXA ID],0))=TRUE,"Found","0-Not Found")</f>
        <v>0-Not Found</v>
      </c>
      <c r="C1182" s="15"/>
      <c r="D1182" s="15" t="s">
        <v>8245</v>
      </c>
      <c r="E1182" s="15" t="s">
        <v>6701</v>
      </c>
      <c r="F1182" s="15" t="s">
        <v>216</v>
      </c>
      <c r="G1182" s="15" t="s">
        <v>947</v>
      </c>
    </row>
    <row r="1183" spans="1:7" hidden="1">
      <c r="A1183" s="15" t="s">
        <v>8246</v>
      </c>
      <c r="B1183" s="218" t="str">
        <f>IF(ISNUMBER(_xlfn.XMATCH(SBA_fields[[#This Row],[ID]],Rosetta_Stone[FDXSANDBOXA ID],0))=TRUE,"Found","0-Not Found")</f>
        <v>0-Not Found</v>
      </c>
      <c r="C1183" s="15"/>
      <c r="D1183" s="15" t="s">
        <v>8247</v>
      </c>
      <c r="E1183" s="15" t="s">
        <v>6731</v>
      </c>
      <c r="F1183" s="15" t="s">
        <v>216</v>
      </c>
      <c r="G1183" s="15" t="s">
        <v>6712</v>
      </c>
    </row>
    <row r="1184" spans="1:7" hidden="1">
      <c r="A1184" s="15" t="s">
        <v>8248</v>
      </c>
      <c r="B1184" s="218" t="str">
        <f>IF(ISNUMBER(_xlfn.XMATCH(SBA_fields[[#This Row],[ID]],Rosetta_Stone[FDXSANDBOXA ID],0))=TRUE,"Found","0-Not Found")</f>
        <v>0-Not Found</v>
      </c>
      <c r="C1184" s="15"/>
      <c r="D1184" s="15" t="s">
        <v>8249</v>
      </c>
      <c r="E1184" s="15" t="s">
        <v>6731</v>
      </c>
      <c r="F1184" s="15" t="s">
        <v>216</v>
      </c>
      <c r="G1184" s="15" t="s">
        <v>947</v>
      </c>
    </row>
    <row r="1185" spans="1:7" hidden="1">
      <c r="A1185" s="15" t="s">
        <v>8250</v>
      </c>
      <c r="B1185" s="218" t="str">
        <f>IF(ISNUMBER(_xlfn.XMATCH(SBA_fields[[#This Row],[ID]],Rosetta_Stone[FDXSANDBOXA ID],0))=TRUE,"Found","0-Not Found")</f>
        <v>0-Not Found</v>
      </c>
      <c r="C1185" s="15"/>
      <c r="D1185" s="15" t="s">
        <v>8251</v>
      </c>
      <c r="E1185" s="15" t="s">
        <v>6727</v>
      </c>
      <c r="F1185" s="15" t="s">
        <v>103</v>
      </c>
      <c r="G1185" s="15" t="s">
        <v>947</v>
      </c>
    </row>
    <row r="1186" spans="1:7" hidden="1">
      <c r="A1186" s="15" t="s">
        <v>8252</v>
      </c>
      <c r="B1186" s="218" t="str">
        <f>IF(ISNUMBER(_xlfn.XMATCH(SBA_fields[[#This Row],[ID]],Rosetta_Stone[FDXSANDBOXA ID],0))=TRUE,"Found","0-Not Found")</f>
        <v>0-Not Found</v>
      </c>
      <c r="C1186" s="15"/>
      <c r="D1186" s="15" t="s">
        <v>8253</v>
      </c>
      <c r="E1186" s="15" t="s">
        <v>6727</v>
      </c>
      <c r="F1186" s="15" t="s">
        <v>103</v>
      </c>
      <c r="G1186" s="15" t="s">
        <v>1075</v>
      </c>
    </row>
    <row r="1187" spans="1:7" hidden="1">
      <c r="A1187" s="15" t="s">
        <v>8254</v>
      </c>
      <c r="B1187" s="218" t="str">
        <f>IF(ISNUMBER(_xlfn.XMATCH(SBA_fields[[#This Row],[ID]],Rosetta_Stone[FDXSANDBOXA ID],0))=TRUE,"Found","0-Not Found")</f>
        <v>0-Not Found</v>
      </c>
      <c r="C1187" s="15"/>
      <c r="D1187" s="15" t="s">
        <v>8255</v>
      </c>
      <c r="E1187" s="15" t="s">
        <v>6688</v>
      </c>
      <c r="F1187" s="15" t="s">
        <v>216</v>
      </c>
      <c r="G1187" s="15" t="s">
        <v>6831</v>
      </c>
    </row>
    <row r="1188" spans="1:7" hidden="1">
      <c r="A1188" s="15" t="s">
        <v>8256</v>
      </c>
      <c r="B1188" s="218" t="str">
        <f>IF(ISNUMBER(_xlfn.XMATCH(SBA_fields[[#This Row],[ID]],Rosetta_Stone[FDXSANDBOXA ID],0))=TRUE,"Found","0-Not Found")</f>
        <v>0-Not Found</v>
      </c>
      <c r="C1188" s="15"/>
      <c r="D1188" s="15" t="s">
        <v>8257</v>
      </c>
      <c r="E1188" s="15" t="s">
        <v>6688</v>
      </c>
      <c r="F1188" s="15" t="s">
        <v>216</v>
      </c>
      <c r="G1188" s="15" t="s">
        <v>947</v>
      </c>
    </row>
    <row r="1189" spans="1:7" hidden="1">
      <c r="A1189" s="15" t="s">
        <v>8917</v>
      </c>
      <c r="B1189" s="218" t="str">
        <f>IF(ISNUMBER(_xlfn.XMATCH(SBA_fields[[#This Row],[ID]],Rosetta_Stone[FDXSANDBOXA ID],0))=TRUE,"Found","0-Not Found")</f>
        <v>0-Not Found</v>
      </c>
      <c r="C1189" s="15"/>
      <c r="D1189" s="15" t="s">
        <v>1946</v>
      </c>
      <c r="E1189" s="15" t="s">
        <v>6688</v>
      </c>
      <c r="F1189" s="15" t="s">
        <v>1636</v>
      </c>
      <c r="G1189" s="15" t="s">
        <v>947</v>
      </c>
    </row>
    <row r="1190" spans="1:7" hidden="1">
      <c r="A1190" s="15" t="s">
        <v>8260</v>
      </c>
      <c r="B1190" s="218" t="str">
        <f>IF(ISNUMBER(_xlfn.XMATCH(SBA_fields[[#This Row],[ID]],Rosetta_Stone[FDXSANDBOXA ID],0))=TRUE,"Found","0-Not Found")</f>
        <v>0-Not Found</v>
      </c>
      <c r="C1190" s="15"/>
      <c r="D1190" s="15" t="s">
        <v>8261</v>
      </c>
      <c r="E1190" s="15" t="s">
        <v>6731</v>
      </c>
      <c r="F1190" s="15" t="s">
        <v>216</v>
      </c>
      <c r="G1190" s="15" t="s">
        <v>6831</v>
      </c>
    </row>
    <row r="1191" spans="1:7" hidden="1">
      <c r="A1191" s="15" t="s">
        <v>8262</v>
      </c>
      <c r="B1191" s="218" t="str">
        <f>IF(ISNUMBER(_xlfn.XMATCH(SBA_fields[[#This Row],[ID]],Rosetta_Stone[FDXSANDBOXA ID],0))=TRUE,"Found","0-Not Found")</f>
        <v>0-Not Found</v>
      </c>
      <c r="C1191" s="15"/>
      <c r="D1191" s="15" t="s">
        <v>8263</v>
      </c>
      <c r="E1191" s="15" t="s">
        <v>6688</v>
      </c>
      <c r="F1191" s="15" t="s">
        <v>103</v>
      </c>
      <c r="G1191" s="15" t="s">
        <v>6712</v>
      </c>
    </row>
    <row r="1192" spans="1:7" hidden="1">
      <c r="A1192" s="15" t="s">
        <v>796</v>
      </c>
      <c r="B1192" s="218" t="str">
        <f>IF(ISNUMBER(_xlfn.XMATCH(SBA_fields[[#This Row],[ID]],Rosetta_Stone[FDXSANDBOXA ID],0))=TRUE,"Found","0-Not Found")</f>
        <v>0-Not Found</v>
      </c>
      <c r="C1192" s="15"/>
      <c r="D1192" s="15" t="s">
        <v>2023</v>
      </c>
      <c r="E1192" s="15" t="s">
        <v>6688</v>
      </c>
      <c r="F1192" s="15" t="s">
        <v>1636</v>
      </c>
      <c r="G1192" s="15" t="s">
        <v>947</v>
      </c>
    </row>
    <row r="1193" spans="1:7" hidden="1">
      <c r="A1193" s="15" t="s">
        <v>8264</v>
      </c>
      <c r="B1193" s="218" t="str">
        <f>IF(ISNUMBER(_xlfn.XMATCH(SBA_fields[[#This Row],[ID]],Rosetta_Stone[FDXSANDBOXA ID],0))=TRUE,"Found","0-Not Found")</f>
        <v>0-Not Found</v>
      </c>
      <c r="C1193" s="15"/>
      <c r="D1193" s="15" t="s">
        <v>8265</v>
      </c>
      <c r="E1193" s="15" t="s">
        <v>6688</v>
      </c>
      <c r="F1193" s="15" t="s">
        <v>216</v>
      </c>
      <c r="G1193" s="15" t="s">
        <v>947</v>
      </c>
    </row>
    <row r="1194" spans="1:7" hidden="1">
      <c r="A1194" s="15" t="s">
        <v>8266</v>
      </c>
      <c r="B1194" s="218" t="str">
        <f>IF(ISNUMBER(_xlfn.XMATCH(SBA_fields[[#This Row],[ID]],Rosetta_Stone[FDXSANDBOXA ID],0))=TRUE,"Found","0-Not Found")</f>
        <v>0-Not Found</v>
      </c>
      <c r="C1194" s="15"/>
      <c r="D1194" s="15" t="s">
        <v>8267</v>
      </c>
      <c r="E1194" s="15" t="s">
        <v>6688</v>
      </c>
      <c r="F1194" s="15" t="s">
        <v>216</v>
      </c>
      <c r="G1194" s="15" t="s">
        <v>947</v>
      </c>
    </row>
    <row r="1195" spans="1:7" hidden="1">
      <c r="A1195" s="15" t="s">
        <v>8268</v>
      </c>
      <c r="B1195" s="218" t="str">
        <f>IF(ISNUMBER(_xlfn.XMATCH(SBA_fields[[#This Row],[ID]],Rosetta_Stone[FDXSANDBOXA ID],0))=TRUE,"Found","0-Not Found")</f>
        <v>0-Not Found</v>
      </c>
      <c r="C1195" s="15"/>
      <c r="D1195" s="15" t="s">
        <v>8269</v>
      </c>
      <c r="E1195" s="15" t="s">
        <v>6688</v>
      </c>
      <c r="F1195" s="15" t="s">
        <v>216</v>
      </c>
      <c r="G1195" s="15" t="s">
        <v>1075</v>
      </c>
    </row>
    <row r="1196" spans="1:7" hidden="1">
      <c r="A1196" s="15" t="s">
        <v>8270</v>
      </c>
      <c r="B1196" s="218" t="str">
        <f>IF(ISNUMBER(_xlfn.XMATCH(SBA_fields[[#This Row],[ID]],Rosetta_Stone[FDXSANDBOXA ID],0))=TRUE,"Found","0-Not Found")</f>
        <v>0-Not Found</v>
      </c>
      <c r="C1196" s="15"/>
      <c r="D1196" s="15" t="s">
        <v>8271</v>
      </c>
      <c r="E1196" s="15" t="s">
        <v>6688</v>
      </c>
      <c r="F1196" s="15" t="s">
        <v>216</v>
      </c>
      <c r="G1196" s="15" t="s">
        <v>1075</v>
      </c>
    </row>
    <row r="1197" spans="1:7" hidden="1">
      <c r="A1197" s="15" t="s">
        <v>790</v>
      </c>
      <c r="B1197" s="218" t="str">
        <f>IF(ISNUMBER(_xlfn.XMATCH(SBA_fields[[#This Row],[ID]],Rosetta_Stone[FDXSANDBOXA ID],0))=TRUE,"Found","0-Not Found")</f>
        <v>0-Not Found</v>
      </c>
      <c r="C1197" s="15"/>
      <c r="D1197" s="15" t="s">
        <v>2021</v>
      </c>
      <c r="E1197" s="15" t="s">
        <v>6688</v>
      </c>
      <c r="F1197" s="15" t="s">
        <v>1636</v>
      </c>
      <c r="G1197" s="15" t="s">
        <v>947</v>
      </c>
    </row>
    <row r="1198" spans="1:7" hidden="1">
      <c r="A1198" s="15" t="s">
        <v>8272</v>
      </c>
      <c r="B1198" s="218" t="str">
        <f>IF(ISNUMBER(_xlfn.XMATCH(SBA_fields[[#This Row],[ID]],Rosetta_Stone[FDXSANDBOXA ID],0))=TRUE,"Found","0-Not Found")</f>
        <v>0-Not Found</v>
      </c>
      <c r="C1198" s="15"/>
      <c r="D1198" s="15" t="s">
        <v>8273</v>
      </c>
      <c r="E1198" s="15" t="s">
        <v>7048</v>
      </c>
      <c r="F1198" s="15" t="s">
        <v>1636</v>
      </c>
      <c r="G1198" s="15" t="s">
        <v>947</v>
      </c>
    </row>
    <row r="1199" spans="1:7" hidden="1">
      <c r="A1199" s="15" t="s">
        <v>8272</v>
      </c>
      <c r="B1199" s="218" t="str">
        <f>IF(ISNUMBER(_xlfn.XMATCH(SBA_fields[[#This Row],[ID]],Rosetta_Stone[FDXSANDBOXA ID],0))=TRUE,"Found","0-Not Found")</f>
        <v>0-Not Found</v>
      </c>
      <c r="C1199" s="15"/>
      <c r="D1199" s="15" t="s">
        <v>8273</v>
      </c>
      <c r="E1199" s="15" t="s">
        <v>7629</v>
      </c>
      <c r="F1199" s="15" t="s">
        <v>1636</v>
      </c>
      <c r="G1199" s="15" t="s">
        <v>947</v>
      </c>
    </row>
    <row r="1200" spans="1:7" hidden="1">
      <c r="A1200" s="15" t="s">
        <v>8272</v>
      </c>
      <c r="B1200" s="218" t="str">
        <f>IF(ISNUMBER(_xlfn.XMATCH(SBA_fields[[#This Row],[ID]],Rosetta_Stone[FDXSANDBOXA ID],0))=TRUE,"Found","0-Not Found")</f>
        <v>0-Not Found</v>
      </c>
      <c r="C1200" s="15"/>
      <c r="D1200" s="15" t="s">
        <v>8273</v>
      </c>
      <c r="E1200" s="15" t="s">
        <v>6688</v>
      </c>
      <c r="F1200" s="15" t="s">
        <v>1636</v>
      </c>
      <c r="G1200" s="15" t="s">
        <v>947</v>
      </c>
    </row>
    <row r="1201" spans="1:7" hidden="1">
      <c r="A1201" s="15" t="s">
        <v>8274</v>
      </c>
      <c r="B1201" s="218" t="str">
        <f>IF(ISNUMBER(_xlfn.XMATCH(SBA_fields[[#This Row],[ID]],Rosetta_Stone[FDXSANDBOXA ID],0))=TRUE,"Found","0-Not Found")</f>
        <v>0-Not Found</v>
      </c>
      <c r="C1201" s="15"/>
      <c r="D1201" s="15" t="s">
        <v>8275</v>
      </c>
      <c r="E1201" s="15" t="s">
        <v>6704</v>
      </c>
      <c r="F1201" s="15" t="s">
        <v>216</v>
      </c>
      <c r="G1201" s="15" t="s">
        <v>947</v>
      </c>
    </row>
    <row r="1202" spans="1:7" hidden="1">
      <c r="A1202" s="15" t="s">
        <v>424</v>
      </c>
      <c r="B1202" s="218" t="str">
        <f>IF(ISNUMBER(_xlfn.XMATCH(SBA_fields[[#This Row],[ID]],Rosetta_Stone[FDXSANDBOXA ID],0))=TRUE,"Found","0-Not Found")</f>
        <v>Found</v>
      </c>
      <c r="C1202" s="15" t="s">
        <v>6696</v>
      </c>
      <c r="D1202" s="15" t="s">
        <v>425</v>
      </c>
      <c r="E1202" s="15" t="s">
        <v>6701</v>
      </c>
      <c r="F1202" s="15" t="s">
        <v>1636</v>
      </c>
      <c r="G1202" s="15" t="s">
        <v>947</v>
      </c>
    </row>
    <row r="1203" spans="1:7" hidden="1">
      <c r="A1203" s="15" t="s">
        <v>8276</v>
      </c>
      <c r="B1203" s="218" t="str">
        <f>IF(ISNUMBER(_xlfn.XMATCH(SBA_fields[[#This Row],[ID]],Rosetta_Stone[FDXSANDBOXA ID],0))=TRUE,"Found","0-Not Found")</f>
        <v>0-Not Found</v>
      </c>
      <c r="C1203" s="15"/>
      <c r="D1203" s="15" t="s">
        <v>8277</v>
      </c>
      <c r="E1203" s="15" t="s">
        <v>6701</v>
      </c>
      <c r="F1203" s="15" t="s">
        <v>216</v>
      </c>
      <c r="G1203" s="15" t="s">
        <v>947</v>
      </c>
    </row>
    <row r="1204" spans="1:7" hidden="1">
      <c r="A1204" s="15" t="s">
        <v>8278</v>
      </c>
      <c r="B1204" s="218" t="str">
        <f>IF(ISNUMBER(_xlfn.XMATCH(SBA_fields[[#This Row],[ID]],Rosetta_Stone[FDXSANDBOXA ID],0))=TRUE,"Found","0-Not Found")</f>
        <v>0-Not Found</v>
      </c>
      <c r="C1204" s="15"/>
      <c r="D1204" s="15" t="s">
        <v>8279</v>
      </c>
      <c r="E1204" s="15" t="s">
        <v>6701</v>
      </c>
      <c r="F1204" s="15" t="s">
        <v>216</v>
      </c>
      <c r="G1204" s="15" t="s">
        <v>947</v>
      </c>
    </row>
    <row r="1205" spans="1:7" hidden="1">
      <c r="A1205" s="15" t="s">
        <v>8280</v>
      </c>
      <c r="B1205" s="218" t="str">
        <f>IF(ISNUMBER(_xlfn.XMATCH(SBA_fields[[#This Row],[ID]],Rosetta_Stone[FDXSANDBOXA ID],0))=TRUE,"Found","0-Not Found")</f>
        <v>0-Not Found</v>
      </c>
      <c r="C1205" s="15"/>
      <c r="D1205" s="15" t="s">
        <v>8281</v>
      </c>
      <c r="E1205" s="15" t="s">
        <v>6701</v>
      </c>
      <c r="F1205" s="15" t="s">
        <v>216</v>
      </c>
      <c r="G1205" s="15" t="s">
        <v>947</v>
      </c>
    </row>
    <row r="1206" spans="1:7" hidden="1">
      <c r="A1206" s="15" t="s">
        <v>8282</v>
      </c>
      <c r="B1206" s="218" t="str">
        <f>IF(ISNUMBER(_xlfn.XMATCH(SBA_fields[[#This Row],[ID]],Rosetta_Stone[FDXSANDBOXA ID],0))=TRUE,"Found","0-Not Found")</f>
        <v>0-Not Found</v>
      </c>
      <c r="C1206" s="15"/>
      <c r="D1206" s="15" t="s">
        <v>8283</v>
      </c>
      <c r="E1206" s="15" t="s">
        <v>6701</v>
      </c>
      <c r="F1206" s="15" t="s">
        <v>216</v>
      </c>
      <c r="G1206" s="15" t="s">
        <v>947</v>
      </c>
    </row>
    <row r="1207" spans="1:7" hidden="1">
      <c r="A1207" s="15" t="s">
        <v>8284</v>
      </c>
      <c r="B1207" s="218" t="str">
        <f>IF(ISNUMBER(_xlfn.XMATCH(SBA_fields[[#This Row],[ID]],Rosetta_Stone[FDXSANDBOXA ID],0))=TRUE,"Found","0-Not Found")</f>
        <v>0-Not Found</v>
      </c>
      <c r="C1207" s="15"/>
      <c r="D1207" s="15" t="s">
        <v>8285</v>
      </c>
      <c r="E1207" s="15" t="s">
        <v>6701</v>
      </c>
      <c r="F1207" s="15" t="s">
        <v>1636</v>
      </c>
      <c r="G1207" s="15" t="s">
        <v>947</v>
      </c>
    </row>
    <row r="1208" spans="1:7" hidden="1">
      <c r="A1208" s="15" t="s">
        <v>8284</v>
      </c>
      <c r="B1208" s="218" t="str">
        <f>IF(ISNUMBER(_xlfn.XMATCH(SBA_fields[[#This Row],[ID]],Rosetta_Stone[FDXSANDBOXA ID],0))=TRUE,"Found","0-Not Found")</f>
        <v>0-Not Found</v>
      </c>
      <c r="C1208" s="15"/>
      <c r="D1208" s="15" t="s">
        <v>8285</v>
      </c>
      <c r="E1208" s="15" t="s">
        <v>6700</v>
      </c>
      <c r="F1208" s="15" t="s">
        <v>1636</v>
      </c>
      <c r="G1208" s="15" t="s">
        <v>947</v>
      </c>
    </row>
    <row r="1209" spans="1:7" hidden="1">
      <c r="A1209" s="15" t="s">
        <v>433</v>
      </c>
      <c r="B1209" s="218" t="str">
        <f>IF(ISNUMBER(_xlfn.XMATCH(SBA_fields[[#This Row],[ID]],Rosetta_Stone[FDXSANDBOXA ID],0))=TRUE,"Found","0-Not Found")</f>
        <v>Found</v>
      </c>
      <c r="C1209" s="15" t="s">
        <v>6696</v>
      </c>
      <c r="D1209" s="15" t="s">
        <v>434</v>
      </c>
      <c r="E1209" s="15" t="s">
        <v>6701</v>
      </c>
      <c r="F1209" s="15" t="s">
        <v>103</v>
      </c>
      <c r="G1209" s="15" t="s">
        <v>947</v>
      </c>
    </row>
    <row r="1210" spans="1:7" hidden="1">
      <c r="A1210" s="15" t="s">
        <v>782</v>
      </c>
      <c r="B1210" s="218" t="str">
        <f>IF(ISNUMBER(_xlfn.XMATCH(SBA_fields[[#This Row],[ID]],Rosetta_Stone[FDXSANDBOXA ID],0))=TRUE,"Found","0-Not Found")</f>
        <v>0-Not Found</v>
      </c>
      <c r="C1210" s="15"/>
      <c r="D1210" s="15" t="s">
        <v>8918</v>
      </c>
      <c r="E1210" s="15" t="s">
        <v>6700</v>
      </c>
      <c r="F1210" s="15" t="s">
        <v>1636</v>
      </c>
      <c r="G1210" s="15" t="s">
        <v>947</v>
      </c>
    </row>
    <row r="1211" spans="1:7" hidden="1">
      <c r="A1211" s="15" t="s">
        <v>6300</v>
      </c>
      <c r="B1211" s="218" t="str">
        <f>IF(ISNUMBER(_xlfn.XMATCH(SBA_fields[[#This Row],[ID]],Rosetta_Stone[FDXSANDBOXA ID],0))=TRUE,"Found","0-Not Found")</f>
        <v>0-Not Found</v>
      </c>
      <c r="C1211" s="15"/>
      <c r="D1211" s="15" t="s">
        <v>8286</v>
      </c>
      <c r="E1211" s="15" t="s">
        <v>6701</v>
      </c>
      <c r="F1211" s="15" t="s">
        <v>1636</v>
      </c>
      <c r="G1211" s="15" t="s">
        <v>947</v>
      </c>
    </row>
    <row r="1212" spans="1:7" hidden="1">
      <c r="A1212" s="15" t="s">
        <v>6300</v>
      </c>
      <c r="B1212" s="218" t="str">
        <f>IF(ISNUMBER(_xlfn.XMATCH(SBA_fields[[#This Row],[ID]],Rosetta_Stone[FDXSANDBOXA ID],0))=TRUE,"Found","0-Not Found")</f>
        <v>0-Not Found</v>
      </c>
      <c r="C1212" s="15"/>
      <c r="D1212" s="15" t="s">
        <v>8286</v>
      </c>
      <c r="E1212" s="15" t="s">
        <v>6700</v>
      </c>
      <c r="F1212" s="15" t="s">
        <v>1636</v>
      </c>
      <c r="G1212" s="15" t="s">
        <v>947</v>
      </c>
    </row>
    <row r="1213" spans="1:7" hidden="1">
      <c r="A1213" s="15" t="s">
        <v>305</v>
      </c>
      <c r="B1213" s="218" t="str">
        <f>IF(ISNUMBER(_xlfn.XMATCH(SBA_fields[[#This Row],[ID]],Rosetta_Stone[FDXSANDBOXA ID],0))=TRUE,"Found","0-Not Found")</f>
        <v>0-Not Found</v>
      </c>
      <c r="C1213" s="15" t="s">
        <v>6696</v>
      </c>
      <c r="D1213" s="15" t="s">
        <v>8919</v>
      </c>
      <c r="E1213" s="15" t="s">
        <v>6701</v>
      </c>
      <c r="F1213" s="15" t="s">
        <v>103</v>
      </c>
      <c r="G1213" s="15" t="s">
        <v>947</v>
      </c>
    </row>
    <row r="1214" spans="1:7" hidden="1">
      <c r="A1214" s="15" t="s">
        <v>8287</v>
      </c>
      <c r="B1214" s="218" t="str">
        <f>IF(ISNUMBER(_xlfn.XMATCH(SBA_fields[[#This Row],[ID]],Rosetta_Stone[FDXSANDBOXA ID],0))=TRUE,"Found","0-Not Found")</f>
        <v>0-Not Found</v>
      </c>
      <c r="C1214" s="15"/>
      <c r="D1214" s="15" t="s">
        <v>8288</v>
      </c>
      <c r="E1214" s="15" t="s">
        <v>8289</v>
      </c>
      <c r="F1214" s="15" t="s">
        <v>103</v>
      </c>
      <c r="G1214" s="15" t="s">
        <v>947</v>
      </c>
    </row>
    <row r="1215" spans="1:7" hidden="1">
      <c r="A1215" s="15" t="s">
        <v>308</v>
      </c>
      <c r="B1215" s="218" t="str">
        <f>IF(ISNUMBER(_xlfn.XMATCH(SBA_fields[[#This Row],[ID]],Rosetta_Stone[FDXSANDBOXA ID],0))=TRUE,"Found","0-Not Found")</f>
        <v>0-Not Found</v>
      </c>
      <c r="C1215" s="15"/>
      <c r="D1215" s="15" t="s">
        <v>908</v>
      </c>
      <c r="E1215" s="15" t="s">
        <v>8289</v>
      </c>
      <c r="F1215" s="15" t="s">
        <v>1636</v>
      </c>
      <c r="G1215" s="15" t="s">
        <v>947</v>
      </c>
    </row>
    <row r="1216" spans="1:7" hidden="1">
      <c r="A1216" s="15" t="s">
        <v>610</v>
      </c>
      <c r="B1216" s="218" t="str">
        <f>IF(ISNUMBER(_xlfn.XMATCH(SBA_fields[[#This Row],[ID]],Rosetta_Stone[FDXSANDBOXA ID],0))=TRUE,"Found","0-Not Found")</f>
        <v>0-Not Found</v>
      </c>
      <c r="C1216" s="15" t="s">
        <v>6696</v>
      </c>
      <c r="D1216" s="15" t="s">
        <v>1769</v>
      </c>
      <c r="E1216" s="15" t="s">
        <v>6701</v>
      </c>
      <c r="F1216" s="15" t="s">
        <v>1636</v>
      </c>
      <c r="G1216" s="15" t="s">
        <v>947</v>
      </c>
    </row>
    <row r="1217" spans="1:7" hidden="1">
      <c r="A1217" s="15" t="s">
        <v>309</v>
      </c>
      <c r="B1217" s="218" t="str">
        <f>IF(ISNUMBER(_xlfn.XMATCH(SBA_fields[[#This Row],[ID]],Rosetta_Stone[FDXSANDBOXA ID],0))=TRUE,"Found","0-Not Found")</f>
        <v>0-Not Found</v>
      </c>
      <c r="C1217" s="15"/>
      <c r="D1217" s="15" t="s">
        <v>909</v>
      </c>
      <c r="E1217" s="15" t="s">
        <v>8289</v>
      </c>
      <c r="F1217" s="15" t="s">
        <v>103</v>
      </c>
      <c r="G1217" s="15" t="s">
        <v>947</v>
      </c>
    </row>
    <row r="1218" spans="1:7" hidden="1">
      <c r="A1218" s="15" t="s">
        <v>304</v>
      </c>
      <c r="B1218" s="218" t="str">
        <f>IF(ISNUMBER(_xlfn.XMATCH(SBA_fields[[#This Row],[ID]],Rosetta_Stone[FDXSANDBOXA ID],0))=TRUE,"Found","0-Not Found")</f>
        <v>0-Not Found</v>
      </c>
      <c r="C1218" s="15" t="s">
        <v>6696</v>
      </c>
      <c r="D1218" s="15" t="s">
        <v>8920</v>
      </c>
      <c r="E1218" s="15" t="s">
        <v>6701</v>
      </c>
      <c r="F1218" s="15" t="s">
        <v>103</v>
      </c>
      <c r="G1218" s="15" t="s">
        <v>947</v>
      </c>
    </row>
    <row r="1219" spans="1:7" hidden="1">
      <c r="A1219" s="15" t="s">
        <v>310</v>
      </c>
      <c r="B1219" s="218" t="str">
        <f>IF(ISNUMBER(_xlfn.XMATCH(SBA_fields[[#This Row],[ID]],Rosetta_Stone[FDXSANDBOXA ID],0))=TRUE,"Found","0-Not Found")</f>
        <v>0-Not Found</v>
      </c>
      <c r="C1219" s="15"/>
      <c r="D1219" s="15" t="s">
        <v>910</v>
      </c>
      <c r="E1219" s="15" t="s">
        <v>8289</v>
      </c>
      <c r="F1219" s="15" t="s">
        <v>103</v>
      </c>
      <c r="G1219" s="15" t="s">
        <v>947</v>
      </c>
    </row>
    <row r="1220" spans="1:7" hidden="1">
      <c r="A1220" s="15" t="s">
        <v>907</v>
      </c>
      <c r="B1220" s="218" t="str">
        <f>IF(ISNUMBER(_xlfn.XMATCH(SBA_fields[[#This Row],[ID]],Rosetta_Stone[FDXSANDBOXA ID],0))=TRUE,"Found","0-Not Found")</f>
        <v>0-Not Found</v>
      </c>
      <c r="C1220" s="15"/>
      <c r="D1220" s="15" t="s">
        <v>906</v>
      </c>
      <c r="E1220" s="15" t="s">
        <v>8289</v>
      </c>
      <c r="F1220" s="15" t="s">
        <v>1636</v>
      </c>
      <c r="G1220" s="15" t="s">
        <v>947</v>
      </c>
    </row>
    <row r="1221" spans="1:7" hidden="1">
      <c r="A1221" s="15" t="s">
        <v>1268</v>
      </c>
      <c r="B1221" s="218" t="str">
        <f>IF(ISNUMBER(_xlfn.XMATCH(SBA_fields[[#This Row],[ID]],Rosetta_Stone[FDXSANDBOXA ID],0))=TRUE,"Found","0-Not Found")</f>
        <v>0-Not Found</v>
      </c>
      <c r="C1221" s="15"/>
      <c r="D1221" s="15" t="s">
        <v>1391</v>
      </c>
      <c r="E1221" s="15" t="s">
        <v>6701</v>
      </c>
      <c r="F1221" s="15" t="s">
        <v>1636</v>
      </c>
      <c r="G1221" s="15" t="s">
        <v>947</v>
      </c>
    </row>
    <row r="1222" spans="1:7" hidden="1">
      <c r="A1222" s="15" t="s">
        <v>8290</v>
      </c>
      <c r="B1222" s="218" t="str">
        <f>IF(ISNUMBER(_xlfn.XMATCH(SBA_fields[[#This Row],[ID]],Rosetta_Stone[FDXSANDBOXA ID],0))=TRUE,"Found","0-Not Found")</f>
        <v>0-Not Found</v>
      </c>
      <c r="C1222" s="15"/>
      <c r="D1222" s="15" t="s">
        <v>8291</v>
      </c>
      <c r="E1222" s="15" t="s">
        <v>6701</v>
      </c>
      <c r="F1222" s="15" t="s">
        <v>1636</v>
      </c>
      <c r="G1222" s="15" t="s">
        <v>947</v>
      </c>
    </row>
    <row r="1223" spans="1:7" hidden="1">
      <c r="A1223" s="15" t="s">
        <v>8292</v>
      </c>
      <c r="B1223" s="218" t="str">
        <f>IF(ISNUMBER(_xlfn.XMATCH(SBA_fields[[#This Row],[ID]],Rosetta_Stone[FDXSANDBOXA ID],0))=TRUE,"Found","0-Not Found")</f>
        <v>0-Not Found</v>
      </c>
      <c r="C1223" s="15"/>
      <c r="D1223" s="15" t="s">
        <v>8293</v>
      </c>
      <c r="E1223" s="15" t="s">
        <v>6701</v>
      </c>
      <c r="F1223" s="15" t="s">
        <v>1636</v>
      </c>
      <c r="G1223" s="15" t="s">
        <v>947</v>
      </c>
    </row>
    <row r="1224" spans="1:7" hidden="1">
      <c r="A1224" s="15" t="s">
        <v>8294</v>
      </c>
      <c r="B1224" s="218" t="str">
        <f>IF(ISNUMBER(_xlfn.XMATCH(SBA_fields[[#This Row],[ID]],Rosetta_Stone[FDXSANDBOXA ID],0))=TRUE,"Found","0-Not Found")</f>
        <v>0-Not Found</v>
      </c>
      <c r="C1224" s="15"/>
      <c r="D1224" s="15" t="s">
        <v>8295</v>
      </c>
      <c r="E1224" s="15" t="s">
        <v>6701</v>
      </c>
      <c r="F1224" s="15" t="s">
        <v>1636</v>
      </c>
      <c r="G1224" s="15" t="s">
        <v>947</v>
      </c>
    </row>
    <row r="1225" spans="1:7" hidden="1">
      <c r="A1225" s="15" t="s">
        <v>8296</v>
      </c>
      <c r="B1225" s="218" t="str">
        <f>IF(ISNUMBER(_xlfn.XMATCH(SBA_fields[[#This Row],[ID]],Rosetta_Stone[FDXSANDBOXA ID],0))=TRUE,"Found","0-Not Found")</f>
        <v>0-Not Found</v>
      </c>
      <c r="C1225" s="15"/>
      <c r="D1225" s="15" t="s">
        <v>8297</v>
      </c>
      <c r="E1225" s="15" t="s">
        <v>6701</v>
      </c>
      <c r="F1225" s="15" t="s">
        <v>1636</v>
      </c>
      <c r="G1225" s="15" t="s">
        <v>947</v>
      </c>
    </row>
    <row r="1226" spans="1:7" hidden="1">
      <c r="A1226" s="15" t="s">
        <v>8298</v>
      </c>
      <c r="B1226" s="218" t="str">
        <f>IF(ISNUMBER(_xlfn.XMATCH(SBA_fields[[#This Row],[ID]],Rosetta_Stone[FDXSANDBOXA ID],0))=TRUE,"Found","0-Not Found")</f>
        <v>0-Not Found</v>
      </c>
      <c r="C1226" s="15"/>
      <c r="D1226" s="15" t="s">
        <v>8299</v>
      </c>
      <c r="E1226" s="15" t="s">
        <v>6701</v>
      </c>
      <c r="F1226" s="15" t="s">
        <v>1636</v>
      </c>
      <c r="G1226" s="15" t="s">
        <v>947</v>
      </c>
    </row>
    <row r="1227" spans="1:7" hidden="1">
      <c r="A1227" s="15" t="s">
        <v>8921</v>
      </c>
      <c r="B1227" s="218" t="str">
        <f>IF(ISNUMBER(_xlfn.XMATCH(SBA_fields[[#This Row],[ID]],Rosetta_Stone[FDXSANDBOXA ID],0))=TRUE,"Found","0-Not Found")</f>
        <v>0-Not Found</v>
      </c>
      <c r="C1227" s="15" t="s">
        <v>6696</v>
      </c>
      <c r="D1227" s="15" t="s">
        <v>6361</v>
      </c>
      <c r="E1227" s="15" t="s">
        <v>6701</v>
      </c>
      <c r="F1227" s="15" t="s">
        <v>1636</v>
      </c>
      <c r="G1227" s="15" t="s">
        <v>947</v>
      </c>
    </row>
    <row r="1228" spans="1:7" hidden="1">
      <c r="A1228" s="15" t="s">
        <v>306</v>
      </c>
      <c r="B1228" s="218" t="str">
        <f>IF(ISNUMBER(_xlfn.XMATCH(SBA_fields[[#This Row],[ID]],Rosetta_Stone[FDXSANDBOXA ID],0))=TRUE,"Found","0-Not Found")</f>
        <v>0-Not Found</v>
      </c>
      <c r="C1228" s="15"/>
      <c r="D1228" s="15" t="s">
        <v>905</v>
      </c>
      <c r="E1228" s="15" t="s">
        <v>8289</v>
      </c>
      <c r="F1228" s="15" t="s">
        <v>1636</v>
      </c>
      <c r="G1228" s="15" t="s">
        <v>947</v>
      </c>
    </row>
    <row r="1229" spans="1:7" hidden="1">
      <c r="A1229" s="15" t="s">
        <v>306</v>
      </c>
      <c r="B1229" s="218" t="str">
        <f>IF(ISNUMBER(_xlfn.XMATCH(SBA_fields[[#This Row],[ID]],Rosetta_Stone[FDXSANDBOXA ID],0))=TRUE,"Found","0-Not Found")</f>
        <v>0-Not Found</v>
      </c>
      <c r="C1229" s="15" t="s">
        <v>6696</v>
      </c>
      <c r="D1229" s="15" t="s">
        <v>448</v>
      </c>
      <c r="E1229" s="15" t="s">
        <v>6701</v>
      </c>
      <c r="F1229" s="15" t="s">
        <v>1636</v>
      </c>
      <c r="G1229" s="15" t="s">
        <v>947</v>
      </c>
    </row>
    <row r="1230" spans="1:7" hidden="1">
      <c r="A1230" s="15" t="s">
        <v>8300</v>
      </c>
      <c r="B1230" s="218" t="str">
        <f>IF(ISNUMBER(_xlfn.XMATCH(SBA_fields[[#This Row],[ID]],Rosetta_Stone[FDXSANDBOXA ID],0))=TRUE,"Found","0-Not Found")</f>
        <v>0-Not Found</v>
      </c>
      <c r="C1230" s="15"/>
      <c r="D1230" s="15" t="s">
        <v>8301</v>
      </c>
      <c r="E1230" s="15" t="s">
        <v>6701</v>
      </c>
      <c r="F1230" s="15" t="s">
        <v>216</v>
      </c>
      <c r="G1230" s="15" t="s">
        <v>6712</v>
      </c>
    </row>
    <row r="1231" spans="1:7" hidden="1">
      <c r="A1231" s="15" t="s">
        <v>8302</v>
      </c>
      <c r="B1231" s="218" t="str">
        <f>IF(ISNUMBER(_xlfn.XMATCH(SBA_fields[[#This Row],[ID]],Rosetta_Stone[FDXSANDBOXA ID],0))=TRUE,"Found","0-Not Found")</f>
        <v>0-Not Found</v>
      </c>
      <c r="C1231" s="15"/>
      <c r="D1231" s="15" t="s">
        <v>8303</v>
      </c>
      <c r="E1231" s="15" t="s">
        <v>6701</v>
      </c>
      <c r="F1231" s="15" t="s">
        <v>216</v>
      </c>
      <c r="G1231" s="15" t="s">
        <v>6712</v>
      </c>
    </row>
    <row r="1232" spans="1:7" hidden="1">
      <c r="A1232" s="15" t="s">
        <v>8304</v>
      </c>
      <c r="B1232" s="218" t="str">
        <f>IF(ISNUMBER(_xlfn.XMATCH(SBA_fields[[#This Row],[ID]],Rosetta_Stone[FDXSANDBOXA ID],0))=TRUE,"Found","0-Not Found")</f>
        <v>0-Not Found</v>
      </c>
      <c r="C1232" s="15"/>
      <c r="D1232" s="15" t="s">
        <v>8305</v>
      </c>
      <c r="E1232" s="15" t="s">
        <v>6935</v>
      </c>
      <c r="F1232" s="15" t="s">
        <v>216</v>
      </c>
      <c r="G1232" s="15" t="s">
        <v>6712</v>
      </c>
    </row>
    <row r="1233" spans="1:7" hidden="1">
      <c r="A1233" s="15" t="s">
        <v>8306</v>
      </c>
      <c r="B1233" s="218" t="str">
        <f>IF(ISNUMBER(_xlfn.XMATCH(SBA_fields[[#This Row],[ID]],Rosetta_Stone[FDXSANDBOXA ID],0))=TRUE,"Found","0-Not Found")</f>
        <v>0-Not Found</v>
      </c>
      <c r="C1233" s="15"/>
      <c r="D1233" s="15" t="s">
        <v>8307</v>
      </c>
      <c r="E1233" s="15" t="s">
        <v>6700</v>
      </c>
      <c r="F1233" s="15" t="s">
        <v>134</v>
      </c>
      <c r="G1233" s="15" t="s">
        <v>810</v>
      </c>
    </row>
    <row r="1234" spans="1:7" hidden="1">
      <c r="A1234" s="15" t="s">
        <v>8306</v>
      </c>
      <c r="B1234" s="218" t="str">
        <f>IF(ISNUMBER(_xlfn.XMATCH(SBA_fields[[#This Row],[ID]],Rosetta_Stone[FDXSANDBOXA ID],0))=TRUE,"Found","0-Not Found")</f>
        <v>0-Not Found</v>
      </c>
      <c r="C1234" s="15"/>
      <c r="D1234" s="15" t="s">
        <v>8308</v>
      </c>
      <c r="E1234" s="15" t="s">
        <v>6700</v>
      </c>
      <c r="F1234" s="15" t="s">
        <v>103</v>
      </c>
      <c r="G1234" s="15" t="s">
        <v>810</v>
      </c>
    </row>
    <row r="1235" spans="1:7" hidden="1">
      <c r="A1235" s="15" t="s">
        <v>8309</v>
      </c>
      <c r="B1235" s="218" t="str">
        <f>IF(ISNUMBER(_xlfn.XMATCH(SBA_fields[[#This Row],[ID]],Rosetta_Stone[FDXSANDBOXA ID],0))=TRUE,"Found","0-Not Found")</f>
        <v>0-Not Found</v>
      </c>
      <c r="C1235" s="15"/>
      <c r="D1235" s="15" t="s">
        <v>8310</v>
      </c>
      <c r="E1235" s="15" t="s">
        <v>6700</v>
      </c>
      <c r="F1235" s="15" t="s">
        <v>103</v>
      </c>
      <c r="G1235" s="15" t="s">
        <v>810</v>
      </c>
    </row>
    <row r="1236" spans="1:7" hidden="1">
      <c r="A1236" s="15" t="s">
        <v>8311</v>
      </c>
      <c r="B1236" s="218" t="str">
        <f>IF(ISNUMBER(_xlfn.XMATCH(SBA_fields[[#This Row],[ID]],Rosetta_Stone[FDXSANDBOXA ID],0))=TRUE,"Found","0-Not Found")</f>
        <v>0-Not Found</v>
      </c>
      <c r="C1236" s="15"/>
      <c r="D1236" s="15" t="s">
        <v>8312</v>
      </c>
      <c r="E1236" s="15" t="s">
        <v>6701</v>
      </c>
      <c r="F1236" s="15" t="s">
        <v>1636</v>
      </c>
      <c r="G1236" s="15" t="s">
        <v>947</v>
      </c>
    </row>
    <row r="1237" spans="1:7" hidden="1">
      <c r="A1237" s="15" t="s">
        <v>8922</v>
      </c>
      <c r="B1237" s="218" t="str">
        <f>IF(ISNUMBER(_xlfn.XMATCH(SBA_fields[[#This Row],[ID]],Rosetta_Stone[FDXSANDBOXA ID],0))=TRUE,"Found","0-Not Found")</f>
        <v>0-Not Found</v>
      </c>
      <c r="C1237" s="15"/>
      <c r="D1237" s="15" t="s">
        <v>8923</v>
      </c>
      <c r="E1237" s="15" t="s">
        <v>6701</v>
      </c>
      <c r="F1237" s="15" t="s">
        <v>1636</v>
      </c>
      <c r="G1237" s="15" t="s">
        <v>947</v>
      </c>
    </row>
    <row r="1238" spans="1:7" hidden="1">
      <c r="A1238" s="15" t="s">
        <v>8313</v>
      </c>
      <c r="B1238" s="218" t="str">
        <f>IF(ISNUMBER(_xlfn.XMATCH(SBA_fields[[#This Row],[ID]],Rosetta_Stone[FDXSANDBOXA ID],0))=TRUE,"Found","0-Not Found")</f>
        <v>0-Not Found</v>
      </c>
      <c r="C1238" s="15"/>
      <c r="D1238" s="15" t="s">
        <v>8314</v>
      </c>
      <c r="E1238" s="15" t="s">
        <v>6701</v>
      </c>
      <c r="F1238" s="15" t="s">
        <v>216</v>
      </c>
      <c r="G1238" s="15" t="s">
        <v>338</v>
      </c>
    </row>
    <row r="1239" spans="1:7" hidden="1">
      <c r="A1239" s="15" t="s">
        <v>340</v>
      </c>
      <c r="B1239" s="218" t="str">
        <f>IF(ISNUMBER(_xlfn.XMATCH(SBA_fields[[#This Row],[ID]],Rosetta_Stone[FDXSANDBOXA ID],0))=TRUE,"Found","0-Not Found")</f>
        <v>0-Not Found</v>
      </c>
      <c r="C1239" s="15"/>
      <c r="D1239" s="15" t="s">
        <v>8315</v>
      </c>
      <c r="E1239" s="15" t="s">
        <v>6731</v>
      </c>
      <c r="F1239" s="15" t="s">
        <v>216</v>
      </c>
      <c r="G1239" s="15" t="s">
        <v>1075</v>
      </c>
    </row>
    <row r="1240" spans="1:7" hidden="1">
      <c r="A1240" s="15" t="s">
        <v>340</v>
      </c>
      <c r="B1240" s="218" t="str">
        <f>IF(ISNUMBER(_xlfn.XMATCH(SBA_fields[[#This Row],[ID]],Rosetta_Stone[FDXSANDBOXA ID],0))=TRUE,"Found","0-Not Found")</f>
        <v>Found</v>
      </c>
      <c r="C1240" s="15" t="s">
        <v>6696</v>
      </c>
      <c r="D1240" s="15" t="s">
        <v>341</v>
      </c>
      <c r="E1240" s="15" t="s">
        <v>6701</v>
      </c>
      <c r="F1240" s="15" t="s">
        <v>216</v>
      </c>
      <c r="G1240" s="15" t="s">
        <v>1075</v>
      </c>
    </row>
    <row r="1241" spans="1:7" hidden="1">
      <c r="A1241" s="15" t="s">
        <v>336</v>
      </c>
      <c r="B1241" s="218" t="str">
        <f>IF(ISNUMBER(_xlfn.XMATCH(SBA_fields[[#This Row],[ID]],Rosetta_Stone[FDXSANDBOXA ID],0))=TRUE,"Found","0-Not Found")</f>
        <v>0-Not Found</v>
      </c>
      <c r="C1241" s="15"/>
      <c r="D1241" s="15" t="s">
        <v>8316</v>
      </c>
      <c r="E1241" s="15" t="s">
        <v>6731</v>
      </c>
      <c r="F1241" s="15" t="s">
        <v>216</v>
      </c>
      <c r="G1241" s="15" t="s">
        <v>1075</v>
      </c>
    </row>
    <row r="1242" spans="1:7" hidden="1">
      <c r="A1242" s="15" t="s">
        <v>336</v>
      </c>
      <c r="B1242" s="218" t="str">
        <f>IF(ISNUMBER(_xlfn.XMATCH(SBA_fields[[#This Row],[ID]],Rosetta_Stone[FDXSANDBOXA ID],0))=TRUE,"Found","0-Not Found")</f>
        <v>Found</v>
      </c>
      <c r="C1242" s="15" t="s">
        <v>6696</v>
      </c>
      <c r="D1242" s="15" t="s">
        <v>337</v>
      </c>
      <c r="E1242" s="15" t="s">
        <v>6701</v>
      </c>
      <c r="F1242" s="15" t="s">
        <v>216</v>
      </c>
      <c r="G1242" s="15" t="s">
        <v>1075</v>
      </c>
    </row>
    <row r="1243" spans="1:7" hidden="1">
      <c r="A1243" s="15" t="s">
        <v>8317</v>
      </c>
      <c r="B1243" s="218" t="str">
        <f>IF(ISNUMBER(_xlfn.XMATCH(SBA_fields[[#This Row],[ID]],Rosetta_Stone[FDXSANDBOXA ID],0))=TRUE,"Found","0-Not Found")</f>
        <v>0-Not Found</v>
      </c>
      <c r="C1243" s="15"/>
      <c r="D1243" s="15" t="s">
        <v>8318</v>
      </c>
      <c r="E1243" s="15" t="s">
        <v>6701</v>
      </c>
      <c r="F1243" s="15" t="s">
        <v>216</v>
      </c>
      <c r="G1243" s="15" t="s">
        <v>338</v>
      </c>
    </row>
    <row r="1244" spans="1:7" hidden="1">
      <c r="A1244" s="15" t="s">
        <v>8319</v>
      </c>
      <c r="B1244" s="218" t="str">
        <f>IF(ISNUMBER(_xlfn.XMATCH(SBA_fields[[#This Row],[ID]],Rosetta_Stone[FDXSANDBOXA ID],0))=TRUE,"Found","0-Not Found")</f>
        <v>0-Not Found</v>
      </c>
      <c r="C1244" s="15"/>
      <c r="D1244" s="15" t="s">
        <v>8320</v>
      </c>
      <c r="E1244" s="15" t="s">
        <v>6701</v>
      </c>
      <c r="F1244" s="15" t="s">
        <v>216</v>
      </c>
      <c r="G1244" s="15" t="s">
        <v>338</v>
      </c>
    </row>
    <row r="1245" spans="1:7" hidden="1">
      <c r="A1245" s="15" t="s">
        <v>8319</v>
      </c>
      <c r="B1245" s="218" t="str">
        <f>IF(ISNUMBER(_xlfn.XMATCH(SBA_fields[[#This Row],[ID]],Rosetta_Stone[FDXSANDBOXA ID],0))=TRUE,"Found","0-Not Found")</f>
        <v>0-Not Found</v>
      </c>
      <c r="C1245" s="15"/>
      <c r="D1245" s="15" t="s">
        <v>8321</v>
      </c>
      <c r="E1245" s="15" t="s">
        <v>6700</v>
      </c>
      <c r="F1245" s="15" t="s">
        <v>216</v>
      </c>
      <c r="G1245" s="15" t="s">
        <v>338</v>
      </c>
    </row>
    <row r="1246" spans="1:7" hidden="1">
      <c r="A1246" s="15" t="s">
        <v>8322</v>
      </c>
      <c r="B1246" s="218" t="str">
        <f>IF(ISNUMBER(_xlfn.XMATCH(SBA_fields[[#This Row],[ID]],Rosetta_Stone[FDXSANDBOXA ID],0))=TRUE,"Found","0-Not Found")</f>
        <v>0-Not Found</v>
      </c>
      <c r="C1246" s="15"/>
      <c r="D1246" s="15" t="s">
        <v>8323</v>
      </c>
      <c r="E1246" s="15" t="s">
        <v>6701</v>
      </c>
      <c r="F1246" s="15" t="s">
        <v>1636</v>
      </c>
      <c r="G1246" s="15" t="s">
        <v>947</v>
      </c>
    </row>
    <row r="1247" spans="1:7" hidden="1">
      <c r="A1247" s="15" t="s">
        <v>8322</v>
      </c>
      <c r="B1247" s="218" t="str">
        <f>IF(ISNUMBER(_xlfn.XMATCH(SBA_fields[[#This Row],[ID]],Rosetta_Stone[FDXSANDBOXA ID],0))=TRUE,"Found","0-Not Found")</f>
        <v>0-Not Found</v>
      </c>
      <c r="C1247" s="15"/>
      <c r="D1247" s="15" t="s">
        <v>8323</v>
      </c>
      <c r="E1247" s="15" t="s">
        <v>6700</v>
      </c>
      <c r="F1247" s="15" t="s">
        <v>1636</v>
      </c>
      <c r="G1247" s="15" t="s">
        <v>947</v>
      </c>
    </row>
    <row r="1248" spans="1:7" hidden="1">
      <c r="A1248" s="15" t="s">
        <v>8324</v>
      </c>
      <c r="B1248" s="218" t="str">
        <f>IF(ISNUMBER(_xlfn.XMATCH(SBA_fields[[#This Row],[ID]],Rosetta_Stone[FDXSANDBOXA ID],0))=TRUE,"Found","0-Not Found")</f>
        <v>0-Not Found</v>
      </c>
      <c r="C1248" s="15"/>
      <c r="D1248" s="15" t="s">
        <v>8325</v>
      </c>
      <c r="E1248" s="15" t="s">
        <v>6701</v>
      </c>
      <c r="F1248" s="15" t="s">
        <v>1636</v>
      </c>
      <c r="G1248" s="15" t="s">
        <v>947</v>
      </c>
    </row>
    <row r="1249" spans="1:7" hidden="1">
      <c r="A1249" s="15" t="s">
        <v>8326</v>
      </c>
      <c r="B1249" s="218" t="str">
        <f>IF(ISNUMBER(_xlfn.XMATCH(SBA_fields[[#This Row],[ID]],Rosetta_Stone[FDXSANDBOXA ID],0))=TRUE,"Found","0-Not Found")</f>
        <v>0-Not Found</v>
      </c>
      <c r="C1249" s="15"/>
      <c r="D1249" s="15" t="s">
        <v>8327</v>
      </c>
      <c r="E1249" s="15" t="s">
        <v>6701</v>
      </c>
      <c r="F1249" s="15" t="s">
        <v>1636</v>
      </c>
      <c r="G1249" s="15" t="s">
        <v>947</v>
      </c>
    </row>
    <row r="1250" spans="1:7" hidden="1">
      <c r="A1250" s="15" t="s">
        <v>8328</v>
      </c>
      <c r="B1250" s="218" t="str">
        <f>IF(ISNUMBER(_xlfn.XMATCH(SBA_fields[[#This Row],[ID]],Rosetta_Stone[FDXSANDBOXA ID],0))=TRUE,"Found","0-Not Found")</f>
        <v>0-Not Found</v>
      </c>
      <c r="C1250" s="15"/>
      <c r="D1250" s="15" t="s">
        <v>8329</v>
      </c>
      <c r="E1250" s="15" t="s">
        <v>6701</v>
      </c>
      <c r="F1250" s="15" t="s">
        <v>1636</v>
      </c>
      <c r="G1250" s="15" t="s">
        <v>947</v>
      </c>
    </row>
    <row r="1251" spans="1:7" hidden="1">
      <c r="A1251" s="15" t="s">
        <v>8330</v>
      </c>
      <c r="B1251" s="218" t="str">
        <f>IF(ISNUMBER(_xlfn.XMATCH(SBA_fields[[#This Row],[ID]],Rosetta_Stone[FDXSANDBOXA ID],0))=TRUE,"Found","0-Not Found")</f>
        <v>0-Not Found</v>
      </c>
      <c r="C1251" s="15"/>
      <c r="D1251" s="15" t="s">
        <v>8331</v>
      </c>
      <c r="E1251" s="15" t="s">
        <v>6701</v>
      </c>
      <c r="F1251" s="15" t="s">
        <v>1636</v>
      </c>
      <c r="G1251" s="15" t="s">
        <v>947</v>
      </c>
    </row>
    <row r="1252" spans="1:7" hidden="1">
      <c r="A1252" s="15" t="s">
        <v>8332</v>
      </c>
      <c r="B1252" s="218" t="str">
        <f>IF(ISNUMBER(_xlfn.XMATCH(SBA_fields[[#This Row],[ID]],Rosetta_Stone[FDXSANDBOXA ID],0))=TRUE,"Found","0-Not Found")</f>
        <v>0-Not Found</v>
      </c>
      <c r="C1252" s="15"/>
      <c r="D1252" s="15" t="s">
        <v>8333</v>
      </c>
      <c r="E1252" s="15" t="s">
        <v>6701</v>
      </c>
      <c r="F1252" s="15" t="s">
        <v>1636</v>
      </c>
      <c r="G1252" s="15" t="s">
        <v>947</v>
      </c>
    </row>
    <row r="1253" spans="1:7" hidden="1">
      <c r="A1253" s="15" t="s">
        <v>8334</v>
      </c>
      <c r="B1253" s="218" t="str">
        <f>IF(ISNUMBER(_xlfn.XMATCH(SBA_fields[[#This Row],[ID]],Rosetta_Stone[FDXSANDBOXA ID],0))=TRUE,"Found","0-Not Found")</f>
        <v>0-Not Found</v>
      </c>
      <c r="C1253" s="15"/>
      <c r="D1253" s="15" t="s">
        <v>8335</v>
      </c>
      <c r="E1253" s="15" t="s">
        <v>6701</v>
      </c>
      <c r="F1253" s="15" t="s">
        <v>1636</v>
      </c>
      <c r="G1253" s="15" t="s">
        <v>947</v>
      </c>
    </row>
    <row r="1254" spans="1:7" hidden="1">
      <c r="A1254" s="15" t="s">
        <v>8924</v>
      </c>
      <c r="B1254" s="218" t="str">
        <f>IF(ISNUMBER(_xlfn.XMATCH(SBA_fields[[#This Row],[ID]],Rosetta_Stone[FDXSANDBOXA ID],0))=TRUE,"Found","0-Not Found")</f>
        <v>0-Not Found</v>
      </c>
      <c r="C1254" s="15"/>
      <c r="D1254" s="15" t="s">
        <v>8925</v>
      </c>
      <c r="E1254" s="15" t="s">
        <v>6700</v>
      </c>
      <c r="F1254" s="15" t="s">
        <v>1636</v>
      </c>
      <c r="G1254" s="15" t="s">
        <v>947</v>
      </c>
    </row>
    <row r="1255" spans="1:7" hidden="1">
      <c r="A1255" s="15" t="s">
        <v>8336</v>
      </c>
      <c r="B1255" s="218" t="str">
        <f>IF(ISNUMBER(_xlfn.XMATCH(SBA_fields[[#This Row],[ID]],Rosetta_Stone[FDXSANDBOXA ID],0))=TRUE,"Found","0-Not Found")</f>
        <v>0-Not Found</v>
      </c>
      <c r="C1255" s="15"/>
      <c r="D1255" s="15" t="s">
        <v>8337</v>
      </c>
      <c r="E1255" s="15" t="s">
        <v>6701</v>
      </c>
      <c r="F1255" s="15" t="s">
        <v>103</v>
      </c>
      <c r="G1255" s="15" t="s">
        <v>6712</v>
      </c>
    </row>
    <row r="1256" spans="1:7" hidden="1">
      <c r="A1256" s="15" t="s">
        <v>8338</v>
      </c>
      <c r="B1256" s="218" t="str">
        <f>IF(ISNUMBER(_xlfn.XMATCH(SBA_fields[[#This Row],[ID]],Rosetta_Stone[FDXSANDBOXA ID],0))=TRUE,"Found","0-Not Found")</f>
        <v>0-Not Found</v>
      </c>
      <c r="C1256" s="15" t="s">
        <v>6696</v>
      </c>
      <c r="D1256" s="15" t="s">
        <v>8339</v>
      </c>
      <c r="E1256" s="15" t="s">
        <v>6701</v>
      </c>
      <c r="F1256" s="15" t="s">
        <v>103</v>
      </c>
      <c r="G1256" s="15" t="s">
        <v>947</v>
      </c>
    </row>
    <row r="1257" spans="1:7" hidden="1">
      <c r="A1257" s="15" t="s">
        <v>325</v>
      </c>
      <c r="B1257" s="218" t="str">
        <f>IF(ISNUMBER(_xlfn.XMATCH(SBA_fields[[#This Row],[ID]],Rosetta_Stone[FDXSANDBOXA ID],0))=TRUE,"Found","0-Not Found")</f>
        <v>Found</v>
      </c>
      <c r="C1257" s="15" t="s">
        <v>6696</v>
      </c>
      <c r="D1257" s="15" t="s">
        <v>326</v>
      </c>
      <c r="E1257" s="15" t="s">
        <v>6701</v>
      </c>
      <c r="F1257" s="15" t="s">
        <v>216</v>
      </c>
      <c r="G1257" s="15" t="s">
        <v>947</v>
      </c>
    </row>
    <row r="1258" spans="1:7" hidden="1">
      <c r="A1258" s="15" t="s">
        <v>8340</v>
      </c>
      <c r="B1258" s="218" t="str">
        <f>IF(ISNUMBER(_xlfn.XMATCH(SBA_fields[[#This Row],[ID]],Rosetta_Stone[FDXSANDBOXA ID],0))=TRUE,"Found","0-Not Found")</f>
        <v>0-Not Found</v>
      </c>
      <c r="C1258" s="15"/>
      <c r="D1258" s="15" t="s">
        <v>8341</v>
      </c>
      <c r="E1258" s="15" t="s">
        <v>6980</v>
      </c>
      <c r="F1258" s="15" t="s">
        <v>1636</v>
      </c>
      <c r="G1258" s="15" t="s">
        <v>947</v>
      </c>
    </row>
    <row r="1259" spans="1:7" hidden="1">
      <c r="A1259" s="15" t="s">
        <v>8342</v>
      </c>
      <c r="B1259" s="218" t="str">
        <f>IF(ISNUMBER(_xlfn.XMATCH(SBA_fields[[#This Row],[ID]],Rosetta_Stone[FDXSANDBOXA ID],0))=TRUE,"Found","0-Not Found")</f>
        <v>0-Not Found</v>
      </c>
      <c r="C1259" s="15"/>
      <c r="D1259" s="15" t="s">
        <v>8343</v>
      </c>
      <c r="E1259" s="15" t="s">
        <v>6980</v>
      </c>
      <c r="F1259" s="15" t="s">
        <v>1636</v>
      </c>
      <c r="G1259" s="15" t="s">
        <v>947</v>
      </c>
    </row>
    <row r="1260" spans="1:7" hidden="1">
      <c r="A1260" s="15" t="s">
        <v>8344</v>
      </c>
      <c r="B1260" s="218" t="str">
        <f>IF(ISNUMBER(_xlfn.XMATCH(SBA_fields[[#This Row],[ID]],Rosetta_Stone[FDXSANDBOXA ID],0))=TRUE,"Found","0-Not Found")</f>
        <v>0-Not Found</v>
      </c>
      <c r="C1260" s="15"/>
      <c r="D1260" s="15" t="s">
        <v>8345</v>
      </c>
      <c r="E1260" s="15" t="s">
        <v>6727</v>
      </c>
      <c r="F1260" s="15" t="s">
        <v>103</v>
      </c>
      <c r="G1260" s="15" t="s">
        <v>947</v>
      </c>
    </row>
    <row r="1261" spans="1:7" hidden="1">
      <c r="A1261" s="15" t="s">
        <v>8346</v>
      </c>
      <c r="B1261" s="218" t="str">
        <f>IF(ISNUMBER(_xlfn.XMATCH(SBA_fields[[#This Row],[ID]],Rosetta_Stone[FDXSANDBOXA ID],0))=TRUE,"Found","0-Not Found")</f>
        <v>0-Not Found</v>
      </c>
      <c r="C1261" s="15"/>
      <c r="D1261" s="15" t="s">
        <v>8347</v>
      </c>
      <c r="E1261" s="15" t="s">
        <v>6700</v>
      </c>
      <c r="F1261" s="15" t="s">
        <v>103</v>
      </c>
      <c r="G1261" s="15" t="s">
        <v>947</v>
      </c>
    </row>
    <row r="1262" spans="1:7" hidden="1">
      <c r="A1262" s="15" t="s">
        <v>8348</v>
      </c>
      <c r="B1262" s="218" t="str">
        <f>IF(ISNUMBER(_xlfn.XMATCH(SBA_fields[[#This Row],[ID]],Rosetta_Stone[FDXSANDBOXA ID],0))=TRUE,"Found","0-Not Found")</f>
        <v>0-Not Found</v>
      </c>
      <c r="C1262" s="15"/>
      <c r="D1262" s="15" t="s">
        <v>8349</v>
      </c>
      <c r="E1262" s="15" t="s">
        <v>6701</v>
      </c>
      <c r="F1262" s="15" t="s">
        <v>1636</v>
      </c>
      <c r="G1262" s="15" t="s">
        <v>947</v>
      </c>
    </row>
    <row r="1263" spans="1:7" hidden="1">
      <c r="A1263" s="15" t="s">
        <v>8350</v>
      </c>
      <c r="B1263" s="218" t="str">
        <f>IF(ISNUMBER(_xlfn.XMATCH(SBA_fields[[#This Row],[ID]],Rosetta_Stone[FDXSANDBOXA ID],0))=TRUE,"Found","0-Not Found")</f>
        <v>0-Not Found</v>
      </c>
      <c r="C1263" s="15"/>
      <c r="D1263" s="15" t="s">
        <v>8351</v>
      </c>
      <c r="E1263" s="15" t="s">
        <v>6701</v>
      </c>
      <c r="F1263" s="15" t="s">
        <v>216</v>
      </c>
      <c r="G1263" s="15" t="s">
        <v>6712</v>
      </c>
    </row>
    <row r="1264" spans="1:7" hidden="1">
      <c r="A1264" s="15" t="s">
        <v>8350</v>
      </c>
      <c r="B1264" s="218" t="str">
        <f>IF(ISNUMBER(_xlfn.XMATCH(SBA_fields[[#This Row],[ID]],Rosetta_Stone[FDXSANDBOXA ID],0))=TRUE,"Found","0-Not Found")</f>
        <v>0-Not Found</v>
      </c>
      <c r="C1264" s="15"/>
      <c r="D1264" s="15" t="s">
        <v>8352</v>
      </c>
      <c r="E1264" s="15" t="s">
        <v>6935</v>
      </c>
      <c r="F1264" s="15" t="s">
        <v>216</v>
      </c>
      <c r="G1264" s="15" t="s">
        <v>947</v>
      </c>
    </row>
    <row r="1265" spans="1:7" hidden="1">
      <c r="A1265" s="15" t="s">
        <v>84</v>
      </c>
      <c r="B1265" s="218" t="str">
        <f>IF(ISNUMBER(_xlfn.XMATCH(SBA_fields[[#This Row],[ID]],Rosetta_Stone[FDXSANDBOXA ID],0))=TRUE,"Found","0-Not Found")</f>
        <v>Found</v>
      </c>
      <c r="C1265" s="15" t="s">
        <v>6696</v>
      </c>
      <c r="D1265" s="15" t="s">
        <v>342</v>
      </c>
      <c r="E1265" s="15" t="s">
        <v>6701</v>
      </c>
      <c r="F1265" s="15" t="s">
        <v>1636</v>
      </c>
      <c r="G1265" s="15" t="s">
        <v>947</v>
      </c>
    </row>
    <row r="1266" spans="1:7" hidden="1">
      <c r="A1266" s="15" t="s">
        <v>8353</v>
      </c>
      <c r="B1266" s="218" t="str">
        <f>IF(ISNUMBER(_xlfn.XMATCH(SBA_fields[[#This Row],[ID]],Rosetta_Stone[FDXSANDBOXA ID],0))=TRUE,"Found","0-Not Found")</f>
        <v>0-Not Found</v>
      </c>
      <c r="C1266" s="15"/>
      <c r="D1266" s="15" t="s">
        <v>8353</v>
      </c>
      <c r="E1266" s="15" t="s">
        <v>6688</v>
      </c>
      <c r="F1266" s="15" t="s">
        <v>1636</v>
      </c>
      <c r="G1266" s="15" t="s">
        <v>947</v>
      </c>
    </row>
    <row r="1267" spans="1:7" hidden="1">
      <c r="A1267" s="15" t="s">
        <v>8354</v>
      </c>
      <c r="B1267" s="218" t="str">
        <f>IF(ISNUMBER(_xlfn.XMATCH(SBA_fields[[#This Row],[ID]],Rosetta_Stone[FDXSANDBOXA ID],0))=TRUE,"Found","0-Not Found")</f>
        <v>Found</v>
      </c>
      <c r="C1267" s="15" t="s">
        <v>6696</v>
      </c>
      <c r="D1267" s="15" t="s">
        <v>1805</v>
      </c>
      <c r="E1267" s="15" t="s">
        <v>6701</v>
      </c>
      <c r="F1267" s="15" t="s">
        <v>1636</v>
      </c>
      <c r="G1267" s="15" t="s">
        <v>947</v>
      </c>
    </row>
    <row r="1268" spans="1:7" hidden="1">
      <c r="A1268" s="15" t="s">
        <v>8354</v>
      </c>
      <c r="B1268" s="218" t="str">
        <f>IF(ISNUMBER(_xlfn.XMATCH(SBA_fields[[#This Row],[ID]],Rosetta_Stone[FDXSANDBOXA ID],0))=TRUE,"Found","0-Not Found")</f>
        <v>Found</v>
      </c>
      <c r="C1268" s="15" t="s">
        <v>6696</v>
      </c>
      <c r="D1268" s="15" t="s">
        <v>1805</v>
      </c>
      <c r="E1268" s="15" t="s">
        <v>6700</v>
      </c>
      <c r="F1268" s="15" t="s">
        <v>1636</v>
      </c>
      <c r="G1268" s="15" t="s">
        <v>947</v>
      </c>
    </row>
    <row r="1269" spans="1:7" hidden="1">
      <c r="A1269" s="15" t="s">
        <v>8354</v>
      </c>
      <c r="B1269" s="218" t="str">
        <f>IF(ISNUMBER(_xlfn.XMATCH(SBA_fields[[#This Row],[ID]],Rosetta_Stone[FDXSANDBOXA ID],0))=TRUE,"Found","0-Not Found")</f>
        <v>Found</v>
      </c>
      <c r="C1269" s="15" t="s">
        <v>6696</v>
      </c>
      <c r="D1269" s="15" t="s">
        <v>1805</v>
      </c>
      <c r="E1269" s="15" t="s">
        <v>6697</v>
      </c>
      <c r="F1269" s="15" t="s">
        <v>1636</v>
      </c>
      <c r="G1269" s="15" t="s">
        <v>947</v>
      </c>
    </row>
    <row r="1270" spans="1:7" hidden="1">
      <c r="A1270" s="15" t="s">
        <v>165</v>
      </c>
      <c r="B1270" s="218" t="str">
        <f>IF(ISNUMBER(_xlfn.XMATCH(SBA_fields[[#This Row],[ID]],Rosetta_Stone[FDXSANDBOXA ID],0))=TRUE,"Found","0-Not Found")</f>
        <v>Found</v>
      </c>
      <c r="C1270" s="15" t="s">
        <v>6696</v>
      </c>
      <c r="D1270" s="15" t="s">
        <v>166</v>
      </c>
      <c r="E1270" s="15" t="s">
        <v>6700</v>
      </c>
      <c r="F1270" s="15" t="s">
        <v>1636</v>
      </c>
      <c r="G1270" s="15" t="s">
        <v>947</v>
      </c>
    </row>
    <row r="1271" spans="1:7" hidden="1">
      <c r="A1271" s="15" t="s">
        <v>168</v>
      </c>
      <c r="B1271" s="218" t="str">
        <f>IF(ISNUMBER(_xlfn.XMATCH(SBA_fields[[#This Row],[ID]],Rosetta_Stone[FDXSANDBOXA ID],0))=TRUE,"Found","0-Not Found")</f>
        <v>0-Not Found</v>
      </c>
      <c r="C1271" s="15"/>
      <c r="D1271" s="15" t="s">
        <v>8926</v>
      </c>
      <c r="E1271" s="15" t="s">
        <v>6700</v>
      </c>
      <c r="F1271" s="15" t="s">
        <v>103</v>
      </c>
      <c r="G1271" s="15" t="s">
        <v>947</v>
      </c>
    </row>
    <row r="1272" spans="1:7" hidden="1">
      <c r="A1272" s="15" t="s">
        <v>190</v>
      </c>
      <c r="B1272" s="218" t="str">
        <f>IF(ISNUMBER(_xlfn.XMATCH(SBA_fields[[#This Row],[ID]],Rosetta_Stone[FDXSANDBOXA ID],0))=TRUE,"Found","0-Not Found")</f>
        <v>Found</v>
      </c>
      <c r="C1272" s="15" t="s">
        <v>6696</v>
      </c>
      <c r="D1272" s="15" t="s">
        <v>191</v>
      </c>
      <c r="E1272" s="15" t="s">
        <v>6700</v>
      </c>
      <c r="F1272" s="15" t="s">
        <v>1636</v>
      </c>
      <c r="G1272" s="15" t="s">
        <v>947</v>
      </c>
    </row>
    <row r="1273" spans="1:7" hidden="1">
      <c r="A1273" s="15" t="s">
        <v>193</v>
      </c>
      <c r="B1273" s="218" t="str">
        <f>IF(ISNUMBER(_xlfn.XMATCH(SBA_fields[[#This Row],[ID]],Rosetta_Stone[FDXSANDBOXA ID],0))=TRUE,"Found","0-Not Found")</f>
        <v>Found</v>
      </c>
      <c r="C1273" s="15" t="s">
        <v>6696</v>
      </c>
      <c r="D1273" s="15" t="s">
        <v>194</v>
      </c>
      <c r="E1273" s="15" t="s">
        <v>6700</v>
      </c>
      <c r="F1273" s="15" t="s">
        <v>103</v>
      </c>
      <c r="G1273" s="15" t="s">
        <v>947</v>
      </c>
    </row>
    <row r="1274" spans="1:7" hidden="1">
      <c r="A1274" s="15" t="s">
        <v>683</v>
      </c>
      <c r="B1274" s="218" t="str">
        <f>IF(ISNUMBER(_xlfn.XMATCH(SBA_fields[[#This Row],[ID]],Rosetta_Stone[FDXSANDBOXA ID],0))=TRUE,"Found","0-Not Found")</f>
        <v>0-Not Found</v>
      </c>
      <c r="C1274" s="15"/>
      <c r="D1274" s="15" t="s">
        <v>8927</v>
      </c>
      <c r="E1274" s="15" t="s">
        <v>6700</v>
      </c>
      <c r="F1274" s="15" t="s">
        <v>1636</v>
      </c>
      <c r="G1274" s="15" t="s">
        <v>947</v>
      </c>
    </row>
    <row r="1275" spans="1:7" hidden="1">
      <c r="A1275" s="15" t="s">
        <v>685</v>
      </c>
      <c r="B1275" s="218" t="str">
        <f>IF(ISNUMBER(_xlfn.XMATCH(SBA_fields[[#This Row],[ID]],Rosetta_Stone[FDXSANDBOXA ID],0))=TRUE,"Found","0-Not Found")</f>
        <v>0-Not Found</v>
      </c>
      <c r="C1275" s="15"/>
      <c r="D1275" s="15" t="s">
        <v>1040</v>
      </c>
      <c r="E1275" s="15" t="s">
        <v>6700</v>
      </c>
      <c r="F1275" s="15" t="s">
        <v>103</v>
      </c>
      <c r="G1275" s="15" t="s">
        <v>947</v>
      </c>
    </row>
    <row r="1276" spans="1:7" hidden="1">
      <c r="A1276" s="15" t="s">
        <v>8355</v>
      </c>
      <c r="B1276" s="218" t="str">
        <f>IF(ISNUMBER(_xlfn.XMATCH(SBA_fields[[#This Row],[ID]],Rosetta_Stone[FDXSANDBOXA ID],0))=TRUE,"Found","0-Not Found")</f>
        <v>0-Not Found</v>
      </c>
      <c r="C1276" s="15"/>
      <c r="D1276" s="15" t="s">
        <v>8356</v>
      </c>
      <c r="E1276" s="15" t="s">
        <v>6700</v>
      </c>
      <c r="F1276" s="15" t="s">
        <v>103</v>
      </c>
      <c r="G1276" s="15" t="s">
        <v>947</v>
      </c>
    </row>
    <row r="1277" spans="1:7" hidden="1">
      <c r="A1277" s="15" t="s">
        <v>8928</v>
      </c>
      <c r="B1277" s="218" t="str">
        <f>IF(ISNUMBER(_xlfn.XMATCH(SBA_fields[[#This Row],[ID]],Rosetta_Stone[FDXSANDBOXA ID],0))=TRUE,"Found","0-Not Found")</f>
        <v>0-Not Found</v>
      </c>
      <c r="C1277" s="15"/>
      <c r="D1277" s="15" t="s">
        <v>8929</v>
      </c>
      <c r="E1277" s="15" t="s">
        <v>6700</v>
      </c>
      <c r="F1277" s="15" t="s">
        <v>1636</v>
      </c>
      <c r="G1277" s="15" t="s">
        <v>947</v>
      </c>
    </row>
    <row r="1278" spans="1:7" hidden="1">
      <c r="A1278" s="15" t="s">
        <v>8357</v>
      </c>
      <c r="B1278" s="218" t="str">
        <f>IF(ISNUMBER(_xlfn.XMATCH(SBA_fields[[#This Row],[ID]],Rosetta_Stone[FDXSANDBOXA ID],0))=TRUE,"Found","0-Not Found")</f>
        <v>0-Not Found</v>
      </c>
      <c r="C1278" s="15"/>
      <c r="D1278" s="15" t="s">
        <v>8358</v>
      </c>
      <c r="E1278" s="15" t="s">
        <v>6700</v>
      </c>
      <c r="F1278" s="15" t="s">
        <v>103</v>
      </c>
      <c r="G1278" s="15" t="s">
        <v>947</v>
      </c>
    </row>
    <row r="1279" spans="1:7" hidden="1">
      <c r="A1279" s="15" t="s">
        <v>8930</v>
      </c>
      <c r="B1279" s="218" t="str">
        <f>IF(ISNUMBER(_xlfn.XMATCH(SBA_fields[[#This Row],[ID]],Rosetta_Stone[FDXSANDBOXA ID],0))=TRUE,"Found","0-Not Found")</f>
        <v>0-Not Found</v>
      </c>
      <c r="C1279" s="15"/>
      <c r="D1279" s="15" t="s">
        <v>8931</v>
      </c>
      <c r="E1279" s="15" t="s">
        <v>6700</v>
      </c>
      <c r="F1279" s="15" t="s">
        <v>1636</v>
      </c>
      <c r="G1279" s="15" t="s">
        <v>947</v>
      </c>
    </row>
    <row r="1280" spans="1:7" hidden="1">
      <c r="A1280" s="15" t="s">
        <v>196</v>
      </c>
      <c r="B1280" s="218" t="str">
        <f>IF(ISNUMBER(_xlfn.XMATCH(SBA_fields[[#This Row],[ID]],Rosetta_Stone[FDXSANDBOXA ID],0))=TRUE,"Found","0-Not Found")</f>
        <v>Found</v>
      </c>
      <c r="C1280" s="15" t="s">
        <v>6696</v>
      </c>
      <c r="D1280" s="15" t="s">
        <v>197</v>
      </c>
      <c r="E1280" s="15" t="s">
        <v>6700</v>
      </c>
      <c r="F1280" s="15" t="s">
        <v>1636</v>
      </c>
      <c r="G1280" s="15" t="s">
        <v>947</v>
      </c>
    </row>
    <row r="1281" spans="1:7" hidden="1">
      <c r="A1281" s="15" t="s">
        <v>199</v>
      </c>
      <c r="B1281" s="218" t="str">
        <f>IF(ISNUMBER(_xlfn.XMATCH(SBA_fields[[#This Row],[ID]],Rosetta_Stone[FDXSANDBOXA ID],0))=TRUE,"Found","0-Not Found")</f>
        <v>Found</v>
      </c>
      <c r="C1281" s="15" t="s">
        <v>6696</v>
      </c>
      <c r="D1281" s="15" t="s">
        <v>200</v>
      </c>
      <c r="E1281" s="15" t="s">
        <v>6700</v>
      </c>
      <c r="F1281" s="15" t="s">
        <v>103</v>
      </c>
      <c r="G1281" s="15" t="s">
        <v>947</v>
      </c>
    </row>
    <row r="1282" spans="1:7" hidden="1">
      <c r="A1282" s="15" t="s">
        <v>8359</v>
      </c>
      <c r="B1282" s="218" t="str">
        <f>IF(ISNUMBER(_xlfn.XMATCH(SBA_fields[[#This Row],[ID]],Rosetta_Stone[FDXSANDBOXA ID],0))=TRUE,"Found","0-Not Found")</f>
        <v>0-Not Found</v>
      </c>
      <c r="C1282" s="15"/>
      <c r="D1282" s="15" t="s">
        <v>8360</v>
      </c>
      <c r="E1282" s="15" t="s">
        <v>6700</v>
      </c>
      <c r="F1282" s="15" t="s">
        <v>103</v>
      </c>
      <c r="G1282" s="15" t="s">
        <v>947</v>
      </c>
    </row>
    <row r="1283" spans="1:7" hidden="1">
      <c r="A1283" s="15" t="s">
        <v>8932</v>
      </c>
      <c r="B1283" s="218" t="str">
        <f>IF(ISNUMBER(_xlfn.XMATCH(SBA_fields[[#This Row],[ID]],Rosetta_Stone[FDXSANDBOXA ID],0))=TRUE,"Found","0-Not Found")</f>
        <v>0-Not Found</v>
      </c>
      <c r="C1283" s="15"/>
      <c r="D1283" s="15" t="s">
        <v>8933</v>
      </c>
      <c r="E1283" s="15" t="s">
        <v>6700</v>
      </c>
      <c r="F1283" s="15" t="s">
        <v>1636</v>
      </c>
      <c r="G1283" s="15" t="s">
        <v>947</v>
      </c>
    </row>
    <row r="1284" spans="1:7" hidden="1">
      <c r="A1284" s="15" t="s">
        <v>175</v>
      </c>
      <c r="B1284" s="218" t="str">
        <f>IF(ISNUMBER(_xlfn.XMATCH(SBA_fields[[#This Row],[ID]],Rosetta_Stone[FDXSANDBOXA ID],0))=TRUE,"Found","0-Not Found")</f>
        <v>Found</v>
      </c>
      <c r="C1284" s="15" t="s">
        <v>6696</v>
      </c>
      <c r="D1284" s="15" t="s">
        <v>176</v>
      </c>
      <c r="E1284" s="15" t="s">
        <v>6700</v>
      </c>
      <c r="F1284" s="15" t="s">
        <v>1636</v>
      </c>
      <c r="G1284" s="15" t="s">
        <v>947</v>
      </c>
    </row>
    <row r="1285" spans="1:7" hidden="1">
      <c r="A1285" s="15" t="s">
        <v>178</v>
      </c>
      <c r="B1285" s="218" t="str">
        <f>IF(ISNUMBER(_xlfn.XMATCH(SBA_fields[[#This Row],[ID]],Rosetta_Stone[FDXSANDBOXA ID],0))=TRUE,"Found","0-Not Found")</f>
        <v>Found</v>
      </c>
      <c r="C1285" s="15" t="s">
        <v>6696</v>
      </c>
      <c r="D1285" s="15" t="s">
        <v>179</v>
      </c>
      <c r="E1285" s="15" t="s">
        <v>6700</v>
      </c>
      <c r="F1285" s="15" t="s">
        <v>103</v>
      </c>
      <c r="G1285" s="15" t="s">
        <v>947</v>
      </c>
    </row>
    <row r="1286" spans="1:7" hidden="1">
      <c r="A1286" s="15" t="s">
        <v>8361</v>
      </c>
      <c r="B1286" s="218" t="str">
        <f>IF(ISNUMBER(_xlfn.XMATCH(SBA_fields[[#This Row],[ID]],Rosetta_Stone[FDXSANDBOXA ID],0))=TRUE,"Found","0-Not Found")</f>
        <v>0-Not Found</v>
      </c>
      <c r="C1286" s="15"/>
      <c r="D1286" s="15" t="s">
        <v>8362</v>
      </c>
      <c r="E1286" s="15" t="s">
        <v>6700</v>
      </c>
      <c r="F1286" s="15" t="s">
        <v>103</v>
      </c>
      <c r="G1286" s="15" t="s">
        <v>947</v>
      </c>
    </row>
    <row r="1287" spans="1:7" hidden="1">
      <c r="A1287" s="15" t="s">
        <v>8934</v>
      </c>
      <c r="B1287" s="218" t="str">
        <f>IF(ISNUMBER(_xlfn.XMATCH(SBA_fields[[#This Row],[ID]],Rosetta_Stone[FDXSANDBOXA ID],0))=TRUE,"Found","0-Not Found")</f>
        <v>0-Not Found</v>
      </c>
      <c r="C1287" s="15"/>
      <c r="D1287" s="15" t="s">
        <v>8935</v>
      </c>
      <c r="E1287" s="15" t="s">
        <v>6700</v>
      </c>
      <c r="F1287" s="15" t="s">
        <v>1636</v>
      </c>
      <c r="G1287" s="15" t="s">
        <v>947</v>
      </c>
    </row>
    <row r="1288" spans="1:7" hidden="1">
      <c r="A1288" s="15" t="s">
        <v>170</v>
      </c>
      <c r="B1288" s="218" t="str">
        <f>IF(ISNUMBER(_xlfn.XMATCH(SBA_fields[[#This Row],[ID]],Rosetta_Stone[FDXSANDBOXA ID],0))=TRUE,"Found","0-Not Found")</f>
        <v>Found</v>
      </c>
      <c r="C1288" s="15" t="s">
        <v>6696</v>
      </c>
      <c r="D1288" s="15" t="s">
        <v>171</v>
      </c>
      <c r="E1288" s="15" t="s">
        <v>6700</v>
      </c>
      <c r="F1288" s="15" t="s">
        <v>1636</v>
      </c>
      <c r="G1288" s="15" t="s">
        <v>947</v>
      </c>
    </row>
    <row r="1289" spans="1:7" hidden="1">
      <c r="A1289" s="15" t="s">
        <v>173</v>
      </c>
      <c r="B1289" s="218" t="str">
        <f>IF(ISNUMBER(_xlfn.XMATCH(SBA_fields[[#This Row],[ID]],Rosetta_Stone[FDXSANDBOXA ID],0))=TRUE,"Found","0-Not Found")</f>
        <v>Found</v>
      </c>
      <c r="C1289" s="15" t="s">
        <v>6696</v>
      </c>
      <c r="D1289" s="15" t="s">
        <v>174</v>
      </c>
      <c r="E1289" s="15" t="s">
        <v>6700</v>
      </c>
      <c r="F1289" s="15" t="s">
        <v>103</v>
      </c>
      <c r="G1289" s="15" t="s">
        <v>947</v>
      </c>
    </row>
    <row r="1290" spans="1:7" hidden="1">
      <c r="A1290" s="15" t="s">
        <v>8363</v>
      </c>
      <c r="B1290" s="218" t="str">
        <f>IF(ISNUMBER(_xlfn.XMATCH(SBA_fields[[#This Row],[ID]],Rosetta_Stone[FDXSANDBOXA ID],0))=TRUE,"Found","0-Not Found")</f>
        <v>0-Not Found</v>
      </c>
      <c r="C1290" s="15"/>
      <c r="D1290" s="15" t="s">
        <v>8364</v>
      </c>
      <c r="E1290" s="15" t="s">
        <v>6700</v>
      </c>
      <c r="F1290" s="15" t="s">
        <v>103</v>
      </c>
      <c r="G1290" s="15" t="s">
        <v>947</v>
      </c>
    </row>
    <row r="1291" spans="1:7" hidden="1">
      <c r="A1291" s="15" t="s">
        <v>8936</v>
      </c>
      <c r="B1291" s="218" t="str">
        <f>IF(ISNUMBER(_xlfn.XMATCH(SBA_fields[[#This Row],[ID]],Rosetta_Stone[FDXSANDBOXA ID],0))=TRUE,"Found","0-Not Found")</f>
        <v>0-Not Found</v>
      </c>
      <c r="C1291" s="15"/>
      <c r="D1291" s="15" t="s">
        <v>8937</v>
      </c>
      <c r="E1291" s="15" t="s">
        <v>6700</v>
      </c>
      <c r="F1291" s="15" t="s">
        <v>1636</v>
      </c>
      <c r="G1291" s="15" t="s">
        <v>947</v>
      </c>
    </row>
    <row r="1292" spans="1:7" hidden="1">
      <c r="A1292" s="15" t="s">
        <v>183</v>
      </c>
      <c r="B1292" s="218" t="str">
        <f>IF(ISNUMBER(_xlfn.XMATCH(SBA_fields[[#This Row],[ID]],Rosetta_Stone[FDXSANDBOXA ID],0))=TRUE,"Found","0-Not Found")</f>
        <v>Found</v>
      </c>
      <c r="C1292" s="15" t="s">
        <v>6696</v>
      </c>
      <c r="D1292" s="15" t="s">
        <v>184</v>
      </c>
      <c r="E1292" s="15" t="s">
        <v>6700</v>
      </c>
      <c r="F1292" s="15" t="s">
        <v>103</v>
      </c>
      <c r="G1292" s="15" t="s">
        <v>947</v>
      </c>
    </row>
    <row r="1293" spans="1:7" hidden="1">
      <c r="A1293" s="15" t="s">
        <v>8365</v>
      </c>
      <c r="B1293" s="218" t="str">
        <f>IF(ISNUMBER(_xlfn.XMATCH(SBA_fields[[#This Row],[ID]],Rosetta_Stone[FDXSANDBOXA ID],0))=TRUE,"Found","0-Not Found")</f>
        <v>0-Not Found</v>
      </c>
      <c r="C1293" s="15"/>
      <c r="D1293" s="15" t="s">
        <v>1823</v>
      </c>
      <c r="E1293" s="15" t="s">
        <v>6700</v>
      </c>
      <c r="F1293" s="15" t="s">
        <v>103</v>
      </c>
      <c r="G1293" s="15" t="s">
        <v>947</v>
      </c>
    </row>
    <row r="1294" spans="1:7" hidden="1">
      <c r="A1294" s="15" t="s">
        <v>8938</v>
      </c>
      <c r="B1294" s="218" t="str">
        <f>IF(ISNUMBER(_xlfn.XMATCH(SBA_fields[[#This Row],[ID]],Rosetta_Stone[FDXSANDBOXA ID],0))=TRUE,"Found","0-Not Found")</f>
        <v>0-Not Found</v>
      </c>
      <c r="C1294" s="15"/>
      <c r="D1294" s="15" t="s">
        <v>8939</v>
      </c>
      <c r="E1294" s="15" t="s">
        <v>6700</v>
      </c>
      <c r="F1294" s="15" t="s">
        <v>1636</v>
      </c>
      <c r="G1294" s="15" t="s">
        <v>947</v>
      </c>
    </row>
    <row r="1295" spans="1:7" hidden="1">
      <c r="A1295" s="15" t="s">
        <v>362</v>
      </c>
      <c r="B1295" s="218" t="str">
        <f>IF(ISNUMBER(_xlfn.XMATCH(SBA_fields[[#This Row],[ID]],Rosetta_Stone[FDXSANDBOXA ID],0))=TRUE,"Found","0-Not Found")</f>
        <v>0-Not Found</v>
      </c>
      <c r="C1295" s="15"/>
      <c r="D1295" s="15" t="s">
        <v>363</v>
      </c>
      <c r="E1295" s="15" t="s">
        <v>6701</v>
      </c>
      <c r="F1295" s="15" t="s">
        <v>1636</v>
      </c>
      <c r="G1295" s="15" t="s">
        <v>947</v>
      </c>
    </row>
    <row r="1296" spans="1:7" hidden="1">
      <c r="A1296" s="15" t="s">
        <v>365</v>
      </c>
      <c r="B1296" s="218" t="str">
        <f>IF(ISNUMBER(_xlfn.XMATCH(SBA_fields[[#This Row],[ID]],Rosetta_Stone[FDXSANDBOXA ID],0))=TRUE,"Found","0-Not Found")</f>
        <v>0-Not Found</v>
      </c>
      <c r="C1296" s="15"/>
      <c r="D1296" s="15" t="s">
        <v>366</v>
      </c>
      <c r="E1296" s="15" t="s">
        <v>6701</v>
      </c>
      <c r="F1296" s="15" t="s">
        <v>103</v>
      </c>
      <c r="G1296" s="15" t="s">
        <v>947</v>
      </c>
    </row>
    <row r="1297" spans="1:7" hidden="1">
      <c r="A1297" s="15" t="s">
        <v>352</v>
      </c>
      <c r="B1297" s="218" t="str">
        <f>IF(ISNUMBER(_xlfn.XMATCH(SBA_fields[[#This Row],[ID]],Rosetta_Stone[FDXSANDBOXA ID],0))=TRUE,"Found","0-Not Found")</f>
        <v>Found</v>
      </c>
      <c r="C1297" s="15" t="s">
        <v>6696</v>
      </c>
      <c r="D1297" s="15" t="s">
        <v>353</v>
      </c>
      <c r="E1297" s="15" t="s">
        <v>6701</v>
      </c>
      <c r="F1297" s="15" t="s">
        <v>1636</v>
      </c>
      <c r="G1297" s="15" t="s">
        <v>947</v>
      </c>
    </row>
    <row r="1298" spans="1:7" hidden="1">
      <c r="A1298" s="15" t="s">
        <v>355</v>
      </c>
      <c r="B1298" s="218" t="str">
        <f>IF(ISNUMBER(_xlfn.XMATCH(SBA_fields[[#This Row],[ID]],Rosetta_Stone[FDXSANDBOXA ID],0))=TRUE,"Found","0-Not Found")</f>
        <v>Found</v>
      </c>
      <c r="C1298" s="15" t="s">
        <v>6696</v>
      </c>
      <c r="D1298" s="15" t="s">
        <v>356</v>
      </c>
      <c r="E1298" s="15" t="s">
        <v>6701</v>
      </c>
      <c r="F1298" s="15" t="s">
        <v>103</v>
      </c>
      <c r="G1298" s="15" t="s">
        <v>947</v>
      </c>
    </row>
    <row r="1299" spans="1:7" hidden="1">
      <c r="A1299" s="15" t="s">
        <v>744</v>
      </c>
      <c r="B1299" s="218" t="str">
        <f>IF(ISNUMBER(_xlfn.XMATCH(SBA_fields[[#This Row],[ID]],Rosetta_Stone[FDXSANDBOXA ID],0))=TRUE,"Found","0-Not Found")</f>
        <v>0-Not Found</v>
      </c>
      <c r="C1299" s="15"/>
      <c r="D1299" s="15" t="s">
        <v>1755</v>
      </c>
      <c r="E1299" s="15" t="s">
        <v>6701</v>
      </c>
      <c r="F1299" s="15" t="s">
        <v>1636</v>
      </c>
      <c r="G1299" s="15" t="s">
        <v>947</v>
      </c>
    </row>
    <row r="1300" spans="1:7" hidden="1">
      <c r="A1300" s="15" t="s">
        <v>6301</v>
      </c>
      <c r="B1300" s="218" t="str">
        <f>IF(ISNUMBER(_xlfn.XMATCH(SBA_fields[[#This Row],[ID]],Rosetta_Stone[FDXSANDBOXA ID],0))=TRUE,"Found","0-Not Found")</f>
        <v>0-Not Found</v>
      </c>
      <c r="C1300" s="15"/>
      <c r="D1300" s="15" t="s">
        <v>1392</v>
      </c>
      <c r="E1300" s="15" t="s">
        <v>6701</v>
      </c>
      <c r="F1300" s="15" t="s">
        <v>103</v>
      </c>
      <c r="G1300" s="15" t="s">
        <v>947</v>
      </c>
    </row>
    <row r="1301" spans="1:7" hidden="1">
      <c r="A1301" s="15" t="s">
        <v>752</v>
      </c>
      <c r="B1301" s="218" t="str">
        <f>IF(ISNUMBER(_xlfn.XMATCH(SBA_fields[[#This Row],[ID]],Rosetta_Stone[FDXSANDBOXA ID],0))=TRUE,"Found","0-Not Found")</f>
        <v>0-Not Found</v>
      </c>
      <c r="C1301" s="15"/>
      <c r="D1301" s="15" t="s">
        <v>1749</v>
      </c>
      <c r="E1301" s="15" t="s">
        <v>6701</v>
      </c>
      <c r="F1301" s="15" t="s">
        <v>1636</v>
      </c>
      <c r="G1301" s="15" t="s">
        <v>947</v>
      </c>
    </row>
    <row r="1302" spans="1:7" hidden="1">
      <c r="A1302" s="15" t="s">
        <v>754</v>
      </c>
      <c r="B1302" s="218" t="str">
        <f>IF(ISNUMBER(_xlfn.XMATCH(SBA_fields[[#This Row],[ID]],Rosetta_Stone[FDXSANDBOXA ID],0))=TRUE,"Found","0-Not Found")</f>
        <v>0-Not Found</v>
      </c>
      <c r="C1302" s="15"/>
      <c r="D1302" s="15" t="s">
        <v>1400</v>
      </c>
      <c r="E1302" s="15" t="s">
        <v>6701</v>
      </c>
      <c r="F1302" s="15" t="s">
        <v>103</v>
      </c>
      <c r="G1302" s="15" t="s">
        <v>947</v>
      </c>
    </row>
    <row r="1303" spans="1:7" hidden="1">
      <c r="A1303" s="15" t="s">
        <v>8366</v>
      </c>
      <c r="B1303" s="218" t="str">
        <f>IF(ISNUMBER(_xlfn.XMATCH(SBA_fields[[#This Row],[ID]],Rosetta_Stone[FDXSANDBOXA ID],0))=TRUE,"Found","0-Not Found")</f>
        <v>0-Not Found</v>
      </c>
      <c r="C1303" s="15"/>
      <c r="D1303" s="15" t="s">
        <v>1865</v>
      </c>
      <c r="E1303" s="15" t="s">
        <v>6700</v>
      </c>
      <c r="F1303" s="15" t="s">
        <v>103</v>
      </c>
      <c r="G1303" s="15" t="s">
        <v>947</v>
      </c>
    </row>
    <row r="1304" spans="1:7" hidden="1">
      <c r="A1304" s="15" t="s">
        <v>8940</v>
      </c>
      <c r="B1304" s="218" t="str">
        <f>IF(ISNUMBER(_xlfn.XMATCH(SBA_fields[[#This Row],[ID]],Rosetta_Stone[FDXSANDBOXA ID],0))=TRUE,"Found","0-Not Found")</f>
        <v>0-Not Found</v>
      </c>
      <c r="C1304" s="15"/>
      <c r="D1304" s="15" t="s">
        <v>8941</v>
      </c>
      <c r="E1304" s="15" t="s">
        <v>6700</v>
      </c>
      <c r="F1304" s="15" t="s">
        <v>1636</v>
      </c>
      <c r="G1304" s="15" t="s">
        <v>947</v>
      </c>
    </row>
    <row r="1305" spans="1:7" hidden="1">
      <c r="A1305" s="15" t="s">
        <v>8367</v>
      </c>
      <c r="B1305" s="218" t="str">
        <f>IF(ISNUMBER(_xlfn.XMATCH(SBA_fields[[#This Row],[ID]],Rosetta_Stone[FDXSANDBOXA ID],0))=TRUE,"Found","0-Not Found")</f>
        <v>0-Not Found</v>
      </c>
      <c r="C1305" s="15"/>
      <c r="D1305" s="15" t="s">
        <v>8368</v>
      </c>
      <c r="E1305" s="15" t="s">
        <v>6700</v>
      </c>
      <c r="F1305" s="15" t="s">
        <v>103</v>
      </c>
      <c r="G1305" s="15" t="s">
        <v>947</v>
      </c>
    </row>
    <row r="1306" spans="1:7" hidden="1">
      <c r="A1306" s="15" t="s">
        <v>8942</v>
      </c>
      <c r="B1306" s="218" t="str">
        <f>IF(ISNUMBER(_xlfn.XMATCH(SBA_fields[[#This Row],[ID]],Rosetta_Stone[FDXSANDBOXA ID],0))=TRUE,"Found","0-Not Found")</f>
        <v>0-Not Found</v>
      </c>
      <c r="C1306" s="15"/>
      <c r="D1306" s="15" t="s">
        <v>8943</v>
      </c>
      <c r="E1306" s="15" t="s">
        <v>6700</v>
      </c>
      <c r="F1306" s="15" t="s">
        <v>1636</v>
      </c>
      <c r="G1306" s="15" t="s">
        <v>947</v>
      </c>
    </row>
    <row r="1307" spans="1:7" hidden="1">
      <c r="A1307" s="15" t="s">
        <v>748</v>
      </c>
      <c r="B1307" s="218" t="str">
        <f>IF(ISNUMBER(_xlfn.XMATCH(SBA_fields[[#This Row],[ID]],Rosetta_Stone[FDXSANDBOXA ID],0))=TRUE,"Found","0-Not Found")</f>
        <v>0-Not Found</v>
      </c>
      <c r="C1307" s="15"/>
      <c r="D1307" s="15" t="s">
        <v>1616</v>
      </c>
      <c r="E1307" s="15" t="s">
        <v>6701</v>
      </c>
      <c r="F1307" s="15" t="s">
        <v>1636</v>
      </c>
      <c r="G1307" s="15" t="s">
        <v>947</v>
      </c>
    </row>
    <row r="1308" spans="1:7" hidden="1">
      <c r="A1308" s="15" t="s">
        <v>750</v>
      </c>
      <c r="B1308" s="218" t="str">
        <f>IF(ISNUMBER(_xlfn.XMATCH(SBA_fields[[#This Row],[ID]],Rosetta_Stone[FDXSANDBOXA ID],0))=TRUE,"Found","0-Not Found")</f>
        <v>0-Not Found</v>
      </c>
      <c r="C1308" s="15"/>
      <c r="D1308" s="15" t="s">
        <v>1396</v>
      </c>
      <c r="E1308" s="15" t="s">
        <v>6701</v>
      </c>
      <c r="F1308" s="15" t="s">
        <v>103</v>
      </c>
      <c r="G1308" s="15" t="s">
        <v>947</v>
      </c>
    </row>
    <row r="1309" spans="1:7" hidden="1">
      <c r="A1309" s="15" t="s">
        <v>588</v>
      </c>
      <c r="B1309" s="218" t="str">
        <f>IF(ISNUMBER(_xlfn.XMATCH(SBA_fields[[#This Row],[ID]],Rosetta_Stone[FDXSANDBOXA ID],0))=TRUE,"Found","0-Not Found")</f>
        <v>0-Not Found</v>
      </c>
      <c r="C1309" s="15"/>
      <c r="D1309" s="15" t="s">
        <v>349</v>
      </c>
      <c r="E1309" s="15" t="s">
        <v>6701</v>
      </c>
      <c r="F1309" s="15" t="s">
        <v>1636</v>
      </c>
      <c r="G1309" s="15" t="s">
        <v>947</v>
      </c>
    </row>
    <row r="1310" spans="1:7" hidden="1">
      <c r="A1310" s="15" t="s">
        <v>692</v>
      </c>
      <c r="B1310" s="218" t="str">
        <f>IF(ISNUMBER(_xlfn.XMATCH(SBA_fields[[#This Row],[ID]],Rosetta_Stone[FDXSANDBOXA ID],0))=TRUE,"Found","0-Not Found")</f>
        <v>0-Not Found</v>
      </c>
      <c r="C1310" s="15"/>
      <c r="D1310" s="15" t="s">
        <v>8944</v>
      </c>
      <c r="E1310" s="15" t="s">
        <v>6701</v>
      </c>
      <c r="F1310" s="15" t="s">
        <v>103</v>
      </c>
      <c r="G1310" s="15" t="s">
        <v>947</v>
      </c>
    </row>
    <row r="1311" spans="1:7" hidden="1">
      <c r="A1311" s="15" t="s">
        <v>8369</v>
      </c>
      <c r="B1311" s="218" t="str">
        <f>IF(ISNUMBER(_xlfn.XMATCH(SBA_fields[[#This Row],[ID]],Rosetta_Stone[FDXSANDBOXA ID],0))=TRUE,"Found","0-Not Found")</f>
        <v>0-Not Found</v>
      </c>
      <c r="C1311" s="15"/>
      <c r="D1311" s="15" t="s">
        <v>1953</v>
      </c>
      <c r="E1311" s="15" t="s">
        <v>6700</v>
      </c>
      <c r="F1311" s="15" t="s">
        <v>103</v>
      </c>
      <c r="G1311" s="15" t="s">
        <v>947</v>
      </c>
    </row>
    <row r="1312" spans="1:7" hidden="1">
      <c r="A1312" s="15" t="s">
        <v>8945</v>
      </c>
      <c r="B1312" s="218" t="str">
        <f>IF(ISNUMBER(_xlfn.XMATCH(SBA_fields[[#This Row],[ID]],Rosetta_Stone[FDXSANDBOXA ID],0))=TRUE,"Found","0-Not Found")</f>
        <v>0-Not Found</v>
      </c>
      <c r="C1312" s="15"/>
      <c r="D1312" s="15" t="s">
        <v>8946</v>
      </c>
      <c r="E1312" s="15" t="s">
        <v>6700</v>
      </c>
      <c r="F1312" s="15" t="s">
        <v>1636</v>
      </c>
      <c r="G1312" s="15" t="s">
        <v>947</v>
      </c>
    </row>
    <row r="1313" spans="1:7" hidden="1">
      <c r="A1313" s="15" t="s">
        <v>357</v>
      </c>
      <c r="B1313" s="218" t="str">
        <f>IF(ISNUMBER(_xlfn.XMATCH(SBA_fields[[#This Row],[ID]],Rosetta_Stone[FDXSANDBOXA ID],0))=TRUE,"Found","0-Not Found")</f>
        <v>Found</v>
      </c>
      <c r="C1313" s="15" t="s">
        <v>6696</v>
      </c>
      <c r="D1313" s="15" t="s">
        <v>358</v>
      </c>
      <c r="E1313" s="15" t="s">
        <v>6701</v>
      </c>
      <c r="F1313" s="15" t="s">
        <v>1636</v>
      </c>
      <c r="G1313" s="15" t="s">
        <v>947</v>
      </c>
    </row>
    <row r="1314" spans="1:7" hidden="1">
      <c r="A1314" s="15" t="s">
        <v>360</v>
      </c>
      <c r="B1314" s="218" t="str">
        <f>IF(ISNUMBER(_xlfn.XMATCH(SBA_fields[[#This Row],[ID]],Rosetta_Stone[FDXSANDBOXA ID],0))=TRUE,"Found","0-Not Found")</f>
        <v>Found</v>
      </c>
      <c r="C1314" s="15" t="s">
        <v>6696</v>
      </c>
      <c r="D1314" s="15" t="s">
        <v>361</v>
      </c>
      <c r="E1314" s="15" t="s">
        <v>6701</v>
      </c>
      <c r="F1314" s="15" t="s">
        <v>103</v>
      </c>
      <c r="G1314" s="15" t="s">
        <v>947</v>
      </c>
    </row>
    <row r="1315" spans="1:7" hidden="1">
      <c r="A1315" s="15" t="s">
        <v>8370</v>
      </c>
      <c r="B1315" s="218" t="str">
        <f>IF(ISNUMBER(_xlfn.XMATCH(SBA_fields[[#This Row],[ID]],Rosetta_Stone[FDXSANDBOXA ID],0))=TRUE,"Found","0-Not Found")</f>
        <v>0-Not Found</v>
      </c>
      <c r="C1315" s="15"/>
      <c r="D1315" s="15" t="s">
        <v>1867</v>
      </c>
      <c r="E1315" s="15" t="s">
        <v>6700</v>
      </c>
      <c r="F1315" s="15" t="s">
        <v>103</v>
      </c>
      <c r="G1315" s="15" t="s">
        <v>947</v>
      </c>
    </row>
    <row r="1316" spans="1:7" hidden="1">
      <c r="A1316" s="15" t="s">
        <v>8947</v>
      </c>
      <c r="B1316" s="218" t="str">
        <f>IF(ISNUMBER(_xlfn.XMATCH(SBA_fields[[#This Row],[ID]],Rosetta_Stone[FDXSANDBOXA ID],0))=TRUE,"Found","0-Not Found")</f>
        <v>0-Not Found</v>
      </c>
      <c r="C1316" s="15"/>
      <c r="D1316" s="15" t="s">
        <v>8948</v>
      </c>
      <c r="E1316" s="15" t="s">
        <v>6700</v>
      </c>
      <c r="F1316" s="15" t="s">
        <v>1636</v>
      </c>
      <c r="G1316" s="15" t="s">
        <v>947</v>
      </c>
    </row>
    <row r="1317" spans="1:7" hidden="1">
      <c r="A1317" s="15" t="s">
        <v>6302</v>
      </c>
      <c r="B1317" s="218" t="str">
        <f>IF(ISNUMBER(_xlfn.XMATCH(SBA_fields[[#This Row],[ID]],Rosetta_Stone[FDXSANDBOXA ID],0))=TRUE,"Found","0-Not Found")</f>
        <v>0-Not Found</v>
      </c>
      <c r="C1317" s="15"/>
      <c r="D1317" s="15" t="s">
        <v>8371</v>
      </c>
      <c r="E1317" s="15" t="s">
        <v>6701</v>
      </c>
      <c r="F1317" s="15" t="s">
        <v>103</v>
      </c>
      <c r="G1317" s="15" t="s">
        <v>947</v>
      </c>
    </row>
    <row r="1318" spans="1:7" hidden="1">
      <c r="A1318" s="15" t="s">
        <v>6303</v>
      </c>
      <c r="B1318" s="218" t="str">
        <f>IF(ISNUMBER(_xlfn.XMATCH(SBA_fields[[#This Row],[ID]],Rosetta_Stone[FDXSANDBOXA ID],0))=TRUE,"Found","0-Not Found")</f>
        <v>0-Not Found</v>
      </c>
      <c r="C1318" s="15"/>
      <c r="D1318" s="15" t="s">
        <v>8372</v>
      </c>
      <c r="E1318" s="15" t="s">
        <v>6701</v>
      </c>
      <c r="F1318" s="15" t="s">
        <v>103</v>
      </c>
      <c r="G1318" s="15" t="s">
        <v>947</v>
      </c>
    </row>
    <row r="1319" spans="1:7" hidden="1">
      <c r="A1319" s="15" t="s">
        <v>347</v>
      </c>
      <c r="B1319" s="218" t="str">
        <f>IF(ISNUMBER(_xlfn.XMATCH(SBA_fields[[#This Row],[ID]],Rosetta_Stone[FDXSANDBOXA ID],0))=TRUE,"Found","0-Not Found")</f>
        <v>Found</v>
      </c>
      <c r="C1319" s="15" t="s">
        <v>6696</v>
      </c>
      <c r="D1319" s="15" t="s">
        <v>348</v>
      </c>
      <c r="E1319" s="15" t="s">
        <v>6701</v>
      </c>
      <c r="F1319" s="15" t="s">
        <v>1636</v>
      </c>
      <c r="G1319" s="15" t="s">
        <v>947</v>
      </c>
    </row>
    <row r="1320" spans="1:7" hidden="1">
      <c r="A1320" s="15" t="s">
        <v>350</v>
      </c>
      <c r="B1320" s="218" t="str">
        <f>IF(ISNUMBER(_xlfn.XMATCH(SBA_fields[[#This Row],[ID]],Rosetta_Stone[FDXSANDBOXA ID],0))=TRUE,"Found","0-Not Found")</f>
        <v>Found</v>
      </c>
      <c r="C1320" s="15" t="s">
        <v>6696</v>
      </c>
      <c r="D1320" s="15" t="s">
        <v>351</v>
      </c>
      <c r="E1320" s="15" t="s">
        <v>6701</v>
      </c>
      <c r="F1320" s="15" t="s">
        <v>103</v>
      </c>
      <c r="G1320" s="15" t="s">
        <v>947</v>
      </c>
    </row>
    <row r="1321" spans="1:7" hidden="1">
      <c r="A1321" s="15" t="s">
        <v>8373</v>
      </c>
      <c r="B1321" s="218" t="str">
        <f>IF(ISNUMBER(_xlfn.XMATCH(SBA_fields[[#This Row],[ID]],Rosetta_Stone[FDXSANDBOXA ID],0))=TRUE,"Found","0-Not Found")</f>
        <v>0-Not Found</v>
      </c>
      <c r="C1321" s="15"/>
      <c r="D1321" s="15" t="s">
        <v>8374</v>
      </c>
      <c r="E1321" s="15" t="s">
        <v>6700</v>
      </c>
      <c r="F1321" s="15" t="s">
        <v>103</v>
      </c>
      <c r="G1321" s="15" t="s">
        <v>947</v>
      </c>
    </row>
    <row r="1322" spans="1:7" hidden="1">
      <c r="A1322" s="15" t="s">
        <v>8949</v>
      </c>
      <c r="B1322" s="218" t="str">
        <f>IF(ISNUMBER(_xlfn.XMATCH(SBA_fields[[#This Row],[ID]],Rosetta_Stone[FDXSANDBOXA ID],0))=TRUE,"Found","0-Not Found")</f>
        <v>0-Not Found</v>
      </c>
      <c r="C1322" s="15"/>
      <c r="D1322" s="15" t="s">
        <v>8950</v>
      </c>
      <c r="E1322" s="15" t="s">
        <v>6700</v>
      </c>
      <c r="F1322" s="15" t="s">
        <v>1636</v>
      </c>
      <c r="G1322" s="15" t="s">
        <v>947</v>
      </c>
    </row>
    <row r="1323" spans="1:7" hidden="1">
      <c r="A1323" s="15" t="s">
        <v>367</v>
      </c>
      <c r="B1323" s="218" t="str">
        <f>IF(ISNUMBER(_xlfn.XMATCH(SBA_fields[[#This Row],[ID]],Rosetta_Stone[FDXSANDBOXA ID],0))=TRUE,"Found","0-Not Found")</f>
        <v>Found</v>
      </c>
      <c r="C1323" s="15" t="s">
        <v>6696</v>
      </c>
      <c r="D1323" s="15" t="s">
        <v>368</v>
      </c>
      <c r="E1323" s="15" t="s">
        <v>6701</v>
      </c>
      <c r="F1323" s="15" t="s">
        <v>1636</v>
      </c>
      <c r="G1323" s="15" t="s">
        <v>947</v>
      </c>
    </row>
    <row r="1324" spans="1:7" hidden="1">
      <c r="A1324" s="15" t="s">
        <v>370</v>
      </c>
      <c r="B1324" s="218" t="str">
        <f>IF(ISNUMBER(_xlfn.XMATCH(SBA_fields[[#This Row],[ID]],Rosetta_Stone[FDXSANDBOXA ID],0))=TRUE,"Found","0-Not Found")</f>
        <v>Found</v>
      </c>
      <c r="C1324" s="15" t="s">
        <v>6696</v>
      </c>
      <c r="D1324" s="15" t="s">
        <v>371</v>
      </c>
      <c r="E1324" s="15" t="s">
        <v>6701</v>
      </c>
      <c r="F1324" s="15" t="s">
        <v>103</v>
      </c>
      <c r="G1324" s="15" t="s">
        <v>947</v>
      </c>
    </row>
    <row r="1325" spans="1:7" hidden="1">
      <c r="A1325" s="15" t="s">
        <v>8375</v>
      </c>
      <c r="B1325" s="218" t="str">
        <f>IF(ISNUMBER(_xlfn.XMATCH(SBA_fields[[#This Row],[ID]],Rosetta_Stone[FDXSANDBOXA ID],0))=TRUE,"Found","0-Not Found")</f>
        <v>0-Not Found</v>
      </c>
      <c r="C1325" s="15"/>
      <c r="D1325" s="15" t="s">
        <v>8376</v>
      </c>
      <c r="E1325" s="15" t="s">
        <v>6700</v>
      </c>
      <c r="F1325" s="15" t="s">
        <v>103</v>
      </c>
      <c r="G1325" s="15" t="s">
        <v>947</v>
      </c>
    </row>
    <row r="1326" spans="1:7" hidden="1">
      <c r="A1326" s="15" t="s">
        <v>8951</v>
      </c>
      <c r="B1326" s="218" t="str">
        <f>IF(ISNUMBER(_xlfn.XMATCH(SBA_fields[[#This Row],[ID]],Rosetta_Stone[FDXSANDBOXA ID],0))=TRUE,"Found","0-Not Found")</f>
        <v>0-Not Found</v>
      </c>
      <c r="C1326" s="15"/>
      <c r="D1326" s="15" t="s">
        <v>8952</v>
      </c>
      <c r="E1326" s="15" t="s">
        <v>6700</v>
      </c>
      <c r="F1326" s="15" t="s">
        <v>1636</v>
      </c>
      <c r="G1326" s="15" t="s">
        <v>947</v>
      </c>
    </row>
    <row r="1327" spans="1:7" hidden="1">
      <c r="A1327" s="15" t="s">
        <v>8377</v>
      </c>
      <c r="B1327" s="218" t="str">
        <f>IF(ISNUMBER(_xlfn.XMATCH(SBA_fields[[#This Row],[ID]],Rosetta_Stone[FDXSANDBOXA ID],0))=TRUE,"Found","0-Not Found")</f>
        <v>0-Not Found</v>
      </c>
      <c r="C1327" s="15"/>
      <c r="D1327" s="15" t="s">
        <v>8378</v>
      </c>
      <c r="E1327" s="15" t="s">
        <v>6700</v>
      </c>
      <c r="F1327" s="15" t="s">
        <v>103</v>
      </c>
      <c r="G1327" s="15" t="s">
        <v>947</v>
      </c>
    </row>
    <row r="1328" spans="1:7" hidden="1">
      <c r="A1328" s="15" t="s">
        <v>8953</v>
      </c>
      <c r="B1328" s="218" t="str">
        <f>IF(ISNUMBER(_xlfn.XMATCH(SBA_fields[[#This Row],[ID]],Rosetta_Stone[FDXSANDBOXA ID],0))=TRUE,"Found","0-Not Found")</f>
        <v>0-Not Found</v>
      </c>
      <c r="C1328" s="15"/>
      <c r="D1328" s="15" t="s">
        <v>8954</v>
      </c>
      <c r="E1328" s="15" t="s">
        <v>6700</v>
      </c>
      <c r="F1328" s="15" t="s">
        <v>1636</v>
      </c>
      <c r="G1328" s="15" t="s">
        <v>947</v>
      </c>
    </row>
    <row r="1329" spans="1:7" hidden="1">
      <c r="A1329" s="15" t="s">
        <v>8379</v>
      </c>
      <c r="B1329" s="218" t="str">
        <f>IF(ISNUMBER(_xlfn.XMATCH(SBA_fields[[#This Row],[ID]],Rosetta_Stone[FDXSANDBOXA ID],0))=TRUE,"Found","0-Not Found")</f>
        <v>0-Not Found</v>
      </c>
      <c r="C1329" s="15"/>
      <c r="D1329" s="15" t="s">
        <v>8380</v>
      </c>
      <c r="E1329" s="15" t="s">
        <v>6700</v>
      </c>
      <c r="F1329" s="15" t="s">
        <v>103</v>
      </c>
      <c r="G1329" s="15" t="s">
        <v>947</v>
      </c>
    </row>
    <row r="1330" spans="1:7" hidden="1">
      <c r="A1330" s="15" t="s">
        <v>8955</v>
      </c>
      <c r="B1330" s="218" t="str">
        <f>IF(ISNUMBER(_xlfn.XMATCH(SBA_fields[[#This Row],[ID]],Rosetta_Stone[FDXSANDBOXA ID],0))=TRUE,"Found","0-Not Found")</f>
        <v>0-Not Found</v>
      </c>
      <c r="C1330" s="15"/>
      <c r="D1330" s="15" t="s">
        <v>8956</v>
      </c>
      <c r="E1330" s="15" t="s">
        <v>6700</v>
      </c>
      <c r="F1330" s="15" t="s">
        <v>1636</v>
      </c>
      <c r="G1330" s="15" t="s">
        <v>947</v>
      </c>
    </row>
    <row r="1331" spans="1:7" hidden="1">
      <c r="A1331" s="15" t="s">
        <v>8381</v>
      </c>
      <c r="B1331" s="218" t="str">
        <f>IF(ISNUMBER(_xlfn.XMATCH(SBA_fields[[#This Row],[ID]],Rosetta_Stone[FDXSANDBOXA ID],0))=TRUE,"Found","0-Not Found")</f>
        <v>0-Not Found</v>
      </c>
      <c r="C1331" s="15"/>
      <c r="D1331" s="15" t="s">
        <v>8382</v>
      </c>
      <c r="E1331" s="15" t="s">
        <v>6700</v>
      </c>
      <c r="F1331" s="15" t="s">
        <v>103</v>
      </c>
      <c r="G1331" s="15" t="s">
        <v>947</v>
      </c>
    </row>
    <row r="1332" spans="1:7" hidden="1">
      <c r="A1332" s="15" t="s">
        <v>8957</v>
      </c>
      <c r="B1332" s="218" t="str">
        <f>IF(ISNUMBER(_xlfn.XMATCH(SBA_fields[[#This Row],[ID]],Rosetta_Stone[FDXSANDBOXA ID],0))=TRUE,"Found","0-Not Found")</f>
        <v>0-Not Found</v>
      </c>
      <c r="C1332" s="15"/>
      <c r="D1332" s="15" t="s">
        <v>8958</v>
      </c>
      <c r="E1332" s="15" t="s">
        <v>6700</v>
      </c>
      <c r="F1332" s="15" t="s">
        <v>1636</v>
      </c>
      <c r="G1332" s="15" t="s">
        <v>947</v>
      </c>
    </row>
    <row r="1333" spans="1:7" hidden="1">
      <c r="A1333" s="15" t="s">
        <v>8383</v>
      </c>
      <c r="B1333" s="218" t="str">
        <f>IF(ISNUMBER(_xlfn.XMATCH(SBA_fields[[#This Row],[ID]],Rosetta_Stone[FDXSANDBOXA ID],0))=TRUE,"Found","0-Not Found")</f>
        <v>0-Not Found</v>
      </c>
      <c r="C1333" s="15"/>
      <c r="D1333" s="15" t="s">
        <v>8384</v>
      </c>
      <c r="E1333" s="15" t="s">
        <v>6700</v>
      </c>
      <c r="F1333" s="15" t="s">
        <v>103</v>
      </c>
      <c r="G1333" s="15" t="s">
        <v>947</v>
      </c>
    </row>
    <row r="1334" spans="1:7" hidden="1">
      <c r="A1334" s="15" t="s">
        <v>8959</v>
      </c>
      <c r="B1334" s="218" t="str">
        <f>IF(ISNUMBER(_xlfn.XMATCH(SBA_fields[[#This Row],[ID]],Rosetta_Stone[FDXSANDBOXA ID],0))=TRUE,"Found","0-Not Found")</f>
        <v>0-Not Found</v>
      </c>
      <c r="C1334" s="15"/>
      <c r="D1334" s="15" t="s">
        <v>1602</v>
      </c>
      <c r="E1334" s="15" t="s">
        <v>6700</v>
      </c>
      <c r="F1334" s="15" t="s">
        <v>1636</v>
      </c>
      <c r="G1334" s="15" t="s">
        <v>947</v>
      </c>
    </row>
    <row r="1335" spans="1:7" hidden="1">
      <c r="A1335" s="15" t="s">
        <v>8385</v>
      </c>
      <c r="B1335" s="218" t="str">
        <f>IF(ISNUMBER(_xlfn.XMATCH(SBA_fields[[#This Row],[ID]],Rosetta_Stone[FDXSANDBOXA ID],0))=TRUE,"Found","0-Not Found")</f>
        <v>0-Not Found</v>
      </c>
      <c r="C1335" s="15"/>
      <c r="D1335" s="15" t="s">
        <v>8386</v>
      </c>
      <c r="E1335" s="15" t="s">
        <v>6700</v>
      </c>
      <c r="F1335" s="15" t="s">
        <v>103</v>
      </c>
      <c r="G1335" s="15" t="s">
        <v>947</v>
      </c>
    </row>
    <row r="1336" spans="1:7" hidden="1">
      <c r="A1336" s="15" t="s">
        <v>8960</v>
      </c>
      <c r="B1336" s="218" t="str">
        <f>IF(ISNUMBER(_xlfn.XMATCH(SBA_fields[[#This Row],[ID]],Rosetta_Stone[FDXSANDBOXA ID],0))=TRUE,"Found","0-Not Found")</f>
        <v>0-Not Found</v>
      </c>
      <c r="C1336" s="15"/>
      <c r="D1336" s="15" t="s">
        <v>1600</v>
      </c>
      <c r="E1336" s="15" t="s">
        <v>6700</v>
      </c>
      <c r="F1336" s="15" t="s">
        <v>1636</v>
      </c>
      <c r="G1336" s="15" t="s">
        <v>947</v>
      </c>
    </row>
    <row r="1337" spans="1:7" hidden="1">
      <c r="A1337" s="15" t="s">
        <v>8387</v>
      </c>
      <c r="B1337" s="218" t="str">
        <f>IF(ISNUMBER(_xlfn.XMATCH(SBA_fields[[#This Row],[ID]],Rosetta_Stone[FDXSANDBOXA ID],0))=TRUE,"Found","0-Not Found")</f>
        <v>0-Not Found</v>
      </c>
      <c r="C1337" s="15"/>
      <c r="D1337" s="15" t="s">
        <v>8388</v>
      </c>
      <c r="E1337" s="15" t="s">
        <v>6700</v>
      </c>
      <c r="F1337" s="15" t="s">
        <v>103</v>
      </c>
      <c r="G1337" s="15" t="s">
        <v>947</v>
      </c>
    </row>
    <row r="1338" spans="1:7" hidden="1">
      <c r="A1338" s="15" t="s">
        <v>8961</v>
      </c>
      <c r="B1338" s="218" t="str">
        <f>IF(ISNUMBER(_xlfn.XMATCH(SBA_fields[[#This Row],[ID]],Rosetta_Stone[FDXSANDBOXA ID],0))=TRUE,"Found","0-Not Found")</f>
        <v>0-Not Found</v>
      </c>
      <c r="C1338" s="15"/>
      <c r="D1338" s="15" t="s">
        <v>8962</v>
      </c>
      <c r="E1338" s="15" t="s">
        <v>6700</v>
      </c>
      <c r="F1338" s="15" t="s">
        <v>1636</v>
      </c>
      <c r="G1338" s="15" t="s">
        <v>947</v>
      </c>
    </row>
    <row r="1339" spans="1:7" hidden="1">
      <c r="A1339" s="15" t="s">
        <v>8389</v>
      </c>
      <c r="B1339" s="218" t="str">
        <f>IF(ISNUMBER(_xlfn.XMATCH(SBA_fields[[#This Row],[ID]],Rosetta_Stone[FDXSANDBOXA ID],0))=TRUE,"Found","0-Not Found")</f>
        <v>0-Not Found</v>
      </c>
      <c r="C1339" s="15"/>
      <c r="D1339" s="15" t="s">
        <v>8390</v>
      </c>
      <c r="E1339" s="15" t="s">
        <v>6700</v>
      </c>
      <c r="F1339" s="15" t="s">
        <v>103</v>
      </c>
      <c r="G1339" s="15" t="s">
        <v>947</v>
      </c>
    </row>
    <row r="1340" spans="1:7" hidden="1">
      <c r="A1340" s="15" t="s">
        <v>8963</v>
      </c>
      <c r="B1340" s="218" t="str">
        <f>IF(ISNUMBER(_xlfn.XMATCH(SBA_fields[[#This Row],[ID]],Rosetta_Stone[FDXSANDBOXA ID],0))=TRUE,"Found","0-Not Found")</f>
        <v>0-Not Found</v>
      </c>
      <c r="C1340" s="15"/>
      <c r="D1340" s="15" t="s">
        <v>8964</v>
      </c>
      <c r="E1340" s="15" t="s">
        <v>6700</v>
      </c>
      <c r="F1340" s="15" t="s">
        <v>1636</v>
      </c>
      <c r="G1340" s="15" t="s">
        <v>947</v>
      </c>
    </row>
    <row r="1341" spans="1:7" hidden="1">
      <c r="A1341" s="15" t="s">
        <v>8391</v>
      </c>
      <c r="B1341" s="218" t="str">
        <f>IF(ISNUMBER(_xlfn.XMATCH(SBA_fields[[#This Row],[ID]],Rosetta_Stone[FDXSANDBOXA ID],0))=TRUE,"Found","0-Not Found")</f>
        <v>0-Not Found</v>
      </c>
      <c r="C1341" s="15"/>
      <c r="D1341" s="15" t="s">
        <v>8392</v>
      </c>
      <c r="E1341" s="15" t="s">
        <v>6700</v>
      </c>
      <c r="F1341" s="15" t="s">
        <v>103</v>
      </c>
      <c r="G1341" s="15" t="s">
        <v>947</v>
      </c>
    </row>
    <row r="1342" spans="1:7" hidden="1">
      <c r="A1342" s="15" t="s">
        <v>8965</v>
      </c>
      <c r="B1342" s="218" t="str">
        <f>IF(ISNUMBER(_xlfn.XMATCH(SBA_fields[[#This Row],[ID]],Rosetta_Stone[FDXSANDBOXA ID],0))=TRUE,"Found","0-Not Found")</f>
        <v>0-Not Found</v>
      </c>
      <c r="C1342" s="15"/>
      <c r="D1342" s="15" t="s">
        <v>8966</v>
      </c>
      <c r="E1342" s="15" t="s">
        <v>6700</v>
      </c>
      <c r="F1342" s="15" t="s">
        <v>1636</v>
      </c>
      <c r="G1342" s="15" t="s">
        <v>947</v>
      </c>
    </row>
    <row r="1343" spans="1:7" hidden="1">
      <c r="A1343" s="15" t="s">
        <v>8393</v>
      </c>
      <c r="B1343" s="218" t="str">
        <f>IF(ISNUMBER(_xlfn.XMATCH(SBA_fields[[#This Row],[ID]],Rosetta_Stone[FDXSANDBOXA ID],0))=TRUE,"Found","0-Not Found")</f>
        <v>0-Not Found</v>
      </c>
      <c r="C1343" s="15"/>
      <c r="D1343" s="15" t="s">
        <v>8394</v>
      </c>
      <c r="E1343" s="15" t="s">
        <v>6701</v>
      </c>
      <c r="F1343" s="15" t="s">
        <v>216</v>
      </c>
      <c r="G1343" s="15" t="s">
        <v>338</v>
      </c>
    </row>
    <row r="1344" spans="1:7" hidden="1">
      <c r="A1344" s="15" t="s">
        <v>8395</v>
      </c>
      <c r="B1344" s="218" t="str">
        <f>IF(ISNUMBER(_xlfn.XMATCH(SBA_fields[[#This Row],[ID]],Rosetta_Stone[FDXSANDBOXA ID],0))=TRUE,"Found","0-Not Found")</f>
        <v>0-Not Found</v>
      </c>
      <c r="C1344" s="15"/>
      <c r="D1344" s="15" t="s">
        <v>8396</v>
      </c>
      <c r="E1344" s="15" t="s">
        <v>6701</v>
      </c>
      <c r="F1344" s="15" t="s">
        <v>216</v>
      </c>
      <c r="G1344" s="15" t="s">
        <v>6712</v>
      </c>
    </row>
    <row r="1345" spans="1:7" hidden="1">
      <c r="A1345" s="15" t="s">
        <v>8397</v>
      </c>
      <c r="B1345" s="218" t="str">
        <f>IF(ISNUMBER(_xlfn.XMATCH(SBA_fields[[#This Row],[ID]],Rosetta_Stone[FDXSANDBOXA ID],0))=TRUE,"Found","0-Not Found")</f>
        <v>0-Not Found</v>
      </c>
      <c r="C1345" s="15"/>
      <c r="D1345" s="15" t="s">
        <v>8398</v>
      </c>
      <c r="E1345" s="15" t="s">
        <v>6935</v>
      </c>
      <c r="F1345" s="15" t="s">
        <v>103</v>
      </c>
      <c r="G1345" s="15" t="s">
        <v>1075</v>
      </c>
    </row>
    <row r="1346" spans="1:7" hidden="1">
      <c r="A1346" s="15" t="s">
        <v>816</v>
      </c>
      <c r="B1346" s="218" t="str">
        <f>IF(ISNUMBER(_xlfn.XMATCH(SBA_fields[[#This Row],[ID]],Rosetta_Stone[FDXSANDBOXA ID],0))=TRUE,"Found","0-Not Found")</f>
        <v>Found</v>
      </c>
      <c r="C1346" s="15" t="s">
        <v>6696</v>
      </c>
      <c r="D1346" s="15" t="s">
        <v>1463</v>
      </c>
      <c r="E1346" s="15" t="s">
        <v>6701</v>
      </c>
      <c r="F1346" s="15" t="s">
        <v>216</v>
      </c>
      <c r="G1346" s="15" t="s">
        <v>947</v>
      </c>
    </row>
    <row r="1347" spans="1:7" hidden="1">
      <c r="A1347" s="15" t="s">
        <v>8399</v>
      </c>
      <c r="B1347" s="218" t="str">
        <f>IF(ISNUMBER(_xlfn.XMATCH(SBA_fields[[#This Row],[ID]],Rosetta_Stone[FDXSANDBOXA ID],0))=TRUE,"Found","0-Not Found")</f>
        <v>0-Not Found</v>
      </c>
      <c r="C1347" s="15"/>
      <c r="D1347" s="15" t="s">
        <v>8400</v>
      </c>
      <c r="E1347" s="15" t="s">
        <v>6701</v>
      </c>
      <c r="F1347" s="15" t="s">
        <v>1636</v>
      </c>
      <c r="G1347" s="15" t="s">
        <v>947</v>
      </c>
    </row>
    <row r="1348" spans="1:7" hidden="1">
      <c r="A1348" s="15" t="s">
        <v>8399</v>
      </c>
      <c r="B1348" s="218" t="str">
        <f>IF(ISNUMBER(_xlfn.XMATCH(SBA_fields[[#This Row],[ID]],Rosetta_Stone[FDXSANDBOXA ID],0))=TRUE,"Found","0-Not Found")</f>
        <v>0-Not Found</v>
      </c>
      <c r="C1348" s="15"/>
      <c r="D1348" s="15" t="s">
        <v>8400</v>
      </c>
      <c r="E1348" s="15" t="s">
        <v>6688</v>
      </c>
      <c r="F1348" s="15" t="s">
        <v>1636</v>
      </c>
      <c r="G1348" s="15" t="s">
        <v>947</v>
      </c>
    </row>
    <row r="1349" spans="1:7" hidden="1">
      <c r="A1349" s="15" t="s">
        <v>8399</v>
      </c>
      <c r="B1349" s="218" t="str">
        <f>IF(ISNUMBER(_xlfn.XMATCH(SBA_fields[[#This Row],[ID]],Rosetta_Stone[FDXSANDBOXA ID],0))=TRUE,"Found","0-Not Found")</f>
        <v>0-Not Found</v>
      </c>
      <c r="C1349" s="15"/>
      <c r="D1349" s="15" t="s">
        <v>8401</v>
      </c>
      <c r="E1349" s="15" t="s">
        <v>6688</v>
      </c>
      <c r="F1349" s="15" t="s">
        <v>1636</v>
      </c>
      <c r="G1349" s="15" t="s">
        <v>947</v>
      </c>
    </row>
    <row r="1350" spans="1:7" hidden="1">
      <c r="A1350" s="15" t="s">
        <v>8399</v>
      </c>
      <c r="B1350" s="218" t="str">
        <f>IF(ISNUMBER(_xlfn.XMATCH(SBA_fields[[#This Row],[ID]],Rosetta_Stone[FDXSANDBOXA ID],0))=TRUE,"Found","0-Not Found")</f>
        <v>0-Not Found</v>
      </c>
      <c r="C1350" s="15"/>
      <c r="D1350" s="15" t="s">
        <v>8402</v>
      </c>
      <c r="E1350" s="15" t="s">
        <v>6688</v>
      </c>
      <c r="F1350" s="15" t="s">
        <v>1636</v>
      </c>
      <c r="G1350" s="15" t="s">
        <v>947</v>
      </c>
    </row>
    <row r="1351" spans="1:7" hidden="1">
      <c r="A1351" s="15" t="s">
        <v>8399</v>
      </c>
      <c r="B1351" s="218" t="str">
        <f>IF(ISNUMBER(_xlfn.XMATCH(SBA_fields[[#This Row],[ID]],Rosetta_Stone[FDXSANDBOXA ID],0))=TRUE,"Found","0-Not Found")</f>
        <v>0-Not Found</v>
      </c>
      <c r="C1351" s="15"/>
      <c r="D1351" s="15" t="s">
        <v>8403</v>
      </c>
      <c r="E1351" s="15" t="s">
        <v>6701</v>
      </c>
      <c r="F1351" s="15" t="s">
        <v>1636</v>
      </c>
      <c r="G1351" s="15" t="s">
        <v>947</v>
      </c>
    </row>
    <row r="1352" spans="1:7" hidden="1">
      <c r="A1352" s="15" t="s">
        <v>8399</v>
      </c>
      <c r="B1352" s="218" t="str">
        <f>IF(ISNUMBER(_xlfn.XMATCH(SBA_fields[[#This Row],[ID]],Rosetta_Stone[FDXSANDBOXA ID],0))=TRUE,"Found","0-Not Found")</f>
        <v>0-Not Found</v>
      </c>
      <c r="C1352" s="15"/>
      <c r="D1352" s="15" t="s">
        <v>8403</v>
      </c>
      <c r="E1352" s="15" t="s">
        <v>6688</v>
      </c>
      <c r="F1352" s="15" t="s">
        <v>1636</v>
      </c>
      <c r="G1352" s="15" t="s">
        <v>947</v>
      </c>
    </row>
    <row r="1353" spans="1:7" hidden="1">
      <c r="A1353" s="15" t="s">
        <v>8404</v>
      </c>
      <c r="B1353" s="218" t="str">
        <f>IF(ISNUMBER(_xlfn.XMATCH(SBA_fields[[#This Row],[ID]],Rosetta_Stone[FDXSANDBOXA ID],0))=TRUE,"Found","0-Not Found")</f>
        <v>0-Not Found</v>
      </c>
      <c r="C1353" s="15"/>
      <c r="D1353" s="15" t="s">
        <v>8405</v>
      </c>
      <c r="E1353" s="15" t="s">
        <v>6701</v>
      </c>
      <c r="F1353" s="15" t="s">
        <v>1636</v>
      </c>
      <c r="G1353" s="15" t="s">
        <v>947</v>
      </c>
    </row>
    <row r="1354" spans="1:7" hidden="1">
      <c r="A1354" s="15" t="s">
        <v>8404</v>
      </c>
      <c r="B1354" s="218" t="str">
        <f>IF(ISNUMBER(_xlfn.XMATCH(SBA_fields[[#This Row],[ID]],Rosetta_Stone[FDXSANDBOXA ID],0))=TRUE,"Found","0-Not Found")</f>
        <v>0-Not Found</v>
      </c>
      <c r="C1354" s="15"/>
      <c r="D1354" s="15" t="s">
        <v>8406</v>
      </c>
      <c r="E1354" s="15" t="s">
        <v>6701</v>
      </c>
      <c r="F1354" s="15" t="s">
        <v>1636</v>
      </c>
      <c r="G1354" s="15" t="s">
        <v>947</v>
      </c>
    </row>
    <row r="1355" spans="1:7" hidden="1">
      <c r="A1355" s="15" t="s">
        <v>8399</v>
      </c>
      <c r="B1355" s="218" t="str">
        <f>IF(ISNUMBER(_xlfn.XMATCH(SBA_fields[[#This Row],[ID]],Rosetta_Stone[FDXSANDBOXA ID],0))=TRUE,"Found","0-Not Found")</f>
        <v>0-Not Found</v>
      </c>
      <c r="C1355" s="15"/>
      <c r="D1355" s="15" t="s">
        <v>8407</v>
      </c>
      <c r="E1355" s="15" t="s">
        <v>6701</v>
      </c>
      <c r="F1355" s="15" t="s">
        <v>1636</v>
      </c>
      <c r="G1355" s="15" t="s">
        <v>947</v>
      </c>
    </row>
    <row r="1356" spans="1:7" hidden="1">
      <c r="A1356" s="15" t="s">
        <v>8399</v>
      </c>
      <c r="B1356" s="218" t="str">
        <f>IF(ISNUMBER(_xlfn.XMATCH(SBA_fields[[#This Row],[ID]],Rosetta_Stone[FDXSANDBOXA ID],0))=TRUE,"Found","0-Not Found")</f>
        <v>0-Not Found</v>
      </c>
      <c r="C1356" s="15"/>
      <c r="D1356" s="15" t="s">
        <v>8408</v>
      </c>
      <c r="E1356" s="15" t="s">
        <v>6701</v>
      </c>
      <c r="F1356" s="15" t="s">
        <v>1636</v>
      </c>
      <c r="G1356" s="15" t="s">
        <v>947</v>
      </c>
    </row>
    <row r="1357" spans="1:7" hidden="1">
      <c r="A1357" s="15" t="s">
        <v>8399</v>
      </c>
      <c r="B1357" s="218" t="str">
        <f>IF(ISNUMBER(_xlfn.XMATCH(SBA_fields[[#This Row],[ID]],Rosetta_Stone[FDXSANDBOXA ID],0))=TRUE,"Found","0-Not Found")</f>
        <v>0-Not Found</v>
      </c>
      <c r="C1357" s="15"/>
      <c r="D1357" s="15" t="s">
        <v>8409</v>
      </c>
      <c r="E1357" s="15" t="s">
        <v>6727</v>
      </c>
      <c r="F1357" s="15" t="s">
        <v>1636</v>
      </c>
      <c r="G1357" s="15" t="s">
        <v>947</v>
      </c>
    </row>
    <row r="1358" spans="1:7" hidden="1">
      <c r="A1358" s="15" t="s">
        <v>8399</v>
      </c>
      <c r="B1358" s="218" t="str">
        <f>IF(ISNUMBER(_xlfn.XMATCH(SBA_fields[[#This Row],[ID]],Rosetta_Stone[FDXSANDBOXA ID],0))=TRUE,"Found","0-Not Found")</f>
        <v>0-Not Found</v>
      </c>
      <c r="C1358" s="15"/>
      <c r="D1358" s="15" t="s">
        <v>8410</v>
      </c>
      <c r="E1358" s="15" t="s">
        <v>6701</v>
      </c>
      <c r="F1358" s="15" t="s">
        <v>1636</v>
      </c>
      <c r="G1358" s="15" t="s">
        <v>947</v>
      </c>
    </row>
    <row r="1359" spans="1:7" hidden="1">
      <c r="A1359" s="15" t="s">
        <v>8404</v>
      </c>
      <c r="B1359" s="218" t="str">
        <f>IF(ISNUMBER(_xlfn.XMATCH(SBA_fields[[#This Row],[ID]],Rosetta_Stone[FDXSANDBOXA ID],0))=TRUE,"Found","0-Not Found")</f>
        <v>0-Not Found</v>
      </c>
      <c r="C1359" s="15"/>
      <c r="D1359" s="15" t="s">
        <v>8411</v>
      </c>
      <c r="E1359" s="15" t="s">
        <v>6701</v>
      </c>
      <c r="F1359" s="15" t="s">
        <v>1636</v>
      </c>
      <c r="G1359" s="15" t="s">
        <v>947</v>
      </c>
    </row>
    <row r="1360" spans="1:7" hidden="1">
      <c r="A1360" s="15" t="s">
        <v>8399</v>
      </c>
      <c r="B1360" s="218" t="str">
        <f>IF(ISNUMBER(_xlfn.XMATCH(SBA_fields[[#This Row],[ID]],Rosetta_Stone[FDXSANDBOXA ID],0))=TRUE,"Found","0-Not Found")</f>
        <v>0-Not Found</v>
      </c>
      <c r="C1360" s="15"/>
      <c r="D1360" s="15" t="s">
        <v>8412</v>
      </c>
      <c r="E1360" s="15" t="s">
        <v>6701</v>
      </c>
      <c r="F1360" s="15" t="s">
        <v>1636</v>
      </c>
      <c r="G1360" s="15" t="s">
        <v>947</v>
      </c>
    </row>
    <row r="1361" spans="1:7" hidden="1">
      <c r="A1361" s="15" t="s">
        <v>8404</v>
      </c>
      <c r="B1361" s="218" t="str">
        <f>IF(ISNUMBER(_xlfn.XMATCH(SBA_fields[[#This Row],[ID]],Rosetta_Stone[FDXSANDBOXA ID],0))=TRUE,"Found","0-Not Found")</f>
        <v>0-Not Found</v>
      </c>
      <c r="C1361" s="15"/>
      <c r="D1361" s="15" t="s">
        <v>8413</v>
      </c>
      <c r="E1361" s="15" t="s">
        <v>6701</v>
      </c>
      <c r="F1361" s="15" t="s">
        <v>1636</v>
      </c>
      <c r="G1361" s="15" t="s">
        <v>947</v>
      </c>
    </row>
    <row r="1362" spans="1:7" hidden="1">
      <c r="A1362" s="15" t="s">
        <v>8414</v>
      </c>
      <c r="B1362" s="218" t="str">
        <f>IF(ISNUMBER(_xlfn.XMATCH(SBA_fields[[#This Row],[ID]],Rosetta_Stone[FDXSANDBOXA ID],0))=TRUE,"Found","0-Not Found")</f>
        <v>0-Not Found</v>
      </c>
      <c r="C1362" s="15"/>
      <c r="D1362" s="15" t="s">
        <v>8415</v>
      </c>
      <c r="E1362" s="15" t="s">
        <v>6688</v>
      </c>
      <c r="F1362" s="15" t="s">
        <v>1636</v>
      </c>
      <c r="G1362" s="15" t="s">
        <v>947</v>
      </c>
    </row>
    <row r="1363" spans="1:7" hidden="1">
      <c r="A1363" s="15" t="s">
        <v>8414</v>
      </c>
      <c r="B1363" s="218" t="str">
        <f>IF(ISNUMBER(_xlfn.XMATCH(SBA_fields[[#This Row],[ID]],Rosetta_Stone[FDXSANDBOXA ID],0))=TRUE,"Found","0-Not Found")</f>
        <v>0-Not Found</v>
      </c>
      <c r="C1363" s="15"/>
      <c r="D1363" s="15" t="s">
        <v>8416</v>
      </c>
      <c r="E1363" s="15" t="s">
        <v>6688</v>
      </c>
      <c r="F1363" s="15" t="s">
        <v>1636</v>
      </c>
      <c r="G1363" s="15" t="s">
        <v>947</v>
      </c>
    </row>
    <row r="1364" spans="1:7" hidden="1">
      <c r="A1364" s="15" t="s">
        <v>8967</v>
      </c>
      <c r="B1364" s="218" t="str">
        <f>IF(ISNUMBER(_xlfn.XMATCH(SBA_fields[[#This Row],[ID]],Rosetta_Stone[FDXSANDBOXA ID],0))=TRUE,"Found","0-Not Found")</f>
        <v>0-Not Found</v>
      </c>
      <c r="C1364" s="15"/>
      <c r="D1364" s="15" t="s">
        <v>8968</v>
      </c>
      <c r="E1364" s="15" t="s">
        <v>6700</v>
      </c>
      <c r="F1364" s="15" t="s">
        <v>1636</v>
      </c>
      <c r="G1364" s="15" t="s">
        <v>947</v>
      </c>
    </row>
    <row r="1365" spans="1:7" hidden="1">
      <c r="A1365" s="15" t="s">
        <v>8417</v>
      </c>
      <c r="B1365" s="218" t="str">
        <f>IF(ISNUMBER(_xlfn.XMATCH(SBA_fields[[#This Row],[ID]],Rosetta_Stone[FDXSANDBOXA ID],0))=TRUE,"Found","0-Not Found")</f>
        <v>0-Not Found</v>
      </c>
      <c r="C1365" s="15"/>
      <c r="D1365" s="15" t="s">
        <v>8418</v>
      </c>
      <c r="E1365" s="15" t="s">
        <v>6701</v>
      </c>
      <c r="F1365" s="15" t="s">
        <v>103</v>
      </c>
      <c r="G1365" s="15" t="s">
        <v>1347</v>
      </c>
    </row>
    <row r="1366" spans="1:7" hidden="1">
      <c r="A1366" s="15" t="s">
        <v>6304</v>
      </c>
      <c r="B1366" s="218" t="str">
        <f>IF(ISNUMBER(_xlfn.XMATCH(SBA_fields[[#This Row],[ID]],Rosetta_Stone[FDXSANDBOXA ID],0))=TRUE,"Found","0-Not Found")</f>
        <v>Found</v>
      </c>
      <c r="C1366" s="15" t="s">
        <v>6696</v>
      </c>
      <c r="D1366" s="15" t="s">
        <v>1668</v>
      </c>
      <c r="E1366" s="15" t="s">
        <v>6701</v>
      </c>
      <c r="F1366" s="15" t="s">
        <v>1636</v>
      </c>
      <c r="G1366" s="15" t="s">
        <v>947</v>
      </c>
    </row>
    <row r="1367" spans="1:7" hidden="1">
      <c r="A1367" s="15" t="s">
        <v>6304</v>
      </c>
      <c r="B1367" s="218" t="str">
        <f>IF(ISNUMBER(_xlfn.XMATCH(SBA_fields[[#This Row],[ID]],Rosetta_Stone[FDXSANDBOXA ID],0))=TRUE,"Found","0-Not Found")</f>
        <v>Found</v>
      </c>
      <c r="C1367" s="15" t="s">
        <v>6696</v>
      </c>
      <c r="D1367" s="15" t="s">
        <v>1668</v>
      </c>
      <c r="E1367" s="15" t="s">
        <v>6700</v>
      </c>
      <c r="F1367" s="15" t="s">
        <v>1636</v>
      </c>
      <c r="G1367" s="15" t="s">
        <v>947</v>
      </c>
    </row>
    <row r="1368" spans="1:7" hidden="1">
      <c r="A1368" s="15" t="s">
        <v>6304</v>
      </c>
      <c r="B1368" s="218" t="str">
        <f>IF(ISNUMBER(_xlfn.XMATCH(SBA_fields[[#This Row],[ID]],Rosetta_Stone[FDXSANDBOXA ID],0))=TRUE,"Found","0-Not Found")</f>
        <v>Found</v>
      </c>
      <c r="C1368" s="15" t="s">
        <v>6696</v>
      </c>
      <c r="D1368" s="15" t="s">
        <v>1668</v>
      </c>
      <c r="E1368" s="15" t="s">
        <v>6697</v>
      </c>
      <c r="F1368" s="15" t="s">
        <v>1636</v>
      </c>
      <c r="G1368" s="15" t="s">
        <v>947</v>
      </c>
    </row>
    <row r="1369" spans="1:7" hidden="1">
      <c r="A1369" s="15" t="s">
        <v>8419</v>
      </c>
      <c r="B1369" s="218" t="str">
        <f>IF(ISNUMBER(_xlfn.XMATCH(SBA_fields[[#This Row],[ID]],Rosetta_Stone[FDXSANDBOXA ID],0))=TRUE,"Found","0-Not Found")</f>
        <v>0-Not Found</v>
      </c>
      <c r="C1369" s="15"/>
      <c r="D1369" s="15" t="s">
        <v>8420</v>
      </c>
      <c r="E1369" s="15" t="s">
        <v>6701</v>
      </c>
      <c r="F1369" s="15" t="s">
        <v>216</v>
      </c>
      <c r="G1369" s="15" t="s">
        <v>1075</v>
      </c>
    </row>
    <row r="1370" spans="1:7" hidden="1">
      <c r="A1370" s="15" t="s">
        <v>8421</v>
      </c>
      <c r="B1370" s="218" t="str">
        <f>IF(ISNUMBER(_xlfn.XMATCH(SBA_fields[[#This Row],[ID]],Rosetta_Stone[FDXSANDBOXA ID],0))=TRUE,"Found","0-Not Found")</f>
        <v>0-Not Found</v>
      </c>
      <c r="C1370" s="15"/>
      <c r="D1370" s="15" t="s">
        <v>8422</v>
      </c>
      <c r="E1370" s="15" t="s">
        <v>6701</v>
      </c>
      <c r="F1370" s="15" t="s">
        <v>216</v>
      </c>
      <c r="G1370" s="15" t="s">
        <v>1075</v>
      </c>
    </row>
    <row r="1371" spans="1:7" hidden="1">
      <c r="A1371" s="15" t="s">
        <v>241</v>
      </c>
      <c r="B1371" s="218" t="str">
        <f>IF(ISNUMBER(_xlfn.XMATCH(SBA_fields[[#This Row],[ID]],Rosetta_Stone[FDXSANDBOXA ID],0))=TRUE,"Found","0-Not Found")</f>
        <v>Found</v>
      </c>
      <c r="C1371" s="15" t="s">
        <v>6696</v>
      </c>
      <c r="D1371" s="15" t="s">
        <v>242</v>
      </c>
      <c r="E1371" s="15" t="s">
        <v>6701</v>
      </c>
      <c r="F1371" s="15" t="s">
        <v>1636</v>
      </c>
      <c r="G1371" s="15" t="s">
        <v>947</v>
      </c>
    </row>
    <row r="1372" spans="1:7" hidden="1">
      <c r="A1372" s="15" t="s">
        <v>241</v>
      </c>
      <c r="B1372" s="218" t="str">
        <f>IF(ISNUMBER(_xlfn.XMATCH(SBA_fields[[#This Row],[ID]],Rosetta_Stone[FDXSANDBOXA ID],0))=TRUE,"Found","0-Not Found")</f>
        <v>Found</v>
      </c>
      <c r="C1372" s="15" t="s">
        <v>6696</v>
      </c>
      <c r="D1372" s="15" t="s">
        <v>242</v>
      </c>
      <c r="E1372" s="15" t="s">
        <v>6700</v>
      </c>
      <c r="F1372" s="15" t="s">
        <v>1636</v>
      </c>
      <c r="G1372" s="15" t="s">
        <v>947</v>
      </c>
    </row>
    <row r="1373" spans="1:7" hidden="1">
      <c r="A1373" s="15" t="s">
        <v>241</v>
      </c>
      <c r="B1373" s="218" t="str">
        <f>IF(ISNUMBER(_xlfn.XMATCH(SBA_fields[[#This Row],[ID]],Rosetta_Stone[FDXSANDBOXA ID],0))=TRUE,"Found","0-Not Found")</f>
        <v>Found</v>
      </c>
      <c r="C1373" s="15" t="s">
        <v>6696</v>
      </c>
      <c r="D1373" s="15" t="s">
        <v>242</v>
      </c>
      <c r="E1373" s="15" t="s">
        <v>6697</v>
      </c>
      <c r="F1373" s="15" t="s">
        <v>1636</v>
      </c>
      <c r="G1373" s="15" t="s">
        <v>947</v>
      </c>
    </row>
    <row r="1374" spans="1:7" hidden="1">
      <c r="A1374" s="15" t="s">
        <v>8423</v>
      </c>
      <c r="B1374" s="218" t="str">
        <f>IF(ISNUMBER(_xlfn.XMATCH(SBA_fields[[#This Row],[ID]],Rosetta_Stone[FDXSANDBOXA ID],0))=TRUE,"Found","0-Not Found")</f>
        <v>0-Not Found</v>
      </c>
      <c r="C1374" s="15"/>
      <c r="D1374" s="15" t="s">
        <v>8424</v>
      </c>
      <c r="E1374" s="15" t="s">
        <v>6731</v>
      </c>
      <c r="F1374" s="15" t="s">
        <v>216</v>
      </c>
      <c r="G1374" s="15" t="s">
        <v>947</v>
      </c>
    </row>
    <row r="1375" spans="1:7" hidden="1">
      <c r="A1375" s="15" t="s">
        <v>8425</v>
      </c>
      <c r="B1375" s="218" t="str">
        <f>IF(ISNUMBER(_xlfn.XMATCH(SBA_fields[[#This Row],[ID]],Rosetta_Stone[FDXSANDBOXA ID],0))=TRUE,"Found","0-Not Found")</f>
        <v>0-Not Found</v>
      </c>
      <c r="C1375" s="15"/>
      <c r="D1375" s="15" t="s">
        <v>8426</v>
      </c>
      <c r="E1375" s="15" t="s">
        <v>6980</v>
      </c>
      <c r="F1375" s="15" t="s">
        <v>103</v>
      </c>
      <c r="G1375" s="15" t="s">
        <v>810</v>
      </c>
    </row>
    <row r="1376" spans="1:7" hidden="1">
      <c r="A1376" s="15" t="s">
        <v>8427</v>
      </c>
      <c r="B1376" s="218" t="str">
        <f>IF(ISNUMBER(_xlfn.XMATCH(SBA_fields[[#This Row],[ID]],Rosetta_Stone[FDXSANDBOXA ID],0))=TRUE,"Found","0-Not Found")</f>
        <v>0-Not Found</v>
      </c>
      <c r="C1376" s="15"/>
      <c r="D1376" s="15" t="s">
        <v>8428</v>
      </c>
      <c r="E1376" s="15" t="s">
        <v>6731</v>
      </c>
      <c r="F1376" s="15" t="s">
        <v>216</v>
      </c>
      <c r="G1376" s="15" t="s">
        <v>947</v>
      </c>
    </row>
    <row r="1377" spans="1:7" hidden="1">
      <c r="A1377" s="15" t="s">
        <v>8</v>
      </c>
      <c r="B1377" s="218" t="str">
        <f>IF(ISNUMBER(_xlfn.XMATCH(SBA_fields[[#This Row],[ID]],Rosetta_Stone[FDXSANDBOXA ID],0))=TRUE,"Found","0-Not Found")</f>
        <v>0-Not Found</v>
      </c>
      <c r="C1377" s="15"/>
      <c r="D1377" s="15" t="s">
        <v>8429</v>
      </c>
      <c r="E1377" s="15" t="s">
        <v>7132</v>
      </c>
      <c r="F1377" s="15" t="s">
        <v>1636</v>
      </c>
      <c r="G1377" s="15" t="s">
        <v>947</v>
      </c>
    </row>
    <row r="1378" spans="1:7" hidden="1">
      <c r="A1378" s="15" t="s">
        <v>8</v>
      </c>
      <c r="B1378" s="218" t="str">
        <f>IF(ISNUMBER(_xlfn.XMATCH(SBA_fields[[#This Row],[ID]],Rosetta_Stone[FDXSANDBOXA ID],0))=TRUE,"Found","0-Not Found")</f>
        <v>Found</v>
      </c>
      <c r="C1378" s="15" t="s">
        <v>6696</v>
      </c>
      <c r="D1378" s="15" t="s">
        <v>186</v>
      </c>
      <c r="E1378" s="15" t="s">
        <v>6700</v>
      </c>
      <c r="F1378" s="15" t="s">
        <v>1636</v>
      </c>
      <c r="G1378" s="15" t="s">
        <v>947</v>
      </c>
    </row>
    <row r="1379" spans="1:7" hidden="1">
      <c r="A1379" s="15" t="s">
        <v>330</v>
      </c>
      <c r="B1379" s="218" t="str">
        <f>IF(ISNUMBER(_xlfn.XMATCH(SBA_fields[[#This Row],[ID]],Rosetta_Stone[FDXSANDBOXA ID],0))=TRUE,"Found","0-Not Found")</f>
        <v>0-Not Found</v>
      </c>
      <c r="C1379" s="15"/>
      <c r="D1379" s="15" t="s">
        <v>8430</v>
      </c>
      <c r="E1379" s="15" t="s">
        <v>6697</v>
      </c>
      <c r="F1379" s="15" t="s">
        <v>103</v>
      </c>
      <c r="G1379" s="15" t="s">
        <v>947</v>
      </c>
    </row>
    <row r="1380" spans="1:7" hidden="1">
      <c r="A1380" s="15" t="s">
        <v>330</v>
      </c>
      <c r="B1380" s="218" t="str">
        <f>IF(ISNUMBER(_xlfn.XMATCH(SBA_fields[[#This Row],[ID]],Rosetta_Stone[FDXSANDBOXA ID],0))=TRUE,"Found","0-Not Found")</f>
        <v>Found</v>
      </c>
      <c r="C1380" s="15" t="s">
        <v>6696</v>
      </c>
      <c r="D1380" s="15" t="s">
        <v>331</v>
      </c>
      <c r="E1380" s="15" t="s">
        <v>6701</v>
      </c>
      <c r="F1380" s="15" t="s">
        <v>103</v>
      </c>
      <c r="G1380" s="15" t="s">
        <v>947</v>
      </c>
    </row>
    <row r="1381" spans="1:7" hidden="1">
      <c r="A1381" s="15" t="s">
        <v>330</v>
      </c>
      <c r="B1381" s="218" t="str">
        <f>IF(ISNUMBER(_xlfn.XMATCH(SBA_fields[[#This Row],[ID]],Rosetta_Stone[FDXSANDBOXA ID],0))=TRUE,"Found","0-Not Found")</f>
        <v>0-Not Found</v>
      </c>
      <c r="C1381" s="15"/>
      <c r="D1381" s="15" t="s">
        <v>8431</v>
      </c>
      <c r="E1381" s="15" t="s">
        <v>6700</v>
      </c>
      <c r="F1381" s="15" t="s">
        <v>103</v>
      </c>
      <c r="G1381" s="15" t="s">
        <v>947</v>
      </c>
    </row>
    <row r="1382" spans="1:7" hidden="1">
      <c r="A1382" s="15" t="s">
        <v>8432</v>
      </c>
      <c r="B1382" s="218" t="str">
        <f>IF(ISNUMBER(_xlfn.XMATCH(SBA_fields[[#This Row],[ID]],Rosetta_Stone[FDXSANDBOXA ID],0))=TRUE,"Found","0-Not Found")</f>
        <v>0-Not Found</v>
      </c>
      <c r="C1382" s="15"/>
      <c r="D1382" s="15" t="s">
        <v>8433</v>
      </c>
      <c r="E1382" s="15" t="s">
        <v>6701</v>
      </c>
      <c r="F1382" s="15" t="s">
        <v>103</v>
      </c>
      <c r="G1382" s="15" t="s">
        <v>6712</v>
      </c>
    </row>
    <row r="1383" spans="1:7" hidden="1">
      <c r="A1383" s="15" t="s">
        <v>8434</v>
      </c>
      <c r="B1383" s="218" t="str">
        <f>IF(ISNUMBER(_xlfn.XMATCH(SBA_fields[[#This Row],[ID]],Rosetta_Stone[FDXSANDBOXA ID],0))=TRUE,"Found","0-Not Found")</f>
        <v>0-Not Found</v>
      </c>
      <c r="C1383" s="15"/>
      <c r="D1383" s="15" t="s">
        <v>8435</v>
      </c>
      <c r="E1383" s="15" t="s">
        <v>6701</v>
      </c>
      <c r="F1383" s="15" t="s">
        <v>216</v>
      </c>
      <c r="G1383" s="15" t="s">
        <v>6712</v>
      </c>
    </row>
    <row r="1384" spans="1:7" hidden="1">
      <c r="A1384" s="15" t="s">
        <v>8436</v>
      </c>
      <c r="B1384" s="218" t="str">
        <f>IF(ISNUMBER(_xlfn.XMATCH(SBA_fields[[#This Row],[ID]],Rosetta_Stone[FDXSANDBOXA ID],0))=TRUE,"Found","0-Not Found")</f>
        <v>0-Not Found</v>
      </c>
      <c r="C1384" s="15"/>
      <c r="D1384" s="15" t="s">
        <v>8437</v>
      </c>
      <c r="E1384" s="15" t="s">
        <v>6701</v>
      </c>
      <c r="F1384" s="15" t="s">
        <v>103</v>
      </c>
      <c r="G1384" s="15" t="s">
        <v>6712</v>
      </c>
    </row>
    <row r="1385" spans="1:7" hidden="1">
      <c r="A1385" s="15" t="s">
        <v>8438</v>
      </c>
      <c r="B1385" s="218" t="str">
        <f>IF(ISNUMBER(_xlfn.XMATCH(SBA_fields[[#This Row],[ID]],Rosetta_Stone[FDXSANDBOXA ID],0))=TRUE,"Found","0-Not Found")</f>
        <v>0-Not Found</v>
      </c>
      <c r="C1385" s="15"/>
      <c r="D1385" s="15" t="s">
        <v>8439</v>
      </c>
      <c r="E1385" s="15" t="s">
        <v>6701</v>
      </c>
      <c r="F1385" s="15" t="s">
        <v>216</v>
      </c>
      <c r="G1385" s="15" t="s">
        <v>6712</v>
      </c>
    </row>
    <row r="1386" spans="1:7" hidden="1">
      <c r="A1386" s="15" t="s">
        <v>8440</v>
      </c>
      <c r="B1386" s="218" t="str">
        <f>IF(ISNUMBER(_xlfn.XMATCH(SBA_fields[[#This Row],[ID]],Rosetta_Stone[FDXSANDBOXA ID],0))=TRUE,"Found","0-Not Found")</f>
        <v>0-Not Found</v>
      </c>
      <c r="C1386" s="15"/>
      <c r="D1386" s="15" t="s">
        <v>8441</v>
      </c>
      <c r="E1386" s="15" t="s">
        <v>6701</v>
      </c>
      <c r="F1386" s="15" t="s">
        <v>103</v>
      </c>
      <c r="G1386" s="15" t="s">
        <v>947</v>
      </c>
    </row>
    <row r="1387" spans="1:7" hidden="1">
      <c r="A1387" s="15" t="s">
        <v>8969</v>
      </c>
      <c r="B1387" s="218" t="str">
        <f>IF(ISNUMBER(_xlfn.XMATCH(SBA_fields[[#This Row],[ID]],Rosetta_Stone[FDXSANDBOXA ID],0))=TRUE,"Found","0-Not Found")</f>
        <v>0-Not Found</v>
      </c>
      <c r="C1387" s="15"/>
      <c r="D1387" s="15" t="s">
        <v>8970</v>
      </c>
      <c r="E1387" s="15" t="s">
        <v>6701</v>
      </c>
      <c r="F1387" s="15" t="s">
        <v>1636</v>
      </c>
      <c r="G1387" s="15" t="s">
        <v>947</v>
      </c>
    </row>
    <row r="1388" spans="1:7" hidden="1">
      <c r="A1388" s="15" t="s">
        <v>8969</v>
      </c>
      <c r="B1388" s="218" t="str">
        <f>IF(ISNUMBER(_xlfn.XMATCH(SBA_fields[[#This Row],[ID]],Rosetta_Stone[FDXSANDBOXA ID],0))=TRUE,"Found","0-Not Found")</f>
        <v>0-Not Found</v>
      </c>
      <c r="C1388" s="15"/>
      <c r="D1388" s="15" t="s">
        <v>8970</v>
      </c>
      <c r="E1388" s="15" t="s">
        <v>6700</v>
      </c>
      <c r="F1388" s="15" t="s">
        <v>1636</v>
      </c>
      <c r="G1388" s="15" t="s">
        <v>947</v>
      </c>
    </row>
    <row r="1389" spans="1:7" hidden="1">
      <c r="A1389" s="15" t="s">
        <v>8442</v>
      </c>
      <c r="B1389" s="218" t="str">
        <f>IF(ISNUMBER(_xlfn.XMATCH(SBA_fields[[#This Row],[ID]],Rosetta_Stone[FDXSANDBOXA ID],0))=TRUE,"Found","0-Not Found")</f>
        <v>0-Not Found</v>
      </c>
      <c r="C1389" s="15"/>
      <c r="D1389" s="15" t="s">
        <v>8443</v>
      </c>
      <c r="E1389" s="15" t="s">
        <v>6700</v>
      </c>
      <c r="F1389" s="15" t="s">
        <v>216</v>
      </c>
      <c r="G1389" s="15" t="s">
        <v>7455</v>
      </c>
    </row>
    <row r="1390" spans="1:7" hidden="1">
      <c r="A1390" s="15" t="s">
        <v>8444</v>
      </c>
      <c r="B1390" s="218" t="str">
        <f>IF(ISNUMBER(_xlfn.XMATCH(SBA_fields[[#This Row],[ID]],Rosetta_Stone[FDXSANDBOXA ID],0))=TRUE,"Found","0-Not Found")</f>
        <v>0-Not Found</v>
      </c>
      <c r="C1390" s="15"/>
      <c r="D1390" s="15" t="s">
        <v>8445</v>
      </c>
      <c r="E1390" s="15" t="s">
        <v>6701</v>
      </c>
      <c r="F1390" s="15" t="s">
        <v>1636</v>
      </c>
      <c r="G1390" s="15" t="s">
        <v>947</v>
      </c>
    </row>
    <row r="1391" spans="1:7" hidden="1">
      <c r="A1391" s="15" t="s">
        <v>8444</v>
      </c>
      <c r="B1391" s="218" t="str">
        <f>IF(ISNUMBER(_xlfn.XMATCH(SBA_fields[[#This Row],[ID]],Rosetta_Stone[FDXSANDBOXA ID],0))=TRUE,"Found","0-Not Found")</f>
        <v>0-Not Found</v>
      </c>
      <c r="C1391" s="15"/>
      <c r="D1391" s="15" t="s">
        <v>8445</v>
      </c>
      <c r="E1391" s="15" t="s">
        <v>6700</v>
      </c>
      <c r="F1391" s="15" t="s">
        <v>1636</v>
      </c>
      <c r="G1391" s="15" t="s">
        <v>947</v>
      </c>
    </row>
    <row r="1392" spans="1:7" hidden="1">
      <c r="A1392" s="15" t="s">
        <v>8444</v>
      </c>
      <c r="B1392" s="218" t="str">
        <f>IF(ISNUMBER(_xlfn.XMATCH(SBA_fields[[#This Row],[ID]],Rosetta_Stone[FDXSANDBOXA ID],0))=TRUE,"Found","0-Not Found")</f>
        <v>0-Not Found</v>
      </c>
      <c r="C1392" s="15"/>
      <c r="D1392" s="15" t="s">
        <v>8445</v>
      </c>
      <c r="E1392" s="15" t="s">
        <v>6697</v>
      </c>
      <c r="F1392" s="15" t="s">
        <v>1636</v>
      </c>
      <c r="G1392" s="15" t="s">
        <v>947</v>
      </c>
    </row>
    <row r="1393" spans="1:7" hidden="1">
      <c r="A1393" s="15" t="s">
        <v>8446</v>
      </c>
      <c r="B1393" s="218" t="str">
        <f>IF(ISNUMBER(_xlfn.XMATCH(SBA_fields[[#This Row],[ID]],Rosetta_Stone[FDXSANDBOXA ID],0))=TRUE,"Found","0-Not Found")</f>
        <v>0-Not Found</v>
      </c>
      <c r="C1393" s="15"/>
      <c r="D1393" s="15" t="s">
        <v>8447</v>
      </c>
      <c r="E1393" s="15" t="s">
        <v>6701</v>
      </c>
      <c r="F1393" s="15" t="s">
        <v>216</v>
      </c>
      <c r="G1393" s="15" t="s">
        <v>6831</v>
      </c>
    </row>
    <row r="1394" spans="1:7" hidden="1">
      <c r="A1394" s="15" t="s">
        <v>2031</v>
      </c>
      <c r="B1394" s="218" t="str">
        <f>IF(ISNUMBER(_xlfn.XMATCH(SBA_fields[[#This Row],[ID]],Rosetta_Stone[FDXSANDBOXA ID],0))=TRUE,"Found","0-Not Found")</f>
        <v>0-Not Found</v>
      </c>
      <c r="C1394" s="15" t="s">
        <v>6696</v>
      </c>
      <c r="D1394" s="15" t="s">
        <v>8448</v>
      </c>
      <c r="E1394" s="15" t="s">
        <v>6700</v>
      </c>
      <c r="F1394" s="15" t="s">
        <v>103</v>
      </c>
      <c r="G1394" s="15" t="s">
        <v>947</v>
      </c>
    </row>
    <row r="1395" spans="1:7" hidden="1">
      <c r="A1395" s="15" t="s">
        <v>8971</v>
      </c>
      <c r="B1395" s="218" t="str">
        <f>IF(ISNUMBER(_xlfn.XMATCH(SBA_fields[[#This Row],[ID]],Rosetta_Stone[FDXSANDBOXA ID],0))=TRUE,"Found","0-Not Found")</f>
        <v>0-Not Found</v>
      </c>
      <c r="C1395" s="15"/>
      <c r="D1395" s="15" t="s">
        <v>8972</v>
      </c>
      <c r="E1395" s="15" t="s">
        <v>6700</v>
      </c>
      <c r="F1395" s="15" t="s">
        <v>1636</v>
      </c>
      <c r="G1395" s="15" t="s">
        <v>947</v>
      </c>
    </row>
    <row r="1396" spans="1:7" hidden="1">
      <c r="A1396" s="15" t="s">
        <v>8449</v>
      </c>
      <c r="B1396" s="218" t="str">
        <f>IF(ISNUMBER(_xlfn.XMATCH(SBA_fields[[#This Row],[ID]],Rosetta_Stone[FDXSANDBOXA ID],0))=TRUE,"Found","0-Not Found")</f>
        <v>0-Not Found</v>
      </c>
      <c r="C1396" s="15"/>
      <c r="D1396" s="15" t="s">
        <v>8450</v>
      </c>
      <c r="E1396" s="15" t="s">
        <v>6935</v>
      </c>
      <c r="F1396" s="15" t="s">
        <v>103</v>
      </c>
      <c r="G1396" s="15" t="s">
        <v>947</v>
      </c>
    </row>
    <row r="1397" spans="1:7" hidden="1">
      <c r="A1397" s="15" t="s">
        <v>776</v>
      </c>
      <c r="B1397" s="218" t="str">
        <f>IF(ISNUMBER(_xlfn.XMATCH(SBA_fields[[#This Row],[ID]],Rosetta_Stone[FDXSANDBOXA ID],0))=TRUE,"Found","0-Not Found")</f>
        <v>0-Not Found</v>
      </c>
      <c r="C1397" s="15"/>
      <c r="D1397" s="15" t="s">
        <v>2014</v>
      </c>
      <c r="E1397" s="15" t="s">
        <v>6700</v>
      </c>
      <c r="F1397" s="15" t="s">
        <v>1636</v>
      </c>
      <c r="G1397" s="15" t="s">
        <v>947</v>
      </c>
    </row>
    <row r="1398" spans="1:7" hidden="1">
      <c r="A1398" s="15" t="s">
        <v>776</v>
      </c>
      <c r="B1398" s="218" t="str">
        <f>IF(ISNUMBER(_xlfn.XMATCH(SBA_fields[[#This Row],[ID]],Rosetta_Stone[FDXSANDBOXA ID],0))=TRUE,"Found","0-Not Found")</f>
        <v>0-Not Found</v>
      </c>
      <c r="C1398" s="15"/>
      <c r="D1398" s="15" t="s">
        <v>2014</v>
      </c>
      <c r="E1398" s="15" t="s">
        <v>6697</v>
      </c>
      <c r="F1398" s="15" t="s">
        <v>1636</v>
      </c>
      <c r="G1398" s="15" t="s">
        <v>947</v>
      </c>
    </row>
    <row r="1399" spans="1:7" hidden="1">
      <c r="A1399" s="15" t="s">
        <v>2044</v>
      </c>
      <c r="B1399" s="218" t="str">
        <f>IF(ISNUMBER(_xlfn.XMATCH(SBA_fields[[#This Row],[ID]],Rosetta_Stone[FDXSANDBOXA ID],0))=TRUE,"Found","0-Not Found")</f>
        <v>0-Not Found</v>
      </c>
      <c r="C1399" s="15" t="s">
        <v>6696</v>
      </c>
      <c r="D1399" s="15" t="s">
        <v>8973</v>
      </c>
      <c r="E1399" s="15" t="s">
        <v>6700</v>
      </c>
      <c r="F1399" s="15" t="s">
        <v>1636</v>
      </c>
      <c r="G1399" s="15" t="s">
        <v>947</v>
      </c>
    </row>
    <row r="1400" spans="1:7" hidden="1">
      <c r="A1400" s="15" t="s">
        <v>234</v>
      </c>
      <c r="B1400" s="218" t="str">
        <f>IF(ISNUMBER(_xlfn.XMATCH(SBA_fields[[#This Row],[ID]],Rosetta_Stone[FDXSANDBOXA ID],0))=TRUE,"Found","0-Not Found")</f>
        <v>Found</v>
      </c>
      <c r="C1400" s="15" t="s">
        <v>6696</v>
      </c>
      <c r="D1400" s="15" t="s">
        <v>235</v>
      </c>
      <c r="E1400" s="15" t="s">
        <v>6701</v>
      </c>
      <c r="F1400" s="15" t="s">
        <v>1636</v>
      </c>
      <c r="G1400" s="15" t="s">
        <v>947</v>
      </c>
    </row>
    <row r="1401" spans="1:7" hidden="1">
      <c r="A1401" s="15" t="s">
        <v>8451</v>
      </c>
      <c r="B1401" s="218" t="str">
        <f>IF(ISNUMBER(_xlfn.XMATCH(SBA_fields[[#This Row],[ID]],Rosetta_Stone[FDXSANDBOXA ID],0))=TRUE,"Found","0-Not Found")</f>
        <v>Found</v>
      </c>
      <c r="C1401" s="15" t="s">
        <v>6696</v>
      </c>
      <c r="D1401" s="15" t="s">
        <v>1763</v>
      </c>
      <c r="E1401" s="15" t="s">
        <v>6701</v>
      </c>
      <c r="F1401" s="15" t="s">
        <v>1636</v>
      </c>
      <c r="G1401" s="15" t="s">
        <v>947</v>
      </c>
    </row>
    <row r="1402" spans="1:7" hidden="1">
      <c r="A1402" s="15" t="s">
        <v>8451</v>
      </c>
      <c r="B1402" s="218" t="str">
        <f>IF(ISNUMBER(_xlfn.XMATCH(SBA_fields[[#This Row],[ID]],Rosetta_Stone[FDXSANDBOXA ID],0))=TRUE,"Found","0-Not Found")</f>
        <v>Found</v>
      </c>
      <c r="C1402" s="15" t="s">
        <v>6696</v>
      </c>
      <c r="D1402" s="15" t="s">
        <v>1763</v>
      </c>
      <c r="E1402" s="15" t="s">
        <v>6700</v>
      </c>
      <c r="F1402" s="15" t="s">
        <v>1636</v>
      </c>
      <c r="G1402" s="15" t="s">
        <v>947</v>
      </c>
    </row>
    <row r="1403" spans="1:7" hidden="1">
      <c r="A1403" s="15" t="s">
        <v>8451</v>
      </c>
      <c r="B1403" s="218" t="str">
        <f>IF(ISNUMBER(_xlfn.XMATCH(SBA_fields[[#This Row],[ID]],Rosetta_Stone[FDXSANDBOXA ID],0))=TRUE,"Found","0-Not Found")</f>
        <v>Found</v>
      </c>
      <c r="C1403" s="15" t="s">
        <v>6696</v>
      </c>
      <c r="D1403" s="15" t="s">
        <v>1763</v>
      </c>
      <c r="E1403" s="15" t="s">
        <v>6697</v>
      </c>
      <c r="F1403" s="15" t="s">
        <v>1636</v>
      </c>
      <c r="G1403" s="15" t="s">
        <v>947</v>
      </c>
    </row>
    <row r="1404" spans="1:7" hidden="1">
      <c r="A1404" s="15" t="s">
        <v>8452</v>
      </c>
      <c r="B1404" s="218" t="str">
        <f>IF(ISNUMBER(_xlfn.XMATCH(SBA_fields[[#This Row],[ID]],Rosetta_Stone[FDXSANDBOXA ID],0))=TRUE,"Found","0-Not Found")</f>
        <v>0-Not Found</v>
      </c>
      <c r="C1404" s="15"/>
      <c r="D1404" s="15" t="s">
        <v>8453</v>
      </c>
      <c r="E1404" s="15" t="s">
        <v>6697</v>
      </c>
      <c r="F1404" s="15" t="s">
        <v>103</v>
      </c>
      <c r="G1404" s="15" t="s">
        <v>1075</v>
      </c>
    </row>
    <row r="1405" spans="1:7" hidden="1">
      <c r="A1405" s="15" t="s">
        <v>8452</v>
      </c>
      <c r="B1405" s="218" t="str">
        <f>IF(ISNUMBER(_xlfn.XMATCH(SBA_fields[[#This Row],[ID]],Rosetta_Stone[FDXSANDBOXA ID],0))=TRUE,"Found","0-Not Found")</f>
        <v>0-Not Found</v>
      </c>
      <c r="C1405" s="15"/>
      <c r="D1405" s="15" t="s">
        <v>8454</v>
      </c>
      <c r="E1405" s="15" t="s">
        <v>6700</v>
      </c>
      <c r="F1405" s="15" t="s">
        <v>103</v>
      </c>
      <c r="G1405" s="15" t="s">
        <v>1075</v>
      </c>
    </row>
    <row r="1406" spans="1:7" hidden="1">
      <c r="A1406" s="15" t="s">
        <v>8455</v>
      </c>
      <c r="B1406" s="218" t="str">
        <f>IF(ISNUMBER(_xlfn.XMATCH(SBA_fields[[#This Row],[ID]],Rosetta_Stone[FDXSANDBOXA ID],0))=TRUE,"Found","0-Not Found")</f>
        <v>0-Not Found</v>
      </c>
      <c r="C1406" s="15"/>
      <c r="D1406" s="15" t="s">
        <v>8456</v>
      </c>
      <c r="E1406" s="15" t="s">
        <v>6701</v>
      </c>
      <c r="F1406" s="15" t="s">
        <v>216</v>
      </c>
      <c r="G1406" s="15" t="s">
        <v>947</v>
      </c>
    </row>
    <row r="1407" spans="1:7" hidden="1">
      <c r="A1407" s="15" t="s">
        <v>8457</v>
      </c>
      <c r="B1407" s="218" t="str">
        <f>IF(ISNUMBER(_xlfn.XMATCH(SBA_fields[[#This Row],[ID]],Rosetta_Stone[FDXSANDBOXA ID],0))=TRUE,"Found","0-Not Found")</f>
        <v>0-Not Found</v>
      </c>
      <c r="C1407" s="15" t="s">
        <v>6696</v>
      </c>
      <c r="D1407" s="15" t="s">
        <v>8458</v>
      </c>
      <c r="E1407" s="15" t="s">
        <v>6700</v>
      </c>
      <c r="F1407" s="15" t="s">
        <v>103</v>
      </c>
      <c r="G1407" s="15" t="s">
        <v>947</v>
      </c>
    </row>
    <row r="1408" spans="1:7" hidden="1">
      <c r="A1408" s="15" t="s">
        <v>8459</v>
      </c>
      <c r="B1408" s="218" t="str">
        <f>IF(ISNUMBER(_xlfn.XMATCH(SBA_fields[[#This Row],[ID]],Rosetta_Stone[FDXSANDBOXA ID],0))=TRUE,"Found","0-Not Found")</f>
        <v>0-Not Found</v>
      </c>
      <c r="C1408" s="15"/>
      <c r="D1408" s="15" t="s">
        <v>8460</v>
      </c>
      <c r="E1408" s="15" t="s">
        <v>6700</v>
      </c>
      <c r="F1408" s="15" t="s">
        <v>103</v>
      </c>
      <c r="G1408" s="15" t="s">
        <v>810</v>
      </c>
    </row>
    <row r="1409" spans="1:7" hidden="1">
      <c r="A1409" s="15" t="s">
        <v>8461</v>
      </c>
      <c r="B1409" s="218" t="str">
        <f>IF(ISNUMBER(_xlfn.XMATCH(SBA_fields[[#This Row],[ID]],Rosetta_Stone[FDXSANDBOXA ID],0))=TRUE,"Found","0-Not Found")</f>
        <v>0-Not Found</v>
      </c>
      <c r="C1409" s="15"/>
      <c r="D1409" s="15" t="s">
        <v>8462</v>
      </c>
      <c r="E1409" s="15" t="s">
        <v>6700</v>
      </c>
      <c r="F1409" s="15" t="s">
        <v>1636</v>
      </c>
      <c r="G1409" s="15" t="s">
        <v>947</v>
      </c>
    </row>
    <row r="1410" spans="1:7" hidden="1">
      <c r="A1410" s="15" t="s">
        <v>8463</v>
      </c>
      <c r="B1410" s="218" t="str">
        <f>IF(ISNUMBER(_xlfn.XMATCH(SBA_fields[[#This Row],[ID]],Rosetta_Stone[FDXSANDBOXA ID],0))=TRUE,"Found","0-Not Found")</f>
        <v>0-Not Found</v>
      </c>
      <c r="C1410" s="15"/>
      <c r="D1410" s="15" t="s">
        <v>8464</v>
      </c>
      <c r="E1410" s="15" t="s">
        <v>6700</v>
      </c>
      <c r="F1410" s="15" t="s">
        <v>103</v>
      </c>
      <c r="G1410" s="15" t="s">
        <v>947</v>
      </c>
    </row>
    <row r="1411" spans="1:7" hidden="1">
      <c r="A1411" s="15" t="s">
        <v>8465</v>
      </c>
      <c r="B1411" s="218" t="str">
        <f>IF(ISNUMBER(_xlfn.XMATCH(SBA_fields[[#This Row],[ID]],Rosetta_Stone[FDXSANDBOXA ID],0))=TRUE,"Found","0-Not Found")</f>
        <v>0-Not Found</v>
      </c>
      <c r="C1411" s="15"/>
      <c r="D1411" s="15" t="s">
        <v>8466</v>
      </c>
      <c r="E1411" s="15" t="s">
        <v>6700</v>
      </c>
      <c r="F1411" s="15" t="s">
        <v>1636</v>
      </c>
      <c r="G1411" s="15" t="s">
        <v>947</v>
      </c>
    </row>
    <row r="1412" spans="1:7" hidden="1">
      <c r="A1412" s="15" t="s">
        <v>8467</v>
      </c>
      <c r="B1412" s="218" t="str">
        <f>IF(ISNUMBER(_xlfn.XMATCH(SBA_fields[[#This Row],[ID]],Rosetta_Stone[FDXSANDBOXA ID],0))=TRUE,"Found","0-Not Found")</f>
        <v>0-Not Found</v>
      </c>
      <c r="C1412" s="15"/>
      <c r="D1412" s="15" t="s">
        <v>8468</v>
      </c>
      <c r="E1412" s="15" t="s">
        <v>6697</v>
      </c>
      <c r="F1412" s="15" t="s">
        <v>1636</v>
      </c>
      <c r="G1412" s="15" t="s">
        <v>947</v>
      </c>
    </row>
    <row r="1413" spans="1:7" hidden="1">
      <c r="A1413" s="15" t="s">
        <v>8469</v>
      </c>
      <c r="B1413" s="218" t="str">
        <f>IF(ISNUMBER(_xlfn.XMATCH(SBA_fields[[#This Row],[ID]],Rosetta_Stone[FDXSANDBOXA ID],0))=TRUE,"Found","0-Not Found")</f>
        <v>0-Not Found</v>
      </c>
      <c r="C1413" s="15" t="s">
        <v>6696</v>
      </c>
      <c r="D1413" s="15" t="s">
        <v>8470</v>
      </c>
      <c r="E1413" s="15" t="s">
        <v>6700</v>
      </c>
      <c r="F1413" s="15" t="s">
        <v>103</v>
      </c>
      <c r="G1413" s="15" t="s">
        <v>947</v>
      </c>
    </row>
    <row r="1414" spans="1:7" hidden="1">
      <c r="A1414" s="15" t="s">
        <v>8471</v>
      </c>
      <c r="B1414" s="218" t="str">
        <f>IF(ISNUMBER(_xlfn.XMATCH(SBA_fields[[#This Row],[ID]],Rosetta_Stone[FDXSANDBOXA ID],0))=TRUE,"Found","0-Not Found")</f>
        <v>0-Not Found</v>
      </c>
      <c r="C1414" s="15"/>
      <c r="D1414" s="15" t="s">
        <v>8472</v>
      </c>
      <c r="E1414" s="15" t="s">
        <v>6700</v>
      </c>
      <c r="F1414" s="15" t="s">
        <v>103</v>
      </c>
      <c r="G1414" s="15" t="s">
        <v>7481</v>
      </c>
    </row>
    <row r="1415" spans="1:7" hidden="1">
      <c r="A1415" s="15" t="s">
        <v>8471</v>
      </c>
      <c r="B1415" s="218" t="str">
        <f>IF(ISNUMBER(_xlfn.XMATCH(SBA_fields[[#This Row],[ID]],Rosetta_Stone[FDXSANDBOXA ID],0))=TRUE,"Found","0-Not Found")</f>
        <v>0-Not Found</v>
      </c>
      <c r="C1415" s="15"/>
      <c r="D1415" s="15" t="s">
        <v>8473</v>
      </c>
      <c r="E1415" s="15" t="s">
        <v>6701</v>
      </c>
      <c r="F1415" s="15" t="s">
        <v>103</v>
      </c>
      <c r="G1415" s="15" t="s">
        <v>7481</v>
      </c>
    </row>
    <row r="1416" spans="1:7" hidden="1">
      <c r="A1416" s="15" t="s">
        <v>8474</v>
      </c>
      <c r="B1416" s="218" t="str">
        <f>IF(ISNUMBER(_xlfn.XMATCH(SBA_fields[[#This Row],[ID]],Rosetta_Stone[FDXSANDBOXA ID],0))=TRUE,"Found","0-Not Found")</f>
        <v>0-Not Found</v>
      </c>
      <c r="C1416" s="15"/>
      <c r="D1416" s="15" t="s">
        <v>8475</v>
      </c>
      <c r="E1416" s="15" t="s">
        <v>6701</v>
      </c>
      <c r="F1416" s="15" t="s">
        <v>1636</v>
      </c>
      <c r="G1416" s="15" t="s">
        <v>947</v>
      </c>
    </row>
    <row r="1417" spans="1:7" hidden="1">
      <c r="A1417" s="15" t="s">
        <v>8476</v>
      </c>
      <c r="B1417" s="218" t="str">
        <f>IF(ISNUMBER(_xlfn.XMATCH(SBA_fields[[#This Row],[ID]],Rosetta_Stone[FDXSANDBOXA ID],0))=TRUE,"Found","0-Not Found")</f>
        <v>0-Not Found</v>
      </c>
      <c r="C1417" s="15"/>
      <c r="D1417" s="15" t="s">
        <v>8477</v>
      </c>
      <c r="E1417" s="15" t="s">
        <v>6701</v>
      </c>
      <c r="F1417" s="15" t="s">
        <v>1636</v>
      </c>
      <c r="G1417" s="15" t="s">
        <v>947</v>
      </c>
    </row>
    <row r="1418" spans="1:7" hidden="1">
      <c r="A1418" s="15" t="s">
        <v>254</v>
      </c>
      <c r="B1418" s="218" t="str">
        <f>IF(ISNUMBER(_xlfn.XMATCH(SBA_fields[[#This Row],[ID]],Rosetta_Stone[FDXSANDBOXA ID],0))=TRUE,"Found","0-Not Found")</f>
        <v>Found</v>
      </c>
      <c r="C1418" s="15" t="s">
        <v>6696</v>
      </c>
      <c r="D1418" s="15" t="s">
        <v>255</v>
      </c>
      <c r="E1418" s="15" t="s">
        <v>6701</v>
      </c>
      <c r="F1418" s="15" t="s">
        <v>1636</v>
      </c>
      <c r="G1418" s="15" t="s">
        <v>947</v>
      </c>
    </row>
    <row r="1419" spans="1:7" hidden="1">
      <c r="A1419" s="15" t="s">
        <v>254</v>
      </c>
      <c r="B1419" s="218" t="str">
        <f>IF(ISNUMBER(_xlfn.XMATCH(SBA_fields[[#This Row],[ID]],Rosetta_Stone[FDXSANDBOXA ID],0))=TRUE,"Found","0-Not Found")</f>
        <v>Found</v>
      </c>
      <c r="C1419" s="15" t="s">
        <v>6696</v>
      </c>
      <c r="D1419" s="15" t="s">
        <v>255</v>
      </c>
      <c r="E1419" s="15" t="s">
        <v>6700</v>
      </c>
      <c r="F1419" s="15" t="s">
        <v>1636</v>
      </c>
      <c r="G1419" s="15" t="s">
        <v>947</v>
      </c>
    </row>
    <row r="1420" spans="1:7" hidden="1">
      <c r="A1420" s="15" t="s">
        <v>254</v>
      </c>
      <c r="B1420" s="218" t="str">
        <f>IF(ISNUMBER(_xlfn.XMATCH(SBA_fields[[#This Row],[ID]],Rosetta_Stone[FDXSANDBOXA ID],0))=TRUE,"Found","0-Not Found")</f>
        <v>Found</v>
      </c>
      <c r="C1420" s="15" t="s">
        <v>6696</v>
      </c>
      <c r="D1420" s="15" t="s">
        <v>255</v>
      </c>
      <c r="E1420" s="15" t="s">
        <v>6697</v>
      </c>
      <c r="F1420" s="15" t="s">
        <v>1636</v>
      </c>
      <c r="G1420" s="15" t="s">
        <v>947</v>
      </c>
    </row>
    <row r="1421" spans="1:7" hidden="1">
      <c r="A1421" s="15" t="s">
        <v>311</v>
      </c>
      <c r="B1421" s="218" t="str">
        <f>IF(ISNUMBER(_xlfn.XMATCH(SBA_fields[[#This Row],[ID]],Rosetta_Stone[FDXSANDBOXA ID],0))=TRUE,"Found","0-Not Found")</f>
        <v>0-Not Found</v>
      </c>
      <c r="C1421" s="15"/>
      <c r="D1421" s="15" t="s">
        <v>911</v>
      </c>
      <c r="E1421" s="15" t="s">
        <v>7132</v>
      </c>
      <c r="F1421" s="15" t="s">
        <v>103</v>
      </c>
      <c r="G1421" s="15" t="s">
        <v>1075</v>
      </c>
    </row>
    <row r="1422" spans="1:7" hidden="1">
      <c r="A1422" s="15" t="s">
        <v>311</v>
      </c>
      <c r="B1422" s="218" t="str">
        <f>IF(ISNUMBER(_xlfn.XMATCH(SBA_fields[[#This Row],[ID]],Rosetta_Stone[FDXSANDBOXA ID],0))=TRUE,"Found","0-Not Found")</f>
        <v>0-Not Found</v>
      </c>
      <c r="C1422" s="15"/>
      <c r="D1422" s="15" t="s">
        <v>8478</v>
      </c>
      <c r="E1422" s="15" t="s">
        <v>6727</v>
      </c>
      <c r="F1422" s="15" t="s">
        <v>103</v>
      </c>
      <c r="G1422" s="15" t="s">
        <v>1075</v>
      </c>
    </row>
    <row r="1423" spans="1:7" hidden="1">
      <c r="A1423" s="15" t="s">
        <v>311</v>
      </c>
      <c r="B1423" s="218" t="str">
        <f>IF(ISNUMBER(_xlfn.XMATCH(SBA_fields[[#This Row],[ID]],Rosetta_Stone[FDXSANDBOXA ID],0))=TRUE,"Found","0-Not Found")</f>
        <v>0-Not Found</v>
      </c>
      <c r="C1423" s="15"/>
      <c r="D1423" s="15" t="s">
        <v>8479</v>
      </c>
      <c r="E1423" s="15" t="s">
        <v>6704</v>
      </c>
      <c r="F1423" s="15" t="s">
        <v>216</v>
      </c>
      <c r="G1423" s="15" t="s">
        <v>1075</v>
      </c>
    </row>
    <row r="1424" spans="1:7" hidden="1">
      <c r="A1424" s="15" t="s">
        <v>726</v>
      </c>
      <c r="B1424" s="218" t="str">
        <f>IF(ISNUMBER(_xlfn.XMATCH(SBA_fields[[#This Row],[ID]],Rosetta_Stone[FDXSANDBOXA ID],0))=TRUE,"Found","0-Not Found")</f>
        <v>Found</v>
      </c>
      <c r="C1424" s="15" t="s">
        <v>6696</v>
      </c>
      <c r="D1424" s="15" t="s">
        <v>1191</v>
      </c>
      <c r="E1424" s="15" t="s">
        <v>6700</v>
      </c>
      <c r="F1424" s="15" t="s">
        <v>216</v>
      </c>
      <c r="G1424" s="15" t="s">
        <v>338</v>
      </c>
    </row>
    <row r="1425" spans="1:7" hidden="1">
      <c r="A1425" s="15" t="s">
        <v>8480</v>
      </c>
      <c r="B1425" s="218" t="str">
        <f>IF(ISNUMBER(_xlfn.XMATCH(SBA_fields[[#This Row],[ID]],Rosetta_Stone[FDXSANDBOXA ID],0))=TRUE,"Found","0-Not Found")</f>
        <v>0-Not Found</v>
      </c>
      <c r="C1425" s="15"/>
      <c r="D1425" s="15" t="s">
        <v>8481</v>
      </c>
      <c r="E1425" s="15" t="s">
        <v>6727</v>
      </c>
      <c r="F1425" s="15" t="s">
        <v>103</v>
      </c>
      <c r="G1425" s="15" t="s">
        <v>1347</v>
      </c>
    </row>
    <row r="1426" spans="1:7" hidden="1">
      <c r="A1426" s="15" t="s">
        <v>114</v>
      </c>
      <c r="B1426" s="218" t="str">
        <f>IF(ISNUMBER(_xlfn.XMATCH(SBA_fields[[#This Row],[ID]],Rosetta_Stone[FDXSANDBOXA ID],0))=TRUE,"Found","0-Not Found")</f>
        <v>Found</v>
      </c>
      <c r="C1426" s="15" t="s">
        <v>6696</v>
      </c>
      <c r="D1426" s="15" t="s">
        <v>8482</v>
      </c>
      <c r="E1426" s="15" t="s">
        <v>6700</v>
      </c>
      <c r="F1426" s="15" t="s">
        <v>216</v>
      </c>
      <c r="G1426" s="15" t="s">
        <v>1075</v>
      </c>
    </row>
    <row r="1427" spans="1:7" hidden="1">
      <c r="A1427" s="15" t="s">
        <v>8483</v>
      </c>
      <c r="B1427" s="218" t="str">
        <f>IF(ISNUMBER(_xlfn.XMATCH(SBA_fields[[#This Row],[ID]],Rosetta_Stone[FDXSANDBOXA ID],0))=TRUE,"Found","0-Not Found")</f>
        <v>0-Not Found</v>
      </c>
      <c r="C1427" s="15"/>
      <c r="D1427" s="15" t="s">
        <v>8484</v>
      </c>
      <c r="E1427" s="15" t="s">
        <v>6935</v>
      </c>
      <c r="F1427" s="15" t="s">
        <v>103</v>
      </c>
      <c r="G1427" s="15" t="s">
        <v>1075</v>
      </c>
    </row>
    <row r="1428" spans="1:7" hidden="1">
      <c r="A1428" s="15" t="s">
        <v>8485</v>
      </c>
      <c r="B1428" s="218" t="str">
        <f>IF(ISNUMBER(_xlfn.XMATCH(SBA_fields[[#This Row],[ID]],Rosetta_Stone[FDXSANDBOXA ID],0))=TRUE,"Found","0-Not Found")</f>
        <v>0-Not Found</v>
      </c>
      <c r="C1428" s="15"/>
      <c r="D1428" s="15" t="s">
        <v>8486</v>
      </c>
      <c r="E1428" s="15" t="s">
        <v>6700</v>
      </c>
      <c r="F1428" s="15" t="s">
        <v>216</v>
      </c>
      <c r="G1428" s="15" t="s">
        <v>338</v>
      </c>
    </row>
    <row r="1429" spans="1:7" hidden="1">
      <c r="A1429" s="15" t="s">
        <v>111</v>
      </c>
      <c r="B1429" s="218" t="str">
        <f>IF(ISNUMBER(_xlfn.XMATCH(SBA_fields[[#This Row],[ID]],Rosetta_Stone[FDXSANDBOXA ID],0))=TRUE,"Found","0-Not Found")</f>
        <v>Found</v>
      </c>
      <c r="C1429" s="15" t="s">
        <v>6696</v>
      </c>
      <c r="D1429" s="15" t="s">
        <v>8487</v>
      </c>
      <c r="E1429" s="15" t="s">
        <v>6700</v>
      </c>
      <c r="F1429" s="15" t="s">
        <v>216</v>
      </c>
      <c r="G1429" s="15" t="s">
        <v>1075</v>
      </c>
    </row>
    <row r="1430" spans="1:7" hidden="1">
      <c r="A1430" s="15" t="s">
        <v>8488</v>
      </c>
      <c r="B1430" s="218" t="str">
        <f>IF(ISNUMBER(_xlfn.XMATCH(SBA_fields[[#This Row],[ID]],Rosetta_Stone[FDXSANDBOXA ID],0))=TRUE,"Found","0-Not Found")</f>
        <v>0-Not Found</v>
      </c>
      <c r="C1430" s="15"/>
      <c r="D1430" s="15" t="s">
        <v>8489</v>
      </c>
      <c r="E1430" s="15" t="s">
        <v>6935</v>
      </c>
      <c r="F1430" s="15" t="s">
        <v>103</v>
      </c>
      <c r="G1430" s="15" t="s">
        <v>1075</v>
      </c>
    </row>
    <row r="1431" spans="1:7" hidden="1">
      <c r="A1431" s="15" t="s">
        <v>8490</v>
      </c>
      <c r="B1431" s="218" t="str">
        <f>IF(ISNUMBER(_xlfn.XMATCH(SBA_fields[[#This Row],[ID]],Rosetta_Stone[FDXSANDBOXA ID],0))=TRUE,"Found","0-Not Found")</f>
        <v>0-Not Found</v>
      </c>
      <c r="C1431" s="15"/>
      <c r="D1431" s="15" t="s">
        <v>8491</v>
      </c>
      <c r="E1431" s="15" t="s">
        <v>6700</v>
      </c>
      <c r="F1431" s="15" t="s">
        <v>103</v>
      </c>
      <c r="G1431" s="15" t="s">
        <v>947</v>
      </c>
    </row>
    <row r="1432" spans="1:7" hidden="1">
      <c r="A1432" s="15" t="s">
        <v>334</v>
      </c>
      <c r="B1432" s="218" t="str">
        <f>IF(ISNUMBER(_xlfn.XMATCH(SBA_fields[[#This Row],[ID]],Rosetta_Stone[FDXSANDBOXA ID],0))=TRUE,"Found","0-Not Found")</f>
        <v>0-Not Found</v>
      </c>
      <c r="C1432" s="15" t="s">
        <v>6696</v>
      </c>
      <c r="D1432" s="15" t="s">
        <v>335</v>
      </c>
      <c r="E1432" s="15" t="s">
        <v>6701</v>
      </c>
      <c r="F1432" s="15" t="s">
        <v>1636</v>
      </c>
      <c r="G1432" s="15" t="s">
        <v>947</v>
      </c>
    </row>
    <row r="1433" spans="1:7" hidden="1">
      <c r="A1433" s="15" t="s">
        <v>8492</v>
      </c>
      <c r="B1433" s="218" t="str">
        <f>IF(ISNUMBER(_xlfn.XMATCH(SBA_fields[[#This Row],[ID]],Rosetta_Stone[FDXSANDBOXA ID],0))=TRUE,"Found","0-Not Found")</f>
        <v>0-Not Found</v>
      </c>
      <c r="C1433" s="15"/>
      <c r="D1433" s="15" t="s">
        <v>8493</v>
      </c>
      <c r="E1433" s="15" t="s">
        <v>6704</v>
      </c>
      <c r="F1433" s="15" t="s">
        <v>216</v>
      </c>
      <c r="G1433" s="15" t="s">
        <v>947</v>
      </c>
    </row>
    <row r="1434" spans="1:7" hidden="1">
      <c r="A1434" s="15" t="s">
        <v>8494</v>
      </c>
      <c r="B1434" s="218" t="str">
        <f>IF(ISNUMBER(_xlfn.XMATCH(SBA_fields[[#This Row],[ID]],Rosetta_Stone[FDXSANDBOXA ID],0))=TRUE,"Found","0-Not Found")</f>
        <v>0-Not Found</v>
      </c>
      <c r="C1434" s="15"/>
      <c r="D1434" s="15" t="s">
        <v>8495</v>
      </c>
      <c r="E1434" s="15" t="s">
        <v>6701</v>
      </c>
      <c r="F1434" s="15" t="s">
        <v>216</v>
      </c>
      <c r="G1434" s="15" t="s">
        <v>6712</v>
      </c>
    </row>
    <row r="1435" spans="1:7" hidden="1">
      <c r="A1435" s="15" t="s">
        <v>794</v>
      </c>
      <c r="B1435" s="218" t="str">
        <f>IF(ISNUMBER(_xlfn.XMATCH(SBA_fields[[#This Row],[ID]],Rosetta_Stone[FDXSANDBOXA ID],0))=TRUE,"Found","0-Not Found")</f>
        <v>0-Not Found</v>
      </c>
      <c r="C1435" s="15"/>
      <c r="D1435" s="15" t="s">
        <v>794</v>
      </c>
      <c r="E1435" s="15" t="s">
        <v>6688</v>
      </c>
      <c r="F1435" s="15" t="s">
        <v>1636</v>
      </c>
      <c r="G1435" s="15" t="s">
        <v>947</v>
      </c>
    </row>
    <row r="1436" spans="1:7" hidden="1">
      <c r="A1436" s="15" t="s">
        <v>8496</v>
      </c>
      <c r="B1436" s="218" t="str">
        <f>IF(ISNUMBER(_xlfn.XMATCH(SBA_fields[[#This Row],[ID]],Rosetta_Stone[FDXSANDBOXA ID],0))=TRUE,"Found","0-Not Found")</f>
        <v>0-Not Found</v>
      </c>
      <c r="C1436" s="15"/>
      <c r="D1436" s="15" t="s">
        <v>8497</v>
      </c>
      <c r="E1436" s="15" t="s">
        <v>6701</v>
      </c>
      <c r="F1436" s="15" t="s">
        <v>1636</v>
      </c>
      <c r="G1436" s="15" t="s">
        <v>947</v>
      </c>
    </row>
    <row r="1437" spans="1:7" hidden="1">
      <c r="A1437" s="15" t="s">
        <v>8496</v>
      </c>
      <c r="B1437" s="218" t="str">
        <f>IF(ISNUMBER(_xlfn.XMATCH(SBA_fields[[#This Row],[ID]],Rosetta_Stone[FDXSANDBOXA ID],0))=TRUE,"Found","0-Not Found")</f>
        <v>0-Not Found</v>
      </c>
      <c r="C1437" s="15"/>
      <c r="D1437" s="15" t="s">
        <v>8497</v>
      </c>
      <c r="E1437" s="15" t="s">
        <v>6697</v>
      </c>
      <c r="F1437" s="15" t="s">
        <v>1636</v>
      </c>
      <c r="G1437" s="15" t="s">
        <v>947</v>
      </c>
    </row>
    <row r="1438" spans="1:7" hidden="1">
      <c r="A1438" s="15" t="s">
        <v>8498</v>
      </c>
      <c r="B1438" s="218" t="str">
        <f>IF(ISNUMBER(_xlfn.XMATCH(SBA_fields[[#This Row],[ID]],Rosetta_Stone[FDXSANDBOXA ID],0))=TRUE,"Found","0-Not Found")</f>
        <v>0-Not Found</v>
      </c>
      <c r="C1438" s="15"/>
      <c r="D1438" s="15" t="s">
        <v>8499</v>
      </c>
      <c r="E1438" s="15" t="s">
        <v>6697</v>
      </c>
      <c r="F1438" s="15" t="s">
        <v>103</v>
      </c>
      <c r="G1438" s="15" t="s">
        <v>1075</v>
      </c>
    </row>
    <row r="1439" spans="1:7" hidden="1">
      <c r="A1439" s="15" t="s">
        <v>8498</v>
      </c>
      <c r="B1439" s="218" t="str">
        <f>IF(ISNUMBER(_xlfn.XMATCH(SBA_fields[[#This Row],[ID]],Rosetta_Stone[FDXSANDBOXA ID],0))=TRUE,"Found","0-Not Found")</f>
        <v>0-Not Found</v>
      </c>
      <c r="C1439" s="15"/>
      <c r="D1439" s="15" t="s">
        <v>8500</v>
      </c>
      <c r="E1439" s="15" t="s">
        <v>6701</v>
      </c>
      <c r="F1439" s="15" t="s">
        <v>103</v>
      </c>
      <c r="G1439" s="15" t="s">
        <v>1075</v>
      </c>
    </row>
    <row r="1440" spans="1:7" hidden="1">
      <c r="A1440" s="15" t="s">
        <v>8501</v>
      </c>
      <c r="B1440" s="218" t="str">
        <f>IF(ISNUMBER(_xlfn.XMATCH(SBA_fields[[#This Row],[ID]],Rosetta_Stone[FDXSANDBOXA ID],0))=TRUE,"Found","0-Not Found")</f>
        <v>0-Not Found</v>
      </c>
      <c r="C1440" s="15"/>
      <c r="D1440" s="15" t="s">
        <v>8502</v>
      </c>
      <c r="E1440" s="15" t="s">
        <v>6935</v>
      </c>
      <c r="F1440" s="15" t="s">
        <v>103</v>
      </c>
      <c r="G1440" s="15" t="s">
        <v>947</v>
      </c>
    </row>
    <row r="1441" spans="1:7" hidden="1">
      <c r="A1441" s="15" t="s">
        <v>8503</v>
      </c>
      <c r="B1441" s="218" t="str">
        <f>IF(ISNUMBER(_xlfn.XMATCH(SBA_fields[[#This Row],[ID]],Rosetta_Stone[FDXSANDBOXA ID],0))=TRUE,"Found","0-Not Found")</f>
        <v>0-Not Found</v>
      </c>
      <c r="C1441" s="15"/>
      <c r="D1441" s="15" t="s">
        <v>8504</v>
      </c>
      <c r="E1441" s="15" t="s">
        <v>6727</v>
      </c>
      <c r="F1441" s="15" t="s">
        <v>1636</v>
      </c>
      <c r="G1441" s="15" t="s">
        <v>947</v>
      </c>
    </row>
    <row r="1442" spans="1:7" hidden="1">
      <c r="A1442" s="15" t="s">
        <v>8506</v>
      </c>
      <c r="B1442" s="218" t="str">
        <f>IF(ISNUMBER(_xlfn.XMATCH(SBA_fields[[#This Row],[ID]],Rosetta_Stone[FDXSANDBOXA ID],0))=TRUE,"Found","0-Not Found")</f>
        <v>0-Not Found</v>
      </c>
      <c r="C1442" s="15"/>
      <c r="D1442" s="15" t="s">
        <v>8507</v>
      </c>
      <c r="E1442" s="15" t="s">
        <v>6701</v>
      </c>
      <c r="F1442" s="15" t="s">
        <v>216</v>
      </c>
      <c r="G1442" s="15" t="s">
        <v>947</v>
      </c>
    </row>
    <row r="1443" spans="1:7" hidden="1">
      <c r="A1443" s="15" t="s">
        <v>8508</v>
      </c>
      <c r="B1443" s="218" t="str">
        <f>IF(ISNUMBER(_xlfn.XMATCH(SBA_fields[[#This Row],[ID]],Rosetta_Stone[FDXSANDBOXA ID],0))=TRUE,"Found","0-Not Found")</f>
        <v>0-Not Found</v>
      </c>
      <c r="C1443" s="15"/>
      <c r="D1443" s="15" t="s">
        <v>8509</v>
      </c>
      <c r="E1443" s="15" t="s">
        <v>6701</v>
      </c>
      <c r="F1443" s="15" t="s">
        <v>216</v>
      </c>
      <c r="G1443" s="15" t="s">
        <v>6712</v>
      </c>
    </row>
    <row r="1444" spans="1:7" hidden="1">
      <c r="A1444" s="15" t="s">
        <v>8510</v>
      </c>
      <c r="B1444" s="218" t="str">
        <f>IF(ISNUMBER(_xlfn.XMATCH(SBA_fields[[#This Row],[ID]],Rosetta_Stone[FDXSANDBOXA ID],0))=TRUE,"Found","0-Not Found")</f>
        <v>0-Not Found</v>
      </c>
      <c r="C1444" s="15"/>
      <c r="D1444" s="15" t="s">
        <v>8511</v>
      </c>
      <c r="E1444" s="15" t="s">
        <v>6701</v>
      </c>
      <c r="F1444" s="15" t="s">
        <v>216</v>
      </c>
      <c r="G1444" s="15" t="s">
        <v>6712</v>
      </c>
    </row>
    <row r="1445" spans="1:7" hidden="1">
      <c r="A1445" s="15" t="s">
        <v>8512</v>
      </c>
      <c r="B1445" s="218" t="str">
        <f>IF(ISNUMBER(_xlfn.XMATCH(SBA_fields[[#This Row],[ID]],Rosetta_Stone[FDXSANDBOXA ID],0))=TRUE,"Found","0-Not Found")</f>
        <v>0-Not Found</v>
      </c>
      <c r="C1445" s="15"/>
      <c r="D1445" s="15" t="s">
        <v>8513</v>
      </c>
      <c r="E1445" s="15" t="s">
        <v>6701</v>
      </c>
      <c r="F1445" s="15" t="s">
        <v>216</v>
      </c>
      <c r="G1445" s="15" t="s">
        <v>6712</v>
      </c>
    </row>
    <row r="1446" spans="1:7" hidden="1">
      <c r="A1446" s="15" t="s">
        <v>8514</v>
      </c>
      <c r="B1446" s="218" t="str">
        <f>IF(ISNUMBER(_xlfn.XMATCH(SBA_fields[[#This Row],[ID]],Rosetta_Stone[FDXSANDBOXA ID],0))=TRUE,"Found","0-Not Found")</f>
        <v>0-Not Found</v>
      </c>
      <c r="C1446" s="15"/>
      <c r="D1446" s="15" t="s">
        <v>8515</v>
      </c>
      <c r="E1446" s="15" t="s">
        <v>6688</v>
      </c>
      <c r="F1446" s="15" t="s">
        <v>1636</v>
      </c>
      <c r="G1446" s="15" t="s">
        <v>947</v>
      </c>
    </row>
    <row r="1447" spans="1:7" hidden="1">
      <c r="A1447" s="15" t="s">
        <v>8516</v>
      </c>
      <c r="B1447" s="218" t="str">
        <f>IF(ISNUMBER(_xlfn.XMATCH(SBA_fields[[#This Row],[ID]],Rosetta_Stone[FDXSANDBOXA ID],0))=TRUE,"Found","0-Not Found")</f>
        <v>0-Not Found</v>
      </c>
      <c r="C1447" s="15"/>
      <c r="D1447" s="15" t="s">
        <v>8517</v>
      </c>
      <c r="E1447" s="15" t="s">
        <v>6701</v>
      </c>
      <c r="F1447" s="15" t="s">
        <v>216</v>
      </c>
      <c r="G1447" s="15" t="s">
        <v>947</v>
      </c>
    </row>
    <row r="1448" spans="1:7" hidden="1">
      <c r="A1448" s="15" t="s">
        <v>2927</v>
      </c>
      <c r="B1448" s="218" t="str">
        <f>IF(ISNUMBER(_xlfn.XMATCH(SBA_fields[[#This Row],[ID]],Rosetta_Stone[FDXSANDBOXA ID],0))=TRUE,"Found","0-Not Found")</f>
        <v>0-Not Found</v>
      </c>
      <c r="C1448" s="15"/>
      <c r="D1448" s="15" t="s">
        <v>8518</v>
      </c>
      <c r="E1448" s="15" t="s">
        <v>6701</v>
      </c>
      <c r="F1448" s="15" t="s">
        <v>1636</v>
      </c>
      <c r="G1448" s="15" t="s">
        <v>947</v>
      </c>
    </row>
    <row r="1449" spans="1:7" hidden="1">
      <c r="A1449" s="15" t="s">
        <v>2927</v>
      </c>
      <c r="B1449" s="218" t="str">
        <f>IF(ISNUMBER(_xlfn.XMATCH(SBA_fields[[#This Row],[ID]],Rosetta_Stone[FDXSANDBOXA ID],0))=TRUE,"Found","0-Not Found")</f>
        <v>0-Not Found</v>
      </c>
      <c r="C1449" s="15"/>
      <c r="D1449" s="15" t="s">
        <v>8518</v>
      </c>
      <c r="E1449" s="15" t="s">
        <v>6700</v>
      </c>
      <c r="F1449" s="15" t="s">
        <v>1636</v>
      </c>
      <c r="G1449" s="15" t="s">
        <v>947</v>
      </c>
    </row>
    <row r="1450" spans="1:7" hidden="1">
      <c r="A1450" s="15" t="s">
        <v>8519</v>
      </c>
      <c r="B1450" s="218" t="str">
        <f>IF(ISNUMBER(_xlfn.XMATCH(SBA_fields[[#This Row],[ID]],Rosetta_Stone[FDXSANDBOXA ID],0))=TRUE,"Found","0-Not Found")</f>
        <v>0-Not Found</v>
      </c>
      <c r="C1450" s="15"/>
      <c r="D1450" s="15" t="s">
        <v>8520</v>
      </c>
      <c r="E1450" s="15" t="s">
        <v>6688</v>
      </c>
      <c r="F1450" s="15" t="s">
        <v>216</v>
      </c>
      <c r="G1450" s="15" t="s">
        <v>1186</v>
      </c>
    </row>
    <row r="1451" spans="1:7" hidden="1">
      <c r="A1451" s="15" t="s">
        <v>8521</v>
      </c>
      <c r="B1451" s="218" t="str">
        <f>IF(ISNUMBER(_xlfn.XMATCH(SBA_fields[[#This Row],[ID]],Rosetta_Stone[FDXSANDBOXA ID],0))=TRUE,"Found","0-Not Found")</f>
        <v>0-Not Found</v>
      </c>
      <c r="C1451" s="15"/>
      <c r="D1451" s="15" t="s">
        <v>8522</v>
      </c>
      <c r="E1451" s="15" t="s">
        <v>6688</v>
      </c>
      <c r="F1451" s="15" t="s">
        <v>103</v>
      </c>
      <c r="G1451" s="15" t="s">
        <v>6712</v>
      </c>
    </row>
    <row r="1452" spans="1:7" hidden="1">
      <c r="A1452" s="15" t="s">
        <v>8523</v>
      </c>
      <c r="B1452" s="218" t="str">
        <f>IF(ISNUMBER(_xlfn.XMATCH(SBA_fields[[#This Row],[ID]],Rosetta_Stone[FDXSANDBOXA ID],0))=TRUE,"Found","0-Not Found")</f>
        <v>0-Not Found</v>
      </c>
      <c r="C1452" s="15"/>
      <c r="D1452" s="15" t="s">
        <v>8524</v>
      </c>
      <c r="E1452" s="15" t="s">
        <v>6688</v>
      </c>
      <c r="F1452" s="15" t="s">
        <v>103</v>
      </c>
      <c r="G1452" s="15" t="s">
        <v>6712</v>
      </c>
    </row>
    <row r="1453" spans="1:7" hidden="1">
      <c r="A1453" s="15" t="s">
        <v>8525</v>
      </c>
      <c r="B1453" s="218" t="str">
        <f>IF(ISNUMBER(_xlfn.XMATCH(SBA_fields[[#This Row],[ID]],Rosetta_Stone[FDXSANDBOXA ID],0))=TRUE,"Found","0-Not Found")</f>
        <v>0-Not Found</v>
      </c>
      <c r="C1453" s="15"/>
      <c r="D1453" s="15" t="s">
        <v>8526</v>
      </c>
      <c r="E1453" s="15" t="s">
        <v>6701</v>
      </c>
      <c r="F1453" s="15" t="s">
        <v>103</v>
      </c>
      <c r="G1453" s="15" t="s">
        <v>947</v>
      </c>
    </row>
    <row r="1454" spans="1:7" hidden="1">
      <c r="A1454" s="15" t="s">
        <v>8525</v>
      </c>
      <c r="B1454" s="218" t="str">
        <f>IF(ISNUMBER(_xlfn.XMATCH(SBA_fields[[#This Row],[ID]],Rosetta_Stone[FDXSANDBOXA ID],0))=TRUE,"Found","0-Not Found")</f>
        <v>0-Not Found</v>
      </c>
      <c r="C1454" s="15"/>
      <c r="D1454" s="15" t="s">
        <v>8527</v>
      </c>
      <c r="E1454" s="15" t="s">
        <v>6727</v>
      </c>
      <c r="F1454" s="15" t="s">
        <v>103</v>
      </c>
      <c r="G1454" s="15" t="s">
        <v>947</v>
      </c>
    </row>
    <row r="1455" spans="1:7" hidden="1">
      <c r="A1455" s="15" t="s">
        <v>8974</v>
      </c>
      <c r="B1455" s="218" t="str">
        <f>IF(ISNUMBER(_xlfn.XMATCH(SBA_fields[[#This Row],[ID]],Rosetta_Stone[FDXSANDBOXA ID],0))=TRUE,"Found","0-Not Found")</f>
        <v>Found</v>
      </c>
      <c r="C1455" s="15" t="s">
        <v>6696</v>
      </c>
      <c r="D1455" s="15" t="s">
        <v>181</v>
      </c>
      <c r="E1455" s="15" t="s">
        <v>6700</v>
      </c>
      <c r="F1455" s="15" t="s">
        <v>1636</v>
      </c>
      <c r="G1455" s="15" t="s">
        <v>947</v>
      </c>
    </row>
    <row r="1456" spans="1:7" hidden="1">
      <c r="A1456" s="15" t="s">
        <v>125</v>
      </c>
      <c r="B1456" s="218" t="str">
        <f>IF(ISNUMBER(_xlfn.XMATCH(SBA_fields[[#This Row],[ID]],Rosetta_Stone[FDXSANDBOXA ID],0))=TRUE,"Found","0-Not Found")</f>
        <v>0-Not Found</v>
      </c>
      <c r="C1456" s="15" t="s">
        <v>6696</v>
      </c>
      <c r="D1456" s="15" t="s">
        <v>8975</v>
      </c>
      <c r="E1456" s="15" t="s">
        <v>6701</v>
      </c>
      <c r="F1456" s="15" t="s">
        <v>103</v>
      </c>
      <c r="G1456" s="15" t="s">
        <v>947</v>
      </c>
    </row>
    <row r="1457" spans="1:7" hidden="1">
      <c r="A1457" s="15" t="s">
        <v>125</v>
      </c>
      <c r="B1457" s="218" t="str">
        <f>IF(ISNUMBER(_xlfn.XMATCH(SBA_fields[[#This Row],[ID]],Rosetta_Stone[FDXSANDBOXA ID],0))=TRUE,"Found","0-Not Found")</f>
        <v>0-Not Found</v>
      </c>
      <c r="C1457" s="15" t="s">
        <v>6696</v>
      </c>
      <c r="D1457" s="15" t="s">
        <v>8976</v>
      </c>
      <c r="E1457" s="15" t="s">
        <v>6700</v>
      </c>
      <c r="F1457" s="15" t="s">
        <v>103</v>
      </c>
      <c r="G1457" s="15" t="s">
        <v>947</v>
      </c>
    </row>
    <row r="1458" spans="1:7" hidden="1">
      <c r="A1458" s="15" t="s">
        <v>124</v>
      </c>
      <c r="B1458" s="218" t="str">
        <f>IF(ISNUMBER(_xlfn.XMATCH(SBA_fields[[#This Row],[ID]],Rosetta_Stone[FDXSANDBOXA ID],0))=TRUE,"Found","0-Not Found")</f>
        <v>0-Not Found</v>
      </c>
      <c r="C1458" s="15" t="s">
        <v>6696</v>
      </c>
      <c r="D1458" s="15" t="s">
        <v>8977</v>
      </c>
      <c r="E1458" s="15" t="s">
        <v>6701</v>
      </c>
      <c r="F1458" s="15" t="s">
        <v>103</v>
      </c>
      <c r="G1458" s="15" t="s">
        <v>947</v>
      </c>
    </row>
    <row r="1459" spans="1:7" hidden="1">
      <c r="A1459" s="15" t="s">
        <v>124</v>
      </c>
      <c r="B1459" s="218" t="str">
        <f>IF(ISNUMBER(_xlfn.XMATCH(SBA_fields[[#This Row],[ID]],Rosetta_Stone[FDXSANDBOXA ID],0))=TRUE,"Found","0-Not Found")</f>
        <v>0-Not Found</v>
      </c>
      <c r="C1459" s="15" t="s">
        <v>6696</v>
      </c>
      <c r="D1459" s="15" t="s">
        <v>8528</v>
      </c>
      <c r="E1459" s="15" t="s">
        <v>6700</v>
      </c>
      <c r="F1459" s="15" t="s">
        <v>103</v>
      </c>
      <c r="G1459" s="15" t="s">
        <v>947</v>
      </c>
    </row>
    <row r="1460" spans="1:7" hidden="1">
      <c r="A1460" s="15" t="s">
        <v>8529</v>
      </c>
      <c r="B1460" s="218" t="str">
        <f>IF(ISNUMBER(_xlfn.XMATCH(SBA_fields[[#This Row],[ID]],Rosetta_Stone[FDXSANDBOXA ID],0))=TRUE,"Found","0-Not Found")</f>
        <v>0-Not Found</v>
      </c>
      <c r="C1460" s="15"/>
      <c r="D1460" s="15" t="s">
        <v>8530</v>
      </c>
      <c r="E1460" s="15" t="s">
        <v>6731</v>
      </c>
      <c r="F1460" s="15" t="s">
        <v>216</v>
      </c>
      <c r="G1460" s="15" t="s">
        <v>6712</v>
      </c>
    </row>
    <row r="1461" spans="1:7" hidden="1">
      <c r="A1461" s="15" t="s">
        <v>8531</v>
      </c>
      <c r="B1461" s="218" t="str">
        <f>IF(ISNUMBER(_xlfn.XMATCH(SBA_fields[[#This Row],[ID]],Rosetta_Stone[FDXSANDBOXA ID],0))=TRUE,"Found","0-Not Found")</f>
        <v>0-Not Found</v>
      </c>
      <c r="C1461" s="15"/>
      <c r="D1461" s="15" t="s">
        <v>8532</v>
      </c>
      <c r="E1461" s="15" t="s">
        <v>6731</v>
      </c>
      <c r="F1461" s="15" t="s">
        <v>216</v>
      </c>
      <c r="G1461" s="15" t="s">
        <v>338</v>
      </c>
    </row>
    <row r="1462" spans="1:7" hidden="1">
      <c r="A1462" s="15" t="s">
        <v>8533</v>
      </c>
      <c r="B1462" s="218" t="str">
        <f>IF(ISNUMBER(_xlfn.XMATCH(SBA_fields[[#This Row],[ID]],Rosetta_Stone[FDXSANDBOXA ID],0))=TRUE,"Found","0-Not Found")</f>
        <v>0-Not Found</v>
      </c>
      <c r="C1462" s="15"/>
      <c r="D1462" s="15" t="s">
        <v>8534</v>
      </c>
      <c r="E1462" s="15" t="s">
        <v>6701</v>
      </c>
      <c r="F1462" s="15" t="s">
        <v>216</v>
      </c>
      <c r="G1462" s="15" t="s">
        <v>1347</v>
      </c>
    </row>
    <row r="1463" spans="1:7" hidden="1">
      <c r="A1463" s="15" t="s">
        <v>8535</v>
      </c>
      <c r="B1463" s="218" t="str">
        <f>IF(ISNUMBER(_xlfn.XMATCH(SBA_fields[[#This Row],[ID]],Rosetta_Stone[FDXSANDBOXA ID],0))=TRUE,"Found","0-Not Found")</f>
        <v>0-Not Found</v>
      </c>
      <c r="C1463" s="15"/>
      <c r="D1463" s="15" t="s">
        <v>8536</v>
      </c>
      <c r="E1463" s="15" t="s">
        <v>6701</v>
      </c>
      <c r="F1463" s="15" t="s">
        <v>7081</v>
      </c>
      <c r="G1463" s="15" t="s">
        <v>810</v>
      </c>
    </row>
    <row r="1464" spans="1:7" hidden="1">
      <c r="A1464" s="15" t="s">
        <v>8535</v>
      </c>
      <c r="B1464" s="218" t="str">
        <f>IF(ISNUMBER(_xlfn.XMATCH(SBA_fields[[#This Row],[ID]],Rosetta_Stone[FDXSANDBOXA ID],0))=TRUE,"Found","0-Not Found")</f>
        <v>0-Not Found</v>
      </c>
      <c r="C1464" s="15"/>
      <c r="D1464" s="15" t="s">
        <v>8536</v>
      </c>
      <c r="E1464" s="15" t="s">
        <v>6935</v>
      </c>
      <c r="F1464" s="15" t="s">
        <v>7081</v>
      </c>
      <c r="G1464" s="15" t="s">
        <v>810</v>
      </c>
    </row>
    <row r="1465" spans="1:7" hidden="1">
      <c r="A1465" s="15" t="s">
        <v>8535</v>
      </c>
      <c r="B1465" s="218" t="str">
        <f>IF(ISNUMBER(_xlfn.XMATCH(SBA_fields[[#This Row],[ID]],Rosetta_Stone[FDXSANDBOXA ID],0))=TRUE,"Found","0-Not Found")</f>
        <v>0-Not Found</v>
      </c>
      <c r="C1465" s="15"/>
      <c r="D1465" s="15" t="s">
        <v>8536</v>
      </c>
      <c r="E1465" s="15" t="s">
        <v>6700</v>
      </c>
      <c r="F1465" s="15" t="s">
        <v>7081</v>
      </c>
      <c r="G1465" s="15" t="s">
        <v>810</v>
      </c>
    </row>
    <row r="1466" spans="1:7" hidden="1">
      <c r="A1466" s="15" t="s">
        <v>8535</v>
      </c>
      <c r="B1466" s="218" t="str">
        <f>IF(ISNUMBER(_xlfn.XMATCH(SBA_fields[[#This Row],[ID]],Rosetta_Stone[FDXSANDBOXA ID],0))=TRUE,"Found","0-Not Found")</f>
        <v>0-Not Found</v>
      </c>
      <c r="C1466" s="15"/>
      <c r="D1466" s="15" t="s">
        <v>8537</v>
      </c>
      <c r="E1466" s="15" t="s">
        <v>6701</v>
      </c>
      <c r="F1466" s="15" t="s">
        <v>103</v>
      </c>
      <c r="G1466" s="15" t="s">
        <v>810</v>
      </c>
    </row>
    <row r="1467" spans="1:7" hidden="1">
      <c r="A1467" s="15" t="s">
        <v>8535</v>
      </c>
      <c r="B1467" s="218" t="str">
        <f>IF(ISNUMBER(_xlfn.XMATCH(SBA_fields[[#This Row],[ID]],Rosetta_Stone[FDXSANDBOXA ID],0))=TRUE,"Found","0-Not Found")</f>
        <v>0-Not Found</v>
      </c>
      <c r="C1467" s="15"/>
      <c r="D1467" s="15" t="s">
        <v>8538</v>
      </c>
      <c r="E1467" s="15" t="s">
        <v>6935</v>
      </c>
      <c r="F1467" s="15" t="s">
        <v>103</v>
      </c>
      <c r="G1467" s="15" t="s">
        <v>810</v>
      </c>
    </row>
    <row r="1468" spans="1:7" hidden="1">
      <c r="A1468" s="15" t="s">
        <v>8535</v>
      </c>
      <c r="B1468" s="218" t="str">
        <f>IF(ISNUMBER(_xlfn.XMATCH(SBA_fields[[#This Row],[ID]],Rosetta_Stone[FDXSANDBOXA ID],0))=TRUE,"Found","0-Not Found")</f>
        <v>0-Not Found</v>
      </c>
      <c r="C1468" s="15"/>
      <c r="D1468" s="15" t="s">
        <v>8539</v>
      </c>
      <c r="E1468" s="15" t="s">
        <v>6700</v>
      </c>
      <c r="F1468" s="15" t="s">
        <v>103</v>
      </c>
      <c r="G1468" s="15" t="s">
        <v>810</v>
      </c>
    </row>
    <row r="1469" spans="1:7" hidden="1">
      <c r="A1469" s="15" t="s">
        <v>8540</v>
      </c>
      <c r="B1469" s="218" t="str">
        <f>IF(ISNUMBER(_xlfn.XMATCH(SBA_fields[[#This Row],[ID]],Rosetta_Stone[FDXSANDBOXA ID],0))=TRUE,"Found","0-Not Found")</f>
        <v>0-Not Found</v>
      </c>
      <c r="C1469" s="15"/>
      <c r="D1469" s="15" t="s">
        <v>8541</v>
      </c>
      <c r="E1469" s="15" t="s">
        <v>6701</v>
      </c>
      <c r="F1469" s="15" t="s">
        <v>7081</v>
      </c>
      <c r="G1469" s="15" t="s">
        <v>810</v>
      </c>
    </row>
    <row r="1470" spans="1:7" hidden="1">
      <c r="A1470" s="15" t="s">
        <v>8540</v>
      </c>
      <c r="B1470" s="218" t="str">
        <f>IF(ISNUMBER(_xlfn.XMATCH(SBA_fields[[#This Row],[ID]],Rosetta_Stone[FDXSANDBOXA ID],0))=TRUE,"Found","0-Not Found")</f>
        <v>0-Not Found</v>
      </c>
      <c r="C1470" s="15"/>
      <c r="D1470" s="15" t="s">
        <v>8541</v>
      </c>
      <c r="E1470" s="15" t="s">
        <v>6935</v>
      </c>
      <c r="F1470" s="15" t="s">
        <v>7081</v>
      </c>
      <c r="G1470" s="15" t="s">
        <v>810</v>
      </c>
    </row>
    <row r="1471" spans="1:7" hidden="1">
      <c r="A1471" s="15" t="s">
        <v>8540</v>
      </c>
      <c r="B1471" s="218" t="str">
        <f>IF(ISNUMBER(_xlfn.XMATCH(SBA_fields[[#This Row],[ID]],Rosetta_Stone[FDXSANDBOXA ID],0))=TRUE,"Found","0-Not Found")</f>
        <v>0-Not Found</v>
      </c>
      <c r="C1471" s="15"/>
      <c r="D1471" s="15" t="s">
        <v>8542</v>
      </c>
      <c r="E1471" s="15" t="s">
        <v>6701</v>
      </c>
      <c r="F1471" s="15" t="s">
        <v>103</v>
      </c>
      <c r="G1471" s="15" t="s">
        <v>810</v>
      </c>
    </row>
    <row r="1472" spans="1:7" hidden="1">
      <c r="A1472" s="15" t="s">
        <v>8540</v>
      </c>
      <c r="B1472" s="218" t="str">
        <f>IF(ISNUMBER(_xlfn.XMATCH(SBA_fields[[#This Row],[ID]],Rosetta_Stone[FDXSANDBOXA ID],0))=TRUE,"Found","0-Not Found")</f>
        <v>0-Not Found</v>
      </c>
      <c r="C1472" s="15"/>
      <c r="D1472" s="15" t="s">
        <v>8543</v>
      </c>
      <c r="E1472" s="15" t="s">
        <v>6935</v>
      </c>
      <c r="F1472" s="15" t="s">
        <v>103</v>
      </c>
      <c r="G1472" s="15" t="s">
        <v>810</v>
      </c>
    </row>
    <row r="1473" spans="1:7" hidden="1">
      <c r="A1473" s="15" t="s">
        <v>8544</v>
      </c>
      <c r="B1473" s="218" t="str">
        <f>IF(ISNUMBER(_xlfn.XMATCH(SBA_fields[[#This Row],[ID]],Rosetta_Stone[FDXSANDBOXA ID],0))=TRUE,"Found","0-Not Found")</f>
        <v>0-Not Found</v>
      </c>
      <c r="C1473" s="15"/>
      <c r="D1473" s="15" t="s">
        <v>8545</v>
      </c>
      <c r="E1473" s="15" t="s">
        <v>6701</v>
      </c>
      <c r="F1473" s="15" t="s">
        <v>7081</v>
      </c>
      <c r="G1473" s="15" t="s">
        <v>810</v>
      </c>
    </row>
    <row r="1474" spans="1:7" hidden="1">
      <c r="A1474" s="15" t="s">
        <v>8544</v>
      </c>
      <c r="B1474" s="218" t="str">
        <f>IF(ISNUMBER(_xlfn.XMATCH(SBA_fields[[#This Row],[ID]],Rosetta_Stone[FDXSANDBOXA ID],0))=TRUE,"Found","0-Not Found")</f>
        <v>0-Not Found</v>
      </c>
      <c r="C1474" s="15"/>
      <c r="D1474" s="15" t="s">
        <v>8545</v>
      </c>
      <c r="E1474" s="15" t="s">
        <v>6935</v>
      </c>
      <c r="F1474" s="15" t="s">
        <v>7081</v>
      </c>
      <c r="G1474" s="15" t="s">
        <v>810</v>
      </c>
    </row>
    <row r="1475" spans="1:7" hidden="1">
      <c r="A1475" s="15" t="s">
        <v>8544</v>
      </c>
      <c r="B1475" s="218" t="str">
        <f>IF(ISNUMBER(_xlfn.XMATCH(SBA_fields[[#This Row],[ID]],Rosetta_Stone[FDXSANDBOXA ID],0))=TRUE,"Found","0-Not Found")</f>
        <v>0-Not Found</v>
      </c>
      <c r="C1475" s="15"/>
      <c r="D1475" s="15" t="s">
        <v>8546</v>
      </c>
      <c r="E1475" s="15" t="s">
        <v>6701</v>
      </c>
      <c r="F1475" s="15" t="s">
        <v>103</v>
      </c>
      <c r="G1475" s="15" t="s">
        <v>810</v>
      </c>
    </row>
    <row r="1476" spans="1:7" hidden="1">
      <c r="A1476" s="15" t="s">
        <v>8544</v>
      </c>
      <c r="B1476" s="218" t="str">
        <f>IF(ISNUMBER(_xlfn.XMATCH(SBA_fields[[#This Row],[ID]],Rosetta_Stone[FDXSANDBOXA ID],0))=TRUE,"Found","0-Not Found")</f>
        <v>0-Not Found</v>
      </c>
      <c r="C1476" s="15"/>
      <c r="D1476" s="15" t="s">
        <v>8547</v>
      </c>
      <c r="E1476" s="15" t="s">
        <v>6935</v>
      </c>
      <c r="F1476" s="15" t="s">
        <v>103</v>
      </c>
      <c r="G1476" s="15" t="s">
        <v>810</v>
      </c>
    </row>
    <row r="1477" spans="1:7" hidden="1">
      <c r="A1477" s="15" t="s">
        <v>8548</v>
      </c>
      <c r="B1477" s="218" t="str">
        <f>IF(ISNUMBER(_xlfn.XMATCH(SBA_fields[[#This Row],[ID]],Rosetta_Stone[FDXSANDBOXA ID],0))=TRUE,"Found","0-Not Found")</f>
        <v>0-Not Found</v>
      </c>
      <c r="C1477" s="15"/>
      <c r="D1477" s="15" t="s">
        <v>8549</v>
      </c>
      <c r="E1477" s="15" t="s">
        <v>6701</v>
      </c>
      <c r="F1477" s="15" t="s">
        <v>7081</v>
      </c>
      <c r="G1477" s="15" t="s">
        <v>810</v>
      </c>
    </row>
    <row r="1478" spans="1:7" hidden="1">
      <c r="A1478" s="15" t="s">
        <v>8548</v>
      </c>
      <c r="B1478" s="218" t="str">
        <f>IF(ISNUMBER(_xlfn.XMATCH(SBA_fields[[#This Row],[ID]],Rosetta_Stone[FDXSANDBOXA ID],0))=TRUE,"Found","0-Not Found")</f>
        <v>0-Not Found</v>
      </c>
      <c r="C1478" s="15"/>
      <c r="D1478" s="15" t="s">
        <v>8549</v>
      </c>
      <c r="E1478" s="15" t="s">
        <v>6935</v>
      </c>
      <c r="F1478" s="15" t="s">
        <v>7081</v>
      </c>
      <c r="G1478" s="15" t="s">
        <v>810</v>
      </c>
    </row>
    <row r="1479" spans="1:7" hidden="1">
      <c r="A1479" s="15" t="s">
        <v>8548</v>
      </c>
      <c r="B1479" s="218" t="str">
        <f>IF(ISNUMBER(_xlfn.XMATCH(SBA_fields[[#This Row],[ID]],Rosetta_Stone[FDXSANDBOXA ID],0))=TRUE,"Found","0-Not Found")</f>
        <v>0-Not Found</v>
      </c>
      <c r="C1479" s="15"/>
      <c r="D1479" s="15" t="s">
        <v>8550</v>
      </c>
      <c r="E1479" s="15" t="s">
        <v>6701</v>
      </c>
      <c r="F1479" s="15" t="s">
        <v>103</v>
      </c>
      <c r="G1479" s="15" t="s">
        <v>810</v>
      </c>
    </row>
    <row r="1480" spans="1:7" hidden="1">
      <c r="A1480" s="15" t="s">
        <v>8548</v>
      </c>
      <c r="B1480" s="218" t="str">
        <f>IF(ISNUMBER(_xlfn.XMATCH(SBA_fields[[#This Row],[ID]],Rosetta_Stone[FDXSANDBOXA ID],0))=TRUE,"Found","0-Not Found")</f>
        <v>0-Not Found</v>
      </c>
      <c r="C1480" s="15"/>
      <c r="D1480" s="15" t="s">
        <v>8551</v>
      </c>
      <c r="E1480" s="15" t="s">
        <v>6935</v>
      </c>
      <c r="F1480" s="15" t="s">
        <v>103</v>
      </c>
      <c r="G1480" s="15" t="s">
        <v>810</v>
      </c>
    </row>
    <row r="1481" spans="1:7" hidden="1">
      <c r="A1481" s="15" t="s">
        <v>8552</v>
      </c>
      <c r="B1481" s="218" t="str">
        <f>IF(ISNUMBER(_xlfn.XMATCH(SBA_fields[[#This Row],[ID]],Rosetta_Stone[FDXSANDBOXA ID],0))=TRUE,"Found","0-Not Found")</f>
        <v>0-Not Found</v>
      </c>
      <c r="C1481" s="15"/>
      <c r="D1481" s="15" t="s">
        <v>8553</v>
      </c>
      <c r="E1481" s="15" t="s">
        <v>6700</v>
      </c>
      <c r="F1481" s="15" t="s">
        <v>7081</v>
      </c>
      <c r="G1481" s="15" t="s">
        <v>810</v>
      </c>
    </row>
    <row r="1482" spans="1:7" hidden="1">
      <c r="A1482" s="15" t="s">
        <v>8552</v>
      </c>
      <c r="B1482" s="218" t="str">
        <f>IF(ISNUMBER(_xlfn.XMATCH(SBA_fields[[#This Row],[ID]],Rosetta_Stone[FDXSANDBOXA ID],0))=TRUE,"Found","0-Not Found")</f>
        <v>0-Not Found</v>
      </c>
      <c r="C1482" s="15"/>
      <c r="D1482" s="15" t="s">
        <v>8554</v>
      </c>
      <c r="E1482" s="15" t="s">
        <v>6700</v>
      </c>
      <c r="F1482" s="15" t="s">
        <v>103</v>
      </c>
      <c r="G1482" s="15" t="s">
        <v>810</v>
      </c>
    </row>
    <row r="1483" spans="1:7" hidden="1">
      <c r="A1483" s="15" t="s">
        <v>8555</v>
      </c>
      <c r="B1483" s="218" t="str">
        <f>IF(ISNUMBER(_xlfn.XMATCH(SBA_fields[[#This Row],[ID]],Rosetta_Stone[FDXSANDBOXA ID],0))=TRUE,"Found","0-Not Found")</f>
        <v>0-Not Found</v>
      </c>
      <c r="C1483" s="15"/>
      <c r="D1483" s="15" t="s">
        <v>8556</v>
      </c>
      <c r="E1483" s="15" t="s">
        <v>6701</v>
      </c>
      <c r="F1483" s="15" t="s">
        <v>7081</v>
      </c>
      <c r="G1483" s="15" t="s">
        <v>810</v>
      </c>
    </row>
    <row r="1484" spans="1:7" hidden="1">
      <c r="A1484" s="15" t="s">
        <v>8555</v>
      </c>
      <c r="B1484" s="218" t="str">
        <f>IF(ISNUMBER(_xlfn.XMATCH(SBA_fields[[#This Row],[ID]],Rosetta_Stone[FDXSANDBOXA ID],0))=TRUE,"Found","0-Not Found")</f>
        <v>0-Not Found</v>
      </c>
      <c r="C1484" s="15"/>
      <c r="D1484" s="15" t="s">
        <v>8556</v>
      </c>
      <c r="E1484" s="15" t="s">
        <v>6935</v>
      </c>
      <c r="F1484" s="15" t="s">
        <v>7081</v>
      </c>
      <c r="G1484" s="15" t="s">
        <v>810</v>
      </c>
    </row>
    <row r="1485" spans="1:7" hidden="1">
      <c r="A1485" s="15" t="s">
        <v>8555</v>
      </c>
      <c r="B1485" s="218" t="str">
        <f>IF(ISNUMBER(_xlfn.XMATCH(SBA_fields[[#This Row],[ID]],Rosetta_Stone[FDXSANDBOXA ID],0))=TRUE,"Found","0-Not Found")</f>
        <v>0-Not Found</v>
      </c>
      <c r="C1485" s="15"/>
      <c r="D1485" s="15" t="s">
        <v>8557</v>
      </c>
      <c r="E1485" s="15" t="s">
        <v>6701</v>
      </c>
      <c r="F1485" s="15" t="s">
        <v>103</v>
      </c>
      <c r="G1485" s="15" t="s">
        <v>810</v>
      </c>
    </row>
    <row r="1486" spans="1:7" hidden="1">
      <c r="A1486" s="15" t="s">
        <v>8555</v>
      </c>
      <c r="B1486" s="218" t="str">
        <f>IF(ISNUMBER(_xlfn.XMATCH(SBA_fields[[#This Row],[ID]],Rosetta_Stone[FDXSANDBOXA ID],0))=TRUE,"Found","0-Not Found")</f>
        <v>0-Not Found</v>
      </c>
      <c r="C1486" s="15"/>
      <c r="D1486" s="15" t="s">
        <v>8558</v>
      </c>
      <c r="E1486" s="15" t="s">
        <v>6935</v>
      </c>
      <c r="F1486" s="15" t="s">
        <v>103</v>
      </c>
      <c r="G1486" s="15" t="s">
        <v>810</v>
      </c>
    </row>
    <row r="1487" spans="1:7" hidden="1">
      <c r="A1487" s="15" t="s">
        <v>8559</v>
      </c>
      <c r="B1487" s="218" t="str">
        <f>IF(ISNUMBER(_xlfn.XMATCH(SBA_fields[[#This Row],[ID]],Rosetta_Stone[FDXSANDBOXA ID],0))=TRUE,"Found","0-Not Found")</f>
        <v>0-Not Found</v>
      </c>
      <c r="C1487" s="15"/>
      <c r="D1487" s="15" t="s">
        <v>8560</v>
      </c>
      <c r="E1487" s="15" t="s">
        <v>6701</v>
      </c>
      <c r="F1487" s="15" t="s">
        <v>7081</v>
      </c>
      <c r="G1487" s="15" t="s">
        <v>810</v>
      </c>
    </row>
    <row r="1488" spans="1:7" hidden="1">
      <c r="A1488" s="15" t="s">
        <v>8559</v>
      </c>
      <c r="B1488" s="218" t="str">
        <f>IF(ISNUMBER(_xlfn.XMATCH(SBA_fields[[#This Row],[ID]],Rosetta_Stone[FDXSANDBOXA ID],0))=TRUE,"Found","0-Not Found")</f>
        <v>0-Not Found</v>
      </c>
      <c r="C1488" s="15"/>
      <c r="D1488" s="15" t="s">
        <v>8560</v>
      </c>
      <c r="E1488" s="15" t="s">
        <v>6935</v>
      </c>
      <c r="F1488" s="15" t="s">
        <v>7081</v>
      </c>
      <c r="G1488" s="15" t="s">
        <v>810</v>
      </c>
    </row>
    <row r="1489" spans="1:7" hidden="1">
      <c r="A1489" s="15" t="s">
        <v>8559</v>
      </c>
      <c r="B1489" s="218" t="str">
        <f>IF(ISNUMBER(_xlfn.XMATCH(SBA_fields[[#This Row],[ID]],Rosetta_Stone[FDXSANDBOXA ID],0))=TRUE,"Found","0-Not Found")</f>
        <v>0-Not Found</v>
      </c>
      <c r="C1489" s="15"/>
      <c r="D1489" s="15" t="s">
        <v>8561</v>
      </c>
      <c r="E1489" s="15" t="s">
        <v>6701</v>
      </c>
      <c r="F1489" s="15" t="s">
        <v>103</v>
      </c>
      <c r="G1489" s="15" t="s">
        <v>810</v>
      </c>
    </row>
    <row r="1490" spans="1:7" hidden="1">
      <c r="A1490" s="15" t="s">
        <v>8559</v>
      </c>
      <c r="B1490" s="218" t="str">
        <f>IF(ISNUMBER(_xlfn.XMATCH(SBA_fields[[#This Row],[ID]],Rosetta_Stone[FDXSANDBOXA ID],0))=TRUE,"Found","0-Not Found")</f>
        <v>0-Not Found</v>
      </c>
      <c r="C1490" s="15"/>
      <c r="D1490" s="15" t="s">
        <v>8562</v>
      </c>
      <c r="E1490" s="15" t="s">
        <v>6935</v>
      </c>
      <c r="F1490" s="15" t="s">
        <v>103</v>
      </c>
      <c r="G1490" s="15" t="s">
        <v>810</v>
      </c>
    </row>
    <row r="1491" spans="1:7" hidden="1">
      <c r="A1491" s="15" t="s">
        <v>8563</v>
      </c>
      <c r="B1491" s="218" t="str">
        <f>IF(ISNUMBER(_xlfn.XMATCH(SBA_fields[[#This Row],[ID]],Rosetta_Stone[FDXSANDBOXA ID],0))=TRUE,"Found","0-Not Found")</f>
        <v>0-Not Found</v>
      </c>
      <c r="C1491" s="15"/>
      <c r="D1491" s="15" t="s">
        <v>8564</v>
      </c>
      <c r="E1491" s="15" t="s">
        <v>6701</v>
      </c>
      <c r="F1491" s="15" t="s">
        <v>216</v>
      </c>
      <c r="G1491" s="15" t="s">
        <v>338</v>
      </c>
    </row>
    <row r="1492" spans="1:7" hidden="1">
      <c r="A1492" s="15" t="s">
        <v>8565</v>
      </c>
      <c r="B1492" s="218" t="str">
        <f>IF(ISNUMBER(_xlfn.XMATCH(SBA_fields[[#This Row],[ID]],Rosetta_Stone[FDXSANDBOXA ID],0))=TRUE,"Found","0-Not Found")</f>
        <v>0-Not Found</v>
      </c>
      <c r="C1492" s="15"/>
      <c r="D1492" s="15" t="s">
        <v>8566</v>
      </c>
      <c r="E1492" s="15" t="s">
        <v>6701</v>
      </c>
      <c r="F1492" s="15" t="s">
        <v>7081</v>
      </c>
      <c r="G1492" s="15" t="s">
        <v>810</v>
      </c>
    </row>
    <row r="1493" spans="1:7" hidden="1">
      <c r="A1493" s="15" t="s">
        <v>8565</v>
      </c>
      <c r="B1493" s="218" t="str">
        <f>IF(ISNUMBER(_xlfn.XMATCH(SBA_fields[[#This Row],[ID]],Rosetta_Stone[FDXSANDBOXA ID],0))=TRUE,"Found","0-Not Found")</f>
        <v>0-Not Found</v>
      </c>
      <c r="C1493" s="15"/>
      <c r="D1493" s="15" t="s">
        <v>8566</v>
      </c>
      <c r="E1493" s="15" t="s">
        <v>6700</v>
      </c>
      <c r="F1493" s="15" t="s">
        <v>7081</v>
      </c>
      <c r="G1493" s="15" t="s">
        <v>810</v>
      </c>
    </row>
    <row r="1494" spans="1:7" hidden="1">
      <c r="A1494" s="15" t="s">
        <v>8565</v>
      </c>
      <c r="B1494" s="218" t="str">
        <f>IF(ISNUMBER(_xlfn.XMATCH(SBA_fields[[#This Row],[ID]],Rosetta_Stone[FDXSANDBOXA ID],0))=TRUE,"Found","0-Not Found")</f>
        <v>0-Not Found</v>
      </c>
      <c r="C1494" s="15"/>
      <c r="D1494" s="15" t="s">
        <v>8566</v>
      </c>
      <c r="E1494" s="15" t="s">
        <v>7401</v>
      </c>
      <c r="F1494" s="15" t="s">
        <v>7081</v>
      </c>
      <c r="G1494" s="15" t="s">
        <v>810</v>
      </c>
    </row>
    <row r="1495" spans="1:7" hidden="1">
      <c r="A1495" s="15" t="s">
        <v>8565</v>
      </c>
      <c r="B1495" s="218" t="str">
        <f>IF(ISNUMBER(_xlfn.XMATCH(SBA_fields[[#This Row],[ID]],Rosetta_Stone[FDXSANDBOXA ID],0))=TRUE,"Found","0-Not Found")</f>
        <v>0-Not Found</v>
      </c>
      <c r="C1495" s="15"/>
      <c r="D1495" s="15" t="s">
        <v>8567</v>
      </c>
      <c r="E1495" s="15" t="s">
        <v>6701</v>
      </c>
      <c r="F1495" s="15" t="s">
        <v>103</v>
      </c>
      <c r="G1495" s="15" t="s">
        <v>810</v>
      </c>
    </row>
    <row r="1496" spans="1:7" hidden="1">
      <c r="A1496" s="15" t="s">
        <v>8565</v>
      </c>
      <c r="B1496" s="218" t="str">
        <f>IF(ISNUMBER(_xlfn.XMATCH(SBA_fields[[#This Row],[ID]],Rosetta_Stone[FDXSANDBOXA ID],0))=TRUE,"Found","0-Not Found")</f>
        <v>0-Not Found</v>
      </c>
      <c r="C1496" s="15"/>
      <c r="D1496" s="15" t="s">
        <v>8568</v>
      </c>
      <c r="E1496" s="15" t="s">
        <v>6700</v>
      </c>
      <c r="F1496" s="15" t="s">
        <v>103</v>
      </c>
      <c r="G1496" s="15" t="s">
        <v>810</v>
      </c>
    </row>
    <row r="1497" spans="1:7" hidden="1">
      <c r="A1497" s="15" t="s">
        <v>8569</v>
      </c>
      <c r="B1497" s="218" t="str">
        <f>IF(ISNUMBER(_xlfn.XMATCH(SBA_fields[[#This Row],[ID]],Rosetta_Stone[FDXSANDBOXA ID],0))=TRUE,"Found","0-Not Found")</f>
        <v>0-Not Found</v>
      </c>
      <c r="C1497" s="15"/>
      <c r="D1497" s="15" t="s">
        <v>8570</v>
      </c>
      <c r="E1497" s="15" t="s">
        <v>6701</v>
      </c>
      <c r="F1497" s="15" t="s">
        <v>7081</v>
      </c>
      <c r="G1497" s="15" t="s">
        <v>810</v>
      </c>
    </row>
    <row r="1498" spans="1:7" hidden="1">
      <c r="A1498" s="15" t="s">
        <v>8569</v>
      </c>
      <c r="B1498" s="218" t="str">
        <f>IF(ISNUMBER(_xlfn.XMATCH(SBA_fields[[#This Row],[ID]],Rosetta_Stone[FDXSANDBOXA ID],0))=TRUE,"Found","0-Not Found")</f>
        <v>0-Not Found</v>
      </c>
      <c r="C1498" s="15"/>
      <c r="D1498" s="15" t="s">
        <v>8570</v>
      </c>
      <c r="E1498" s="15" t="s">
        <v>6700</v>
      </c>
      <c r="F1498" s="15" t="s">
        <v>7081</v>
      </c>
      <c r="G1498" s="15" t="s">
        <v>810</v>
      </c>
    </row>
    <row r="1499" spans="1:7" hidden="1">
      <c r="A1499" s="15" t="s">
        <v>8569</v>
      </c>
      <c r="B1499" s="218" t="str">
        <f>IF(ISNUMBER(_xlfn.XMATCH(SBA_fields[[#This Row],[ID]],Rosetta_Stone[FDXSANDBOXA ID],0))=TRUE,"Found","0-Not Found")</f>
        <v>0-Not Found</v>
      </c>
      <c r="C1499" s="15"/>
      <c r="D1499" s="15" t="s">
        <v>8570</v>
      </c>
      <c r="E1499" s="15" t="s">
        <v>7401</v>
      </c>
      <c r="F1499" s="15" t="s">
        <v>7081</v>
      </c>
      <c r="G1499" s="15" t="s">
        <v>810</v>
      </c>
    </row>
    <row r="1500" spans="1:7" hidden="1">
      <c r="A1500" s="15" t="s">
        <v>8569</v>
      </c>
      <c r="B1500" s="218" t="str">
        <f>IF(ISNUMBER(_xlfn.XMATCH(SBA_fields[[#This Row],[ID]],Rosetta_Stone[FDXSANDBOXA ID],0))=TRUE,"Found","0-Not Found")</f>
        <v>0-Not Found</v>
      </c>
      <c r="C1500" s="15"/>
      <c r="D1500" s="15" t="s">
        <v>8571</v>
      </c>
      <c r="E1500" s="15" t="s">
        <v>6701</v>
      </c>
      <c r="F1500" s="15" t="s">
        <v>103</v>
      </c>
      <c r="G1500" s="15" t="s">
        <v>810</v>
      </c>
    </row>
    <row r="1501" spans="1:7" hidden="1">
      <c r="A1501" s="15" t="s">
        <v>8569</v>
      </c>
      <c r="B1501" s="218" t="str">
        <f>IF(ISNUMBER(_xlfn.XMATCH(SBA_fields[[#This Row],[ID]],Rosetta_Stone[FDXSANDBOXA ID],0))=TRUE,"Found","0-Not Found")</f>
        <v>0-Not Found</v>
      </c>
      <c r="C1501" s="15"/>
      <c r="D1501" s="15" t="s">
        <v>8572</v>
      </c>
      <c r="E1501" s="15" t="s">
        <v>6700</v>
      </c>
      <c r="F1501" s="15" t="s">
        <v>103</v>
      </c>
      <c r="G1501" s="15" t="s">
        <v>810</v>
      </c>
    </row>
    <row r="1502" spans="1:7" hidden="1">
      <c r="A1502" s="15" t="s">
        <v>8573</v>
      </c>
      <c r="B1502" s="218" t="str">
        <f>IF(ISNUMBER(_xlfn.XMATCH(SBA_fields[[#This Row],[ID]],Rosetta_Stone[FDXSANDBOXA ID],0))=TRUE,"Found","0-Not Found")</f>
        <v>0-Not Found</v>
      </c>
      <c r="C1502" s="15"/>
      <c r="D1502" s="15" t="s">
        <v>8574</v>
      </c>
      <c r="E1502" s="15" t="s">
        <v>6701</v>
      </c>
      <c r="F1502" s="15" t="s">
        <v>7081</v>
      </c>
      <c r="G1502" s="15" t="s">
        <v>810</v>
      </c>
    </row>
    <row r="1503" spans="1:7" hidden="1">
      <c r="A1503" s="15" t="s">
        <v>8573</v>
      </c>
      <c r="B1503" s="218" t="str">
        <f>IF(ISNUMBER(_xlfn.XMATCH(SBA_fields[[#This Row],[ID]],Rosetta_Stone[FDXSANDBOXA ID],0))=TRUE,"Found","0-Not Found")</f>
        <v>0-Not Found</v>
      </c>
      <c r="C1503" s="15"/>
      <c r="D1503" s="15" t="s">
        <v>8574</v>
      </c>
      <c r="E1503" s="15" t="s">
        <v>6700</v>
      </c>
      <c r="F1503" s="15" t="s">
        <v>7081</v>
      </c>
      <c r="G1503" s="15" t="s">
        <v>810</v>
      </c>
    </row>
    <row r="1504" spans="1:7" hidden="1">
      <c r="A1504" s="15" t="s">
        <v>8573</v>
      </c>
      <c r="B1504" s="218" t="str">
        <f>IF(ISNUMBER(_xlfn.XMATCH(SBA_fields[[#This Row],[ID]],Rosetta_Stone[FDXSANDBOXA ID],0))=TRUE,"Found","0-Not Found")</f>
        <v>0-Not Found</v>
      </c>
      <c r="C1504" s="15"/>
      <c r="D1504" s="15" t="s">
        <v>8574</v>
      </c>
      <c r="E1504" s="15" t="s">
        <v>7401</v>
      </c>
      <c r="F1504" s="15" t="s">
        <v>7081</v>
      </c>
      <c r="G1504" s="15" t="s">
        <v>810</v>
      </c>
    </row>
    <row r="1505" spans="1:7" hidden="1">
      <c r="A1505" s="15" t="s">
        <v>8573</v>
      </c>
      <c r="B1505" s="218" t="str">
        <f>IF(ISNUMBER(_xlfn.XMATCH(SBA_fields[[#This Row],[ID]],Rosetta_Stone[FDXSANDBOXA ID],0))=TRUE,"Found","0-Not Found")</f>
        <v>0-Not Found</v>
      </c>
      <c r="C1505" s="15"/>
      <c r="D1505" s="15" t="s">
        <v>8575</v>
      </c>
      <c r="E1505" s="15" t="s">
        <v>6701</v>
      </c>
      <c r="F1505" s="15" t="s">
        <v>103</v>
      </c>
      <c r="G1505" s="15" t="s">
        <v>810</v>
      </c>
    </row>
    <row r="1506" spans="1:7" hidden="1">
      <c r="A1506" s="15" t="s">
        <v>8573</v>
      </c>
      <c r="B1506" s="218" t="str">
        <f>IF(ISNUMBER(_xlfn.XMATCH(SBA_fields[[#This Row],[ID]],Rosetta_Stone[FDXSANDBOXA ID],0))=TRUE,"Found","0-Not Found")</f>
        <v>0-Not Found</v>
      </c>
      <c r="C1506" s="15"/>
      <c r="D1506" s="15" t="s">
        <v>8576</v>
      </c>
      <c r="E1506" s="15" t="s">
        <v>6700</v>
      </c>
      <c r="F1506" s="15" t="s">
        <v>103</v>
      </c>
      <c r="G1506" s="15" t="s">
        <v>810</v>
      </c>
    </row>
    <row r="1507" spans="1:7" hidden="1">
      <c r="A1507" s="15" t="s">
        <v>8577</v>
      </c>
      <c r="B1507" s="218" t="str">
        <f>IF(ISNUMBER(_xlfn.XMATCH(SBA_fields[[#This Row],[ID]],Rosetta_Stone[FDXSANDBOXA ID],0))=TRUE,"Found","0-Not Found")</f>
        <v>0-Not Found</v>
      </c>
      <c r="C1507" s="15"/>
      <c r="D1507" s="15" t="s">
        <v>8578</v>
      </c>
      <c r="E1507" s="15" t="s">
        <v>6701</v>
      </c>
      <c r="F1507" s="15" t="s">
        <v>7081</v>
      </c>
      <c r="G1507" s="15" t="s">
        <v>1347</v>
      </c>
    </row>
    <row r="1508" spans="1:7" hidden="1">
      <c r="A1508" s="15" t="s">
        <v>8577</v>
      </c>
      <c r="B1508" s="218" t="str">
        <f>IF(ISNUMBER(_xlfn.XMATCH(SBA_fields[[#This Row],[ID]],Rosetta_Stone[FDXSANDBOXA ID],0))=TRUE,"Found","0-Not Found")</f>
        <v>0-Not Found</v>
      </c>
      <c r="C1508" s="15"/>
      <c r="D1508" s="15" t="s">
        <v>8578</v>
      </c>
      <c r="E1508" s="15" t="s">
        <v>6700</v>
      </c>
      <c r="F1508" s="15" t="s">
        <v>7081</v>
      </c>
      <c r="G1508" s="15" t="s">
        <v>1347</v>
      </c>
    </row>
    <row r="1509" spans="1:7" hidden="1">
      <c r="A1509" s="15" t="s">
        <v>8577</v>
      </c>
      <c r="B1509" s="218" t="str">
        <f>IF(ISNUMBER(_xlfn.XMATCH(SBA_fields[[#This Row],[ID]],Rosetta_Stone[FDXSANDBOXA ID],0))=TRUE,"Found","0-Not Found")</f>
        <v>0-Not Found</v>
      </c>
      <c r="C1509" s="15"/>
      <c r="D1509" s="15" t="s">
        <v>8578</v>
      </c>
      <c r="E1509" s="15" t="s">
        <v>7401</v>
      </c>
      <c r="F1509" s="15" t="s">
        <v>7081</v>
      </c>
      <c r="G1509" s="15" t="s">
        <v>1347</v>
      </c>
    </row>
    <row r="1510" spans="1:7" hidden="1">
      <c r="A1510" s="15" t="s">
        <v>8577</v>
      </c>
      <c r="B1510" s="218" t="str">
        <f>IF(ISNUMBER(_xlfn.XMATCH(SBA_fields[[#This Row],[ID]],Rosetta_Stone[FDXSANDBOXA ID],0))=TRUE,"Found","0-Not Found")</f>
        <v>0-Not Found</v>
      </c>
      <c r="C1510" s="15"/>
      <c r="D1510" s="15" t="s">
        <v>8579</v>
      </c>
      <c r="E1510" s="15" t="s">
        <v>6701</v>
      </c>
      <c r="F1510" s="15" t="s">
        <v>103</v>
      </c>
      <c r="G1510" s="15" t="s">
        <v>1347</v>
      </c>
    </row>
    <row r="1511" spans="1:7" hidden="1">
      <c r="A1511" s="15" t="s">
        <v>8577</v>
      </c>
      <c r="B1511" s="218" t="str">
        <f>IF(ISNUMBER(_xlfn.XMATCH(SBA_fields[[#This Row],[ID]],Rosetta_Stone[FDXSANDBOXA ID],0))=TRUE,"Found","0-Not Found")</f>
        <v>0-Not Found</v>
      </c>
      <c r="C1511" s="15"/>
      <c r="D1511" s="15" t="s">
        <v>8580</v>
      </c>
      <c r="E1511" s="15" t="s">
        <v>6700</v>
      </c>
      <c r="F1511" s="15" t="s">
        <v>103</v>
      </c>
      <c r="G1511" s="15" t="s">
        <v>1347</v>
      </c>
    </row>
    <row r="1512" spans="1:7" hidden="1">
      <c r="A1512" s="15" t="s">
        <v>1766</v>
      </c>
      <c r="B1512" s="218" t="str">
        <f>IF(ISNUMBER(_xlfn.XMATCH(SBA_fields[[#This Row],[ID]],Rosetta_Stone[FDXSANDBOXA ID],0))=TRUE,"Found","0-Not Found")</f>
        <v>0-Not Found</v>
      </c>
      <c r="C1512" s="15"/>
      <c r="D1512" s="15" t="s">
        <v>8581</v>
      </c>
      <c r="E1512" s="15" t="s">
        <v>6697</v>
      </c>
      <c r="F1512" s="15" t="s">
        <v>216</v>
      </c>
      <c r="G1512" s="15" t="s">
        <v>947</v>
      </c>
    </row>
    <row r="1513" spans="1:7" hidden="1">
      <c r="A1513" s="15" t="s">
        <v>638</v>
      </c>
      <c r="B1513" s="218" t="str">
        <f>IF(ISNUMBER(_xlfn.XMATCH(SBA_fields[[#This Row],[ID]],Rosetta_Stone[FDXSANDBOXA ID],0))=TRUE,"Found","0-Not Found")</f>
        <v>Found</v>
      </c>
      <c r="C1513" s="15" t="s">
        <v>6696</v>
      </c>
      <c r="D1513" s="15" t="s">
        <v>1792</v>
      </c>
      <c r="E1513" s="15" t="s">
        <v>6697</v>
      </c>
      <c r="F1513" s="15" t="s">
        <v>103</v>
      </c>
      <c r="G1513" s="15" t="s">
        <v>947</v>
      </c>
    </row>
    <row r="1514" spans="1:7" hidden="1">
      <c r="A1514" s="15" t="s">
        <v>638</v>
      </c>
      <c r="B1514" s="218" t="str">
        <f>IF(ISNUMBER(_xlfn.XMATCH(SBA_fields[[#This Row],[ID]],Rosetta_Stone[FDXSANDBOXA ID],0))=TRUE,"Found","0-Not Found")</f>
        <v>0-Not Found</v>
      </c>
      <c r="C1514" s="15"/>
      <c r="D1514" s="15" t="s">
        <v>8582</v>
      </c>
      <c r="E1514" s="15" t="s">
        <v>6700</v>
      </c>
      <c r="F1514" s="15" t="s">
        <v>103</v>
      </c>
      <c r="G1514" s="15" t="s">
        <v>947</v>
      </c>
    </row>
    <row r="1515" spans="1:7" hidden="1">
      <c r="A1515" s="15" t="s">
        <v>638</v>
      </c>
      <c r="B1515" s="218" t="str">
        <f>IF(ISNUMBER(_xlfn.XMATCH(SBA_fields[[#This Row],[ID]],Rosetta_Stone[FDXSANDBOXA ID],0))=TRUE,"Found","0-Not Found")</f>
        <v>0-Not Found</v>
      </c>
      <c r="C1515" s="15"/>
      <c r="D1515" s="15" t="s">
        <v>1793</v>
      </c>
      <c r="E1515" s="15" t="s">
        <v>6701</v>
      </c>
      <c r="F1515" s="15" t="s">
        <v>103</v>
      </c>
      <c r="G1515" s="15" t="s">
        <v>947</v>
      </c>
    </row>
    <row r="1516" spans="1:7" hidden="1">
      <c r="A1516" s="15" t="s">
        <v>8583</v>
      </c>
      <c r="B1516" s="218" t="str">
        <f>IF(ISNUMBER(_xlfn.XMATCH(SBA_fields[[#This Row],[ID]],Rosetta_Stone[FDXSANDBOXA ID],0))=TRUE,"Found","0-Not Found")</f>
        <v>0-Not Found</v>
      </c>
      <c r="C1516" s="15"/>
      <c r="D1516" s="15" t="s">
        <v>8584</v>
      </c>
      <c r="E1516" s="15" t="s">
        <v>6700</v>
      </c>
      <c r="F1516" s="15" t="s">
        <v>1636</v>
      </c>
      <c r="G1516" s="15" t="s">
        <v>947</v>
      </c>
    </row>
    <row r="1517" spans="1:7" hidden="1">
      <c r="A1517" s="15" t="s">
        <v>8583</v>
      </c>
      <c r="B1517" s="218" t="str">
        <f>IF(ISNUMBER(_xlfn.XMATCH(SBA_fields[[#This Row],[ID]],Rosetta_Stone[FDXSANDBOXA ID],0))=TRUE,"Found","0-Not Found")</f>
        <v>0-Not Found</v>
      </c>
      <c r="C1517" s="15"/>
      <c r="D1517" s="15" t="s">
        <v>8584</v>
      </c>
      <c r="E1517" s="15" t="s">
        <v>6697</v>
      </c>
      <c r="F1517" s="15" t="s">
        <v>1636</v>
      </c>
      <c r="G1517" s="15" t="s">
        <v>947</v>
      </c>
    </row>
    <row r="1518" spans="1:7" hidden="1">
      <c r="A1518" s="15" t="s">
        <v>8585</v>
      </c>
      <c r="B1518" s="218" t="str">
        <f>IF(ISNUMBER(_xlfn.XMATCH(SBA_fields[[#This Row],[ID]],Rosetta_Stone[FDXSANDBOXA ID],0))=TRUE,"Found","0-Not Found")</f>
        <v>0-Not Found</v>
      </c>
      <c r="C1518" s="15"/>
      <c r="D1518" s="15" t="s">
        <v>8586</v>
      </c>
      <c r="E1518" s="15" t="s">
        <v>6727</v>
      </c>
      <c r="F1518" s="15" t="s">
        <v>103</v>
      </c>
      <c r="G1518" s="15" t="s">
        <v>947</v>
      </c>
    </row>
    <row r="1519" spans="1:7" hidden="1">
      <c r="A1519" s="15" t="s">
        <v>8587</v>
      </c>
      <c r="B1519" s="218" t="str">
        <f>IF(ISNUMBER(_xlfn.XMATCH(SBA_fields[[#This Row],[ID]],Rosetta_Stone[FDXSANDBOXA ID],0))=TRUE,"Found","0-Not Found")</f>
        <v>0-Not Found</v>
      </c>
      <c r="C1519" s="15"/>
      <c r="D1519" s="15" t="s">
        <v>8588</v>
      </c>
      <c r="E1519" s="15" t="s">
        <v>6727</v>
      </c>
      <c r="F1519" s="15" t="s">
        <v>103</v>
      </c>
      <c r="G1519" s="15" t="s">
        <v>1075</v>
      </c>
    </row>
    <row r="1520" spans="1:7" hidden="1">
      <c r="A1520" s="15" t="s">
        <v>8589</v>
      </c>
      <c r="B1520" s="218" t="str">
        <f>IF(ISNUMBER(_xlfn.XMATCH(SBA_fields[[#This Row],[ID]],Rosetta_Stone[FDXSANDBOXA ID],0))=TRUE,"Found","0-Not Found")</f>
        <v>0-Not Found</v>
      </c>
      <c r="C1520" s="15"/>
      <c r="D1520" s="15" t="s">
        <v>8590</v>
      </c>
      <c r="E1520" s="15" t="s">
        <v>6701</v>
      </c>
      <c r="F1520" s="15" t="s">
        <v>1636</v>
      </c>
      <c r="G1520" s="15" t="s">
        <v>947</v>
      </c>
    </row>
    <row r="1521" spans="1:7" hidden="1">
      <c r="A1521" s="15" t="s">
        <v>8589</v>
      </c>
      <c r="B1521" s="218" t="str">
        <f>IF(ISNUMBER(_xlfn.XMATCH(SBA_fields[[#This Row],[ID]],Rosetta_Stone[FDXSANDBOXA ID],0))=TRUE,"Found","0-Not Found")</f>
        <v>0-Not Found</v>
      </c>
      <c r="C1521" s="15"/>
      <c r="D1521" s="15" t="s">
        <v>8590</v>
      </c>
      <c r="E1521" s="15" t="s">
        <v>6700</v>
      </c>
      <c r="F1521" s="15" t="s">
        <v>1636</v>
      </c>
      <c r="G1521" s="15" t="s">
        <v>947</v>
      </c>
    </row>
    <row r="1522" spans="1:7" hidden="1">
      <c r="A1522" s="15" t="s">
        <v>8591</v>
      </c>
      <c r="B1522" s="218" t="str">
        <f>IF(ISNUMBER(_xlfn.XMATCH(SBA_fields[[#This Row],[ID]],Rosetta_Stone[FDXSANDBOXA ID],0))=TRUE,"Found","0-Not Found")</f>
        <v>0-Not Found</v>
      </c>
      <c r="C1522" s="15"/>
      <c r="D1522" s="15" t="s">
        <v>8592</v>
      </c>
      <c r="E1522" s="15" t="s">
        <v>6688</v>
      </c>
      <c r="F1522" s="15" t="s">
        <v>216</v>
      </c>
      <c r="G1522" s="15" t="s">
        <v>947</v>
      </c>
    </row>
    <row r="1523" spans="1:7" hidden="1">
      <c r="A1523" s="15" t="s">
        <v>8593</v>
      </c>
      <c r="B1523" s="218" t="str">
        <f>IF(ISNUMBER(_xlfn.XMATCH(SBA_fields[[#This Row],[ID]],Rosetta_Stone[FDXSANDBOXA ID],0))=TRUE,"Found","0-Not Found")</f>
        <v>0-Not Found</v>
      </c>
      <c r="C1523" s="15" t="s">
        <v>1641</v>
      </c>
      <c r="D1523" s="15" t="s">
        <v>8594</v>
      </c>
      <c r="E1523" s="15" t="s">
        <v>6701</v>
      </c>
      <c r="F1523" s="15" t="s">
        <v>216</v>
      </c>
      <c r="G1523" s="15" t="s">
        <v>947</v>
      </c>
    </row>
    <row r="1524" spans="1:7" hidden="1">
      <c r="A1524" s="15" t="s">
        <v>8593</v>
      </c>
      <c r="B1524" s="218" t="str">
        <f>IF(ISNUMBER(_xlfn.XMATCH(SBA_fields[[#This Row],[ID]],Rosetta_Stone[FDXSANDBOXA ID],0))=TRUE,"Found","0-Not Found")</f>
        <v>0-Not Found</v>
      </c>
      <c r="C1524" s="15"/>
      <c r="D1524" s="15" t="s">
        <v>8595</v>
      </c>
      <c r="E1524" s="15" t="s">
        <v>6688</v>
      </c>
      <c r="F1524" s="15" t="s">
        <v>216</v>
      </c>
      <c r="G1524" s="15" t="s">
        <v>947</v>
      </c>
    </row>
    <row r="1525" spans="1:7" hidden="1">
      <c r="A1525" s="15" t="s">
        <v>8596</v>
      </c>
      <c r="B1525" s="218" t="str">
        <f>IF(ISNUMBER(_xlfn.XMATCH(SBA_fields[[#This Row],[ID]],Rosetta_Stone[FDXSANDBOXA ID],0))=TRUE,"Found","0-Not Found")</f>
        <v>0-Not Found</v>
      </c>
      <c r="C1525" s="15"/>
      <c r="D1525" s="15" t="s">
        <v>8597</v>
      </c>
      <c r="E1525" s="15" t="s">
        <v>6701</v>
      </c>
      <c r="F1525" s="15" t="s">
        <v>103</v>
      </c>
      <c r="G1525" s="15" t="s">
        <v>947</v>
      </c>
    </row>
    <row r="1526" spans="1:7" hidden="1">
      <c r="A1526" s="15" t="s">
        <v>8598</v>
      </c>
      <c r="B1526" s="218" t="str">
        <f>IF(ISNUMBER(_xlfn.XMATCH(SBA_fields[[#This Row],[ID]],Rosetta_Stone[FDXSANDBOXA ID],0))=TRUE,"Found","0-Not Found")</f>
        <v>0-Not Found</v>
      </c>
      <c r="C1526" s="15"/>
      <c r="D1526" s="15" t="s">
        <v>8599</v>
      </c>
      <c r="E1526" s="15" t="s">
        <v>6731</v>
      </c>
      <c r="F1526" s="15" t="s">
        <v>216</v>
      </c>
      <c r="G1526" s="15" t="s">
        <v>6712</v>
      </c>
    </row>
    <row r="1527" spans="1:7" hidden="1">
      <c r="A1527" s="15" t="s">
        <v>8600</v>
      </c>
      <c r="B1527" s="218" t="str">
        <f>IF(ISNUMBER(_xlfn.XMATCH(SBA_fields[[#This Row],[ID]],Rosetta_Stone[FDXSANDBOXA ID],0))=TRUE,"Found","0-Not Found")</f>
        <v>0-Not Found</v>
      </c>
      <c r="C1527" s="15"/>
      <c r="D1527" s="15" t="s">
        <v>8601</v>
      </c>
      <c r="E1527" s="15" t="s">
        <v>6688</v>
      </c>
      <c r="F1527" s="15" t="s">
        <v>216</v>
      </c>
      <c r="G1527" s="15" t="s">
        <v>6712</v>
      </c>
    </row>
    <row r="1528" spans="1:7" hidden="1">
      <c r="A1528" s="15" t="s">
        <v>8602</v>
      </c>
      <c r="B1528" s="218" t="str">
        <f>IF(ISNUMBER(_xlfn.XMATCH(SBA_fields[[#This Row],[ID]],Rosetta_Stone[FDXSANDBOXA ID],0))=TRUE,"Found","0-Not Found")</f>
        <v>0-Not Found</v>
      </c>
      <c r="C1528" s="15"/>
      <c r="D1528" s="15" t="s">
        <v>8603</v>
      </c>
      <c r="E1528" s="15" t="s">
        <v>6688</v>
      </c>
      <c r="F1528" s="15" t="s">
        <v>216</v>
      </c>
      <c r="G1528" s="15" t="s">
        <v>6712</v>
      </c>
    </row>
    <row r="1529" spans="1:7" hidden="1">
      <c r="A1529" s="15" t="s">
        <v>229</v>
      </c>
      <c r="B1529" s="218" t="str">
        <f>IF(ISNUMBER(_xlfn.XMATCH(SBA_fields[[#This Row],[ID]],Rosetta_Stone[FDXSANDBOXA ID],0))=TRUE,"Found","0-Not Found")</f>
        <v>0-Not Found</v>
      </c>
      <c r="C1529" s="15" t="s">
        <v>6696</v>
      </c>
      <c r="D1529" s="15" t="s">
        <v>8978</v>
      </c>
      <c r="E1529" s="15" t="s">
        <v>6701</v>
      </c>
      <c r="F1529" s="15" t="s">
        <v>103</v>
      </c>
      <c r="G1529" s="15" t="s">
        <v>947</v>
      </c>
    </row>
    <row r="1530" spans="1:7" hidden="1">
      <c r="A1530" s="15" t="s">
        <v>8979</v>
      </c>
      <c r="B1530" s="218" t="str">
        <f>IF(ISNUMBER(_xlfn.XMATCH(SBA_fields[[#This Row],[ID]],Rosetta_Stone[FDXSANDBOXA ID],0))=TRUE,"Found","0-Not Found")</f>
        <v>0-Not Found</v>
      </c>
      <c r="C1530" s="15"/>
      <c r="D1530" s="15" t="s">
        <v>7021</v>
      </c>
      <c r="E1530" s="15" t="s">
        <v>6701</v>
      </c>
      <c r="F1530" s="15" t="s">
        <v>1636</v>
      </c>
      <c r="G1530" s="15" t="s">
        <v>947</v>
      </c>
    </row>
    <row r="1531" spans="1:7" hidden="1">
      <c r="A1531" s="15" t="s">
        <v>8604</v>
      </c>
      <c r="B1531" s="218" t="str">
        <f>IF(ISNUMBER(_xlfn.XMATCH(SBA_fields[[#This Row],[ID]],Rosetta_Stone[FDXSANDBOXA ID],0))=TRUE,"Found","0-Not Found")</f>
        <v>0-Not Found</v>
      </c>
      <c r="C1531" s="15"/>
      <c r="D1531" s="15" t="s">
        <v>8605</v>
      </c>
      <c r="E1531" s="15" t="s">
        <v>6700</v>
      </c>
      <c r="F1531" s="15" t="s">
        <v>103</v>
      </c>
      <c r="G1531" s="15" t="s">
        <v>947</v>
      </c>
    </row>
    <row r="1532" spans="1:7" hidden="1">
      <c r="A1532" s="15" t="s">
        <v>8606</v>
      </c>
      <c r="B1532" s="218" t="str">
        <f>IF(ISNUMBER(_xlfn.XMATCH(SBA_fields[[#This Row],[ID]],Rosetta_Stone[FDXSANDBOXA ID],0))=TRUE,"Found","0-Not Found")</f>
        <v>0-Not Found</v>
      </c>
      <c r="C1532" s="15"/>
      <c r="D1532" s="15" t="s">
        <v>8607</v>
      </c>
      <c r="E1532" s="15" t="s">
        <v>6701</v>
      </c>
      <c r="F1532" s="15" t="s">
        <v>216</v>
      </c>
      <c r="G1532" s="15" t="s">
        <v>1347</v>
      </c>
    </row>
    <row r="1533" spans="1:7" hidden="1">
      <c r="A1533" s="15" t="s">
        <v>8980</v>
      </c>
      <c r="B1533" s="218" t="str">
        <f>IF(ISNUMBER(_xlfn.XMATCH(SBA_fields[[#This Row],[ID]],Rosetta_Stone[FDXSANDBOXA ID],0))=TRUE,"Found","0-Not Found")</f>
        <v>0-Not Found</v>
      </c>
      <c r="C1533" s="15"/>
      <c r="D1533" s="15" t="s">
        <v>8981</v>
      </c>
      <c r="E1533" s="15" t="s">
        <v>6701</v>
      </c>
      <c r="F1533" s="15" t="s">
        <v>103</v>
      </c>
      <c r="G1533" s="15" t="s">
        <v>947</v>
      </c>
    </row>
    <row r="1534" spans="1:7" hidden="1">
      <c r="A1534" s="15" t="s">
        <v>6394</v>
      </c>
      <c r="B1534" s="218" t="str">
        <f>IF(ISNUMBER(_xlfn.XMATCH(SBA_fields[[#This Row],[ID]],Rosetta_Stone[FDXSANDBOXA ID],0))=TRUE,"Found","0-Not Found")</f>
        <v>0-Not Found</v>
      </c>
      <c r="C1534" s="15" t="s">
        <v>6696</v>
      </c>
      <c r="D1534" s="15" t="s">
        <v>6360</v>
      </c>
      <c r="E1534" s="15" t="s">
        <v>6701</v>
      </c>
      <c r="F1534" s="15" t="s">
        <v>1636</v>
      </c>
      <c r="G1534" s="15" t="s">
        <v>947</v>
      </c>
    </row>
    <row r="1535" spans="1:7" hidden="1">
      <c r="A1535" s="15" t="s">
        <v>8608</v>
      </c>
      <c r="B1535" s="218" t="str">
        <f>IF(ISNUMBER(_xlfn.XMATCH(SBA_fields[[#This Row],[ID]],Rosetta_Stone[FDXSANDBOXA ID],0))=TRUE,"Found","0-Not Found")</f>
        <v>0-Not Found</v>
      </c>
      <c r="C1535" s="15"/>
      <c r="D1535" s="15" t="s">
        <v>8609</v>
      </c>
      <c r="E1535" s="15" t="s">
        <v>6935</v>
      </c>
      <c r="F1535" s="15" t="s">
        <v>103</v>
      </c>
      <c r="G1535" s="15" t="s">
        <v>947</v>
      </c>
    </row>
    <row r="1536" spans="1:7" hidden="1">
      <c r="A1536" s="15" t="s">
        <v>621</v>
      </c>
      <c r="B1536" s="218" t="str">
        <f>IF(ISNUMBER(_xlfn.XMATCH(SBA_fields[[#This Row],[ID]],Rosetta_Stone[FDXSANDBOXA ID],0))=TRUE,"Found","0-Not Found")</f>
        <v>0-Not Found</v>
      </c>
      <c r="C1536" s="15" t="s">
        <v>6696</v>
      </c>
      <c r="D1536" s="15" t="s">
        <v>1720</v>
      </c>
      <c r="E1536" s="15" t="s">
        <v>6701</v>
      </c>
      <c r="F1536" s="15" t="s">
        <v>103</v>
      </c>
      <c r="G1536" s="15" t="s">
        <v>947</v>
      </c>
    </row>
    <row r="1537" spans="1:7" hidden="1">
      <c r="A1537" s="15" t="s">
        <v>630</v>
      </c>
      <c r="B1537" s="218" t="str">
        <f>IF(ISNUMBER(_xlfn.XMATCH(SBA_fields[[#This Row],[ID]],Rosetta_Stone[FDXSANDBOXA ID],0))=TRUE,"Found","0-Not Found")</f>
        <v>0-Not Found</v>
      </c>
      <c r="C1537" s="15" t="s">
        <v>6696</v>
      </c>
      <c r="D1537" s="15" t="s">
        <v>1703</v>
      </c>
      <c r="E1537" s="15" t="s">
        <v>6701</v>
      </c>
      <c r="F1537" s="15" t="s">
        <v>1636</v>
      </c>
      <c r="G1537" s="15" t="s">
        <v>947</v>
      </c>
    </row>
    <row r="1538" spans="1:7" hidden="1">
      <c r="A1538" s="15" t="s">
        <v>8610</v>
      </c>
      <c r="B1538" s="218" t="str">
        <f>IF(ISNUMBER(_xlfn.XMATCH(SBA_fields[[#This Row],[ID]],Rosetta_Stone[FDXSANDBOXA ID],0))=TRUE,"Found","0-Not Found")</f>
        <v>0-Not Found</v>
      </c>
      <c r="C1538" s="15" t="s">
        <v>6696</v>
      </c>
      <c r="D1538" s="15" t="s">
        <v>8611</v>
      </c>
      <c r="E1538" s="15" t="s">
        <v>6700</v>
      </c>
      <c r="F1538" s="15" t="s">
        <v>103</v>
      </c>
      <c r="G1538" s="15" t="s">
        <v>947</v>
      </c>
    </row>
    <row r="1539" spans="1:7" hidden="1">
      <c r="A1539" s="15" t="s">
        <v>8612</v>
      </c>
      <c r="B1539" s="218" t="str">
        <f>IF(ISNUMBER(_xlfn.XMATCH(SBA_fields[[#This Row],[ID]],Rosetta_Stone[FDXSANDBOXA ID],0))=TRUE,"Found","0-Not Found")</f>
        <v>Found</v>
      </c>
      <c r="C1539" s="15" t="s">
        <v>6696</v>
      </c>
      <c r="D1539" s="15" t="s">
        <v>1681</v>
      </c>
      <c r="E1539" s="15" t="s">
        <v>6700</v>
      </c>
      <c r="F1539" s="15" t="s">
        <v>1636</v>
      </c>
      <c r="G1539" s="15" t="s">
        <v>947</v>
      </c>
    </row>
    <row r="1540" spans="1:7" hidden="1">
      <c r="A1540" s="15" t="s">
        <v>8612</v>
      </c>
      <c r="B1540" s="218" t="str">
        <f>IF(ISNUMBER(_xlfn.XMATCH(SBA_fields[[#This Row],[ID]],Rosetta_Stone[FDXSANDBOXA ID],0))=TRUE,"Found","0-Not Found")</f>
        <v>Found</v>
      </c>
      <c r="C1540" s="15" t="s">
        <v>6696</v>
      </c>
      <c r="D1540" s="15" t="s">
        <v>1681</v>
      </c>
      <c r="E1540" s="15" t="s">
        <v>6697</v>
      </c>
      <c r="F1540" s="15" t="s">
        <v>1636</v>
      </c>
      <c r="G1540" s="15" t="s">
        <v>947</v>
      </c>
    </row>
    <row r="1541" spans="1:7" hidden="1">
      <c r="A1541" s="15" t="s">
        <v>623</v>
      </c>
      <c r="B1541" s="218" t="str">
        <f>IF(ISNUMBER(_xlfn.XMATCH(SBA_fields[[#This Row],[ID]],Rosetta_Stone[FDXSANDBOXA ID],0))=TRUE,"Found","0-Not Found")</f>
        <v>0-Not Found</v>
      </c>
      <c r="C1541" s="15" t="s">
        <v>6696</v>
      </c>
      <c r="D1541" s="15" t="s">
        <v>1724</v>
      </c>
      <c r="E1541" s="15" t="s">
        <v>6701</v>
      </c>
      <c r="F1541" s="15" t="s">
        <v>103</v>
      </c>
      <c r="G1541" s="15" t="s">
        <v>947</v>
      </c>
    </row>
    <row r="1542" spans="1:7" hidden="1">
      <c r="A1542" s="15" t="s">
        <v>611</v>
      </c>
      <c r="B1542" s="218" t="str">
        <f>IF(ISNUMBER(_xlfn.XMATCH(SBA_fields[[#This Row],[ID]],Rosetta_Stone[FDXSANDBOXA ID],0))=TRUE,"Found","0-Not Found")</f>
        <v>0-Not Found</v>
      </c>
      <c r="C1542" s="15" t="s">
        <v>6696</v>
      </c>
      <c r="D1542" s="15" t="s">
        <v>8613</v>
      </c>
      <c r="E1542" s="15" t="s">
        <v>6697</v>
      </c>
      <c r="F1542" s="15" t="s">
        <v>103</v>
      </c>
      <c r="G1542" s="15" t="s">
        <v>947</v>
      </c>
    </row>
    <row r="1543" spans="1:7" hidden="1">
      <c r="A1543" s="15" t="s">
        <v>611</v>
      </c>
      <c r="B1543" s="218" t="str">
        <f>IF(ISNUMBER(_xlfn.XMATCH(SBA_fields[[#This Row],[ID]],Rosetta_Stone[FDXSANDBOXA ID],0))=TRUE,"Found","0-Not Found")</f>
        <v>0-Not Found</v>
      </c>
      <c r="C1543" s="15" t="s">
        <v>6696</v>
      </c>
      <c r="D1543" s="15" t="s">
        <v>1687</v>
      </c>
      <c r="E1543" s="15" t="s">
        <v>6701</v>
      </c>
      <c r="F1543" s="15" t="s">
        <v>103</v>
      </c>
      <c r="G1543" s="15" t="s">
        <v>947</v>
      </c>
    </row>
    <row r="1544" spans="1:7" hidden="1">
      <c r="A1544" s="15" t="s">
        <v>611</v>
      </c>
      <c r="B1544" s="218" t="str">
        <f>IF(ISNUMBER(_xlfn.XMATCH(SBA_fields[[#This Row],[ID]],Rosetta_Stone[FDXSANDBOXA ID],0))=TRUE,"Found","0-Not Found")</f>
        <v>0-Not Found</v>
      </c>
      <c r="C1544" s="15" t="s">
        <v>6696</v>
      </c>
      <c r="D1544" s="15" t="s">
        <v>1685</v>
      </c>
      <c r="E1544" s="15" t="s">
        <v>6700</v>
      </c>
      <c r="F1544" s="15" t="s">
        <v>103</v>
      </c>
      <c r="G1544" s="15" t="s">
        <v>947</v>
      </c>
    </row>
    <row r="1545" spans="1:7" hidden="1">
      <c r="A1545" s="15" t="s">
        <v>616</v>
      </c>
      <c r="B1545" s="218" t="str">
        <f>IF(ISNUMBER(_xlfn.XMATCH(SBA_fields[[#This Row],[ID]],Rosetta_Stone[FDXSANDBOXA ID],0))=TRUE,"Found","0-Not Found")</f>
        <v>0-Not Found</v>
      </c>
      <c r="C1545" s="15"/>
      <c r="D1545" s="15" t="s">
        <v>1776</v>
      </c>
      <c r="E1545" s="15" t="s">
        <v>6701</v>
      </c>
      <c r="F1545" s="15" t="s">
        <v>1636</v>
      </c>
      <c r="G1545" s="15" t="s">
        <v>947</v>
      </c>
    </row>
    <row r="1546" spans="1:7" hidden="1">
      <c r="A1546" s="15" t="s">
        <v>616</v>
      </c>
      <c r="B1546" s="218" t="str">
        <f>IF(ISNUMBER(_xlfn.XMATCH(SBA_fields[[#This Row],[ID]],Rosetta_Stone[FDXSANDBOXA ID],0))=TRUE,"Found","0-Not Found")</f>
        <v>Found</v>
      </c>
      <c r="C1546" s="15" t="s">
        <v>6696</v>
      </c>
      <c r="D1546" s="15" t="s">
        <v>1702</v>
      </c>
      <c r="E1546" s="15" t="s">
        <v>6700</v>
      </c>
      <c r="F1546" s="15" t="s">
        <v>1636</v>
      </c>
      <c r="G1546" s="15" t="s">
        <v>947</v>
      </c>
    </row>
    <row r="1547" spans="1:7" hidden="1">
      <c r="A1547" s="15" t="s">
        <v>616</v>
      </c>
      <c r="B1547" s="218" t="str">
        <f>IF(ISNUMBER(_xlfn.XMATCH(SBA_fields[[#This Row],[ID]],Rosetta_Stone[FDXSANDBOXA ID],0))=TRUE,"Found","0-Not Found")</f>
        <v>Found</v>
      </c>
      <c r="C1547" s="15" t="s">
        <v>6696</v>
      </c>
      <c r="D1547" s="15" t="s">
        <v>1702</v>
      </c>
      <c r="E1547" s="15" t="s">
        <v>6697</v>
      </c>
      <c r="F1547" s="15" t="s">
        <v>1636</v>
      </c>
      <c r="G1547" s="15" t="s">
        <v>947</v>
      </c>
    </row>
    <row r="1548" spans="1:7" hidden="1">
      <c r="A1548" s="15" t="s">
        <v>8614</v>
      </c>
      <c r="B1548" s="218" t="str">
        <f>IF(ISNUMBER(_xlfn.XMATCH(SBA_fields[[#This Row],[ID]],Rosetta_Stone[FDXSANDBOXA ID],0))=TRUE,"Found","0-Not Found")</f>
        <v>Found</v>
      </c>
      <c r="C1548" s="15" t="s">
        <v>6696</v>
      </c>
      <c r="D1548" s="15" t="s">
        <v>1677</v>
      </c>
      <c r="E1548" s="15" t="s">
        <v>6700</v>
      </c>
      <c r="F1548" s="15" t="s">
        <v>1636</v>
      </c>
      <c r="G1548" s="15" t="s">
        <v>947</v>
      </c>
    </row>
    <row r="1549" spans="1:7" hidden="1">
      <c r="A1549" s="15" t="s">
        <v>8614</v>
      </c>
      <c r="B1549" s="218" t="str">
        <f>IF(ISNUMBER(_xlfn.XMATCH(SBA_fields[[#This Row],[ID]],Rosetta_Stone[FDXSANDBOXA ID],0))=TRUE,"Found","0-Not Found")</f>
        <v>Found</v>
      </c>
      <c r="C1549" s="15" t="s">
        <v>6696</v>
      </c>
      <c r="D1549" s="15" t="s">
        <v>1677</v>
      </c>
      <c r="E1549" s="15" t="s">
        <v>6697</v>
      </c>
      <c r="F1549" s="15" t="s">
        <v>1636</v>
      </c>
      <c r="G1549" s="15" t="s">
        <v>947</v>
      </c>
    </row>
    <row r="1550" spans="1:7" hidden="1">
      <c r="A1550" s="15" t="s">
        <v>612</v>
      </c>
      <c r="B1550" s="218" t="str">
        <f>IF(ISNUMBER(_xlfn.XMATCH(SBA_fields[[#This Row],[ID]],Rosetta_Stone[FDXSANDBOXA ID],0))=TRUE,"Found","0-Not Found")</f>
        <v>Found</v>
      </c>
      <c r="C1550" s="15" t="s">
        <v>6696</v>
      </c>
      <c r="D1550" s="15" t="s">
        <v>1690</v>
      </c>
      <c r="E1550" s="15" t="s">
        <v>6697</v>
      </c>
      <c r="F1550" s="15" t="s">
        <v>103</v>
      </c>
      <c r="G1550" s="15" t="s">
        <v>947</v>
      </c>
    </row>
    <row r="1551" spans="1:7" hidden="1">
      <c r="A1551" s="15" t="s">
        <v>612</v>
      </c>
      <c r="B1551" s="218" t="str">
        <f>IF(ISNUMBER(_xlfn.XMATCH(SBA_fields[[#This Row],[ID]],Rosetta_Stone[FDXSANDBOXA ID],0))=TRUE,"Found","0-Not Found")</f>
        <v>0-Not Found</v>
      </c>
      <c r="C1551" s="15" t="s">
        <v>6696</v>
      </c>
      <c r="D1551" s="15" t="s">
        <v>8615</v>
      </c>
      <c r="E1551" s="15" t="s">
        <v>6700</v>
      </c>
      <c r="F1551" s="15" t="s">
        <v>103</v>
      </c>
      <c r="G1551" s="15" t="s">
        <v>947</v>
      </c>
    </row>
    <row r="1552" spans="1:7" hidden="1">
      <c r="A1552" s="15" t="s">
        <v>612</v>
      </c>
      <c r="B1552" s="218" t="str">
        <f>IF(ISNUMBER(_xlfn.XMATCH(SBA_fields[[#This Row],[ID]],Rosetta_Stone[FDXSANDBOXA ID],0))=TRUE,"Found","0-Not Found")</f>
        <v>0-Not Found</v>
      </c>
      <c r="C1552" s="15" t="s">
        <v>6696</v>
      </c>
      <c r="D1552" s="15" t="s">
        <v>1691</v>
      </c>
      <c r="E1552" s="15" t="s">
        <v>6701</v>
      </c>
      <c r="F1552" s="15" t="s">
        <v>103</v>
      </c>
      <c r="G1552" s="15" t="s">
        <v>947</v>
      </c>
    </row>
    <row r="1553" spans="1:7" hidden="1">
      <c r="A1553" s="15" t="s">
        <v>8616</v>
      </c>
      <c r="B1553" s="218" t="str">
        <f>IF(ISNUMBER(_xlfn.XMATCH(SBA_fields[[#This Row],[ID]],Rosetta_Stone[FDXSANDBOXA ID],0))=TRUE,"Found","0-Not Found")</f>
        <v>0-Not Found</v>
      </c>
      <c r="C1553" s="15"/>
      <c r="D1553" s="15" t="s">
        <v>8617</v>
      </c>
      <c r="E1553" s="15" t="s">
        <v>6701</v>
      </c>
      <c r="F1553" s="15" t="s">
        <v>216</v>
      </c>
      <c r="G1553" s="15" t="s">
        <v>947</v>
      </c>
    </row>
    <row r="1554" spans="1:7" hidden="1">
      <c r="A1554" s="15" t="s">
        <v>622</v>
      </c>
      <c r="B1554" s="218" t="str">
        <f>IF(ISNUMBER(_xlfn.XMATCH(SBA_fields[[#This Row],[ID]],Rosetta_Stone[FDXSANDBOXA ID],0))=TRUE,"Found","0-Not Found")</f>
        <v>0-Not Found</v>
      </c>
      <c r="C1554" s="15"/>
      <c r="D1554" s="15" t="s">
        <v>1722</v>
      </c>
      <c r="E1554" s="15" t="s">
        <v>6701</v>
      </c>
      <c r="F1554" s="15" t="s">
        <v>103</v>
      </c>
      <c r="G1554" s="15" t="s">
        <v>947</v>
      </c>
    </row>
    <row r="1555" spans="1:7" hidden="1">
      <c r="A1555" s="15" t="s">
        <v>8618</v>
      </c>
      <c r="B1555" s="218" t="str">
        <f>IF(ISNUMBER(_xlfn.XMATCH(SBA_fields[[#This Row],[ID]],Rosetta_Stone[FDXSANDBOXA ID],0))=TRUE,"Found","0-Not Found")</f>
        <v>Found</v>
      </c>
      <c r="C1555" s="15" t="s">
        <v>6696</v>
      </c>
      <c r="D1555" s="15" t="s">
        <v>211</v>
      </c>
      <c r="E1555" s="15" t="s">
        <v>6700</v>
      </c>
      <c r="F1555" s="15" t="s">
        <v>216</v>
      </c>
      <c r="G1555" s="15" t="s">
        <v>1075</v>
      </c>
    </row>
    <row r="1556" spans="1:7" hidden="1">
      <c r="A1556" s="15" t="s">
        <v>8619</v>
      </c>
      <c r="B1556" s="218" t="str">
        <f>IF(ISNUMBER(_xlfn.XMATCH(SBA_fields[[#This Row],[ID]],Rosetta_Stone[FDXSANDBOXA ID],0))=TRUE,"Found","0-Not Found")</f>
        <v>0-Not Found</v>
      </c>
      <c r="C1556" s="15"/>
      <c r="D1556" s="15" t="s">
        <v>8620</v>
      </c>
      <c r="E1556" s="15" t="s">
        <v>6700</v>
      </c>
      <c r="F1556" s="15" t="s">
        <v>216</v>
      </c>
      <c r="G1556" s="15" t="s">
        <v>1075</v>
      </c>
    </row>
    <row r="1557" spans="1:7" hidden="1">
      <c r="A1557" s="15" t="s">
        <v>8621</v>
      </c>
      <c r="B1557" s="218" t="str">
        <f>IF(ISNUMBER(_xlfn.XMATCH(SBA_fields[[#This Row],[ID]],Rosetta_Stone[FDXSANDBOXA ID],0))=TRUE,"Found","0-Not Found")</f>
        <v>0-Not Found</v>
      </c>
      <c r="C1557" s="15"/>
      <c r="D1557" s="15" t="s">
        <v>8622</v>
      </c>
      <c r="E1557" s="15" t="s">
        <v>6700</v>
      </c>
      <c r="F1557" s="15" t="s">
        <v>216</v>
      </c>
      <c r="G1557" s="15" t="s">
        <v>338</v>
      </c>
    </row>
    <row r="1558" spans="1:7" hidden="1">
      <c r="A1558" s="15" t="s">
        <v>8623</v>
      </c>
      <c r="B1558" s="218" t="str">
        <f>IF(ISNUMBER(_xlfn.XMATCH(SBA_fields[[#This Row],[ID]],Rosetta_Stone[FDXSANDBOXA ID],0))=TRUE,"Found","0-Not Found")</f>
        <v>Found</v>
      </c>
      <c r="C1558" s="15" t="s">
        <v>6696</v>
      </c>
      <c r="D1558" s="15" t="s">
        <v>213</v>
      </c>
      <c r="E1558" s="15" t="s">
        <v>6700</v>
      </c>
      <c r="F1558" s="15" t="s">
        <v>216</v>
      </c>
      <c r="G1558" s="15" t="s">
        <v>1075</v>
      </c>
    </row>
    <row r="1559" spans="1:7" hidden="1">
      <c r="A1559" s="15" t="s">
        <v>8624</v>
      </c>
      <c r="B1559" s="218" t="str">
        <f>IF(ISNUMBER(_xlfn.XMATCH(SBA_fields[[#This Row],[ID]],Rosetta_Stone[FDXSANDBOXA ID],0))=TRUE,"Found","0-Not Found")</f>
        <v>0-Not Found</v>
      </c>
      <c r="C1559" s="15"/>
      <c r="D1559" s="15" t="s">
        <v>8625</v>
      </c>
      <c r="E1559" s="15" t="s">
        <v>6700</v>
      </c>
      <c r="F1559" s="15" t="s">
        <v>216</v>
      </c>
      <c r="G1559" s="15" t="s">
        <v>1075</v>
      </c>
    </row>
    <row r="1560" spans="1:7" hidden="1">
      <c r="A1560" s="15" t="s">
        <v>898</v>
      </c>
      <c r="B1560" s="218" t="str">
        <f>IF(ISNUMBER(_xlfn.XMATCH(SBA_fields[[#This Row],[ID]],Rosetta_Stone[FDXSANDBOXA ID],0))=TRUE,"Found","0-Not Found")</f>
        <v>Found</v>
      </c>
      <c r="C1560" s="15" t="s">
        <v>6696</v>
      </c>
      <c r="D1560" s="15" t="s">
        <v>238</v>
      </c>
      <c r="E1560" s="15" t="s">
        <v>6701</v>
      </c>
      <c r="F1560" s="15" t="s">
        <v>103</v>
      </c>
      <c r="G1560" s="15" t="s">
        <v>947</v>
      </c>
    </row>
    <row r="1561" spans="1:7" hidden="1">
      <c r="A1561" s="15" t="s">
        <v>8626</v>
      </c>
      <c r="B1561" s="218" t="str">
        <f>IF(ISNUMBER(_xlfn.XMATCH(SBA_fields[[#This Row],[ID]],Rosetta_Stone[FDXSANDBOXA ID],0))=TRUE,"Found","0-Not Found")</f>
        <v>0-Not Found</v>
      </c>
      <c r="C1561" s="15"/>
      <c r="D1561" s="15" t="s">
        <v>8627</v>
      </c>
      <c r="E1561" s="15" t="s">
        <v>6701</v>
      </c>
      <c r="F1561" s="15" t="s">
        <v>1636</v>
      </c>
      <c r="G1561" s="15" t="s">
        <v>947</v>
      </c>
    </row>
    <row r="1562" spans="1:7" hidden="1">
      <c r="A1562" s="15" t="s">
        <v>8628</v>
      </c>
      <c r="B1562" s="218" t="str">
        <f>IF(ISNUMBER(_xlfn.XMATCH(SBA_fields[[#This Row],[ID]],Rosetta_Stone[FDXSANDBOXA ID],0))=TRUE,"Found","0-Not Found")</f>
        <v>0-Not Found</v>
      </c>
      <c r="C1562" s="15"/>
      <c r="D1562" s="15" t="s">
        <v>8629</v>
      </c>
      <c r="E1562" s="15" t="s">
        <v>6935</v>
      </c>
      <c r="F1562" s="15" t="s">
        <v>216</v>
      </c>
      <c r="G1562" s="15" t="s">
        <v>1075</v>
      </c>
    </row>
    <row r="1563" spans="1:7" hidden="1">
      <c r="A1563" s="15" t="s">
        <v>8630</v>
      </c>
      <c r="B1563" s="218" t="str">
        <f>IF(ISNUMBER(_xlfn.XMATCH(SBA_fields[[#This Row],[ID]],Rosetta_Stone[FDXSANDBOXA ID],0))=TRUE,"Found","0-Not Found")</f>
        <v>0-Not Found</v>
      </c>
      <c r="C1563" s="15"/>
      <c r="D1563" s="15" t="s">
        <v>8631</v>
      </c>
      <c r="E1563" s="15" t="s">
        <v>6700</v>
      </c>
      <c r="F1563" s="15" t="s">
        <v>216</v>
      </c>
      <c r="G1563" s="15" t="s">
        <v>338</v>
      </c>
    </row>
    <row r="1564" spans="1:7" hidden="1">
      <c r="A1564" s="15" t="s">
        <v>601</v>
      </c>
      <c r="B1564" s="218" t="str">
        <f>IF(ISNUMBER(_xlfn.XMATCH(SBA_fields[[#This Row],[ID]],Rosetta_Stone[FDXSANDBOXA ID],0))=TRUE,"Found","0-Not Found")</f>
        <v>Found</v>
      </c>
      <c r="C1564" s="15" t="s">
        <v>6696</v>
      </c>
      <c r="D1564" s="15" t="s">
        <v>895</v>
      </c>
      <c r="E1564" s="15" t="s">
        <v>6701</v>
      </c>
      <c r="F1564" s="15" t="s">
        <v>103</v>
      </c>
      <c r="G1564" s="15" t="s">
        <v>947</v>
      </c>
    </row>
    <row r="1565" spans="1:7" hidden="1">
      <c r="A1565" s="15" t="s">
        <v>219</v>
      </c>
      <c r="B1565" s="218" t="str">
        <f>IF(ISNUMBER(_xlfn.XMATCH(SBA_fields[[#This Row],[ID]],Rosetta_Stone[FDXSANDBOXA ID],0))=TRUE,"Found","0-Not Found")</f>
        <v>0-Not Found</v>
      </c>
      <c r="C1565" s="15"/>
      <c r="D1565" s="15" t="s">
        <v>8632</v>
      </c>
      <c r="E1565" s="15" t="s">
        <v>6731</v>
      </c>
      <c r="F1565" s="15" t="s">
        <v>216</v>
      </c>
      <c r="G1565" s="15" t="s">
        <v>947</v>
      </c>
    </row>
    <row r="1566" spans="1:7" hidden="1">
      <c r="A1566" s="15" t="s">
        <v>219</v>
      </c>
      <c r="B1566" s="218" t="str">
        <f>IF(ISNUMBER(_xlfn.XMATCH(SBA_fields[[#This Row],[ID]],Rosetta_Stone[FDXSANDBOXA ID],0))=TRUE,"Found","0-Not Found")</f>
        <v>Found</v>
      </c>
      <c r="C1566" s="15" t="s">
        <v>6696</v>
      </c>
      <c r="D1566" s="15" t="s">
        <v>207</v>
      </c>
      <c r="E1566" s="15" t="s">
        <v>6701</v>
      </c>
      <c r="F1566" s="15" t="s">
        <v>216</v>
      </c>
      <c r="G1566" s="15" t="s">
        <v>947</v>
      </c>
    </row>
    <row r="1567" spans="1:7" hidden="1">
      <c r="A1567" s="15" t="s">
        <v>219</v>
      </c>
      <c r="B1567" s="218" t="str">
        <f>IF(ISNUMBER(_xlfn.XMATCH(SBA_fields[[#This Row],[ID]],Rosetta_Stone[FDXSANDBOXA ID],0))=TRUE,"Found","0-Not Found")</f>
        <v>Found</v>
      </c>
      <c r="C1567" s="15" t="s">
        <v>6696</v>
      </c>
      <c r="D1567" s="15" t="s">
        <v>1633</v>
      </c>
      <c r="E1567" s="15" t="s">
        <v>6701</v>
      </c>
      <c r="F1567" s="15" t="s">
        <v>103</v>
      </c>
      <c r="G1567" s="15" t="s">
        <v>947</v>
      </c>
    </row>
    <row r="1568" spans="1:7" hidden="1">
      <c r="A1568" s="15" t="s">
        <v>219</v>
      </c>
      <c r="B1568" s="218" t="str">
        <f>IF(ISNUMBER(_xlfn.XMATCH(SBA_fields[[#This Row],[ID]],Rosetta_Stone[FDXSANDBOXA ID],0))=TRUE,"Found","0-Not Found")</f>
        <v>0-Not Found</v>
      </c>
      <c r="C1568" s="15"/>
      <c r="D1568" s="15" t="s">
        <v>8633</v>
      </c>
      <c r="E1568" s="15" t="s">
        <v>6704</v>
      </c>
      <c r="F1568" s="15" t="s">
        <v>216</v>
      </c>
      <c r="G1568" s="15" t="s">
        <v>947</v>
      </c>
    </row>
    <row r="1569" spans="1:7" hidden="1">
      <c r="A1569" s="15" t="s">
        <v>214</v>
      </c>
      <c r="B1569" s="218" t="str">
        <f>IF(ISNUMBER(_xlfn.XMATCH(SBA_fields[[#This Row],[ID]],Rosetta_Stone[FDXSANDBOXA ID],0))=TRUE,"Found","0-Not Found")</f>
        <v>Found</v>
      </c>
      <c r="C1569" s="15" t="s">
        <v>6696</v>
      </c>
      <c r="D1569" s="15" t="s">
        <v>215</v>
      </c>
      <c r="E1569" s="15" t="s">
        <v>6701</v>
      </c>
      <c r="F1569" s="15" t="s">
        <v>216</v>
      </c>
      <c r="G1569" s="15" t="s">
        <v>947</v>
      </c>
    </row>
    <row r="1570" spans="1:7" hidden="1">
      <c r="A1570" s="15" t="s">
        <v>8634</v>
      </c>
      <c r="B1570" s="218" t="str">
        <f>IF(ISNUMBER(_xlfn.XMATCH(SBA_fields[[#This Row],[ID]],Rosetta_Stone[FDXSANDBOXA ID],0))=TRUE,"Found","0-Not Found")</f>
        <v>0-Not Found</v>
      </c>
      <c r="C1570" s="15"/>
      <c r="D1570" s="15" t="s">
        <v>8635</v>
      </c>
      <c r="E1570" s="15" t="s">
        <v>6700</v>
      </c>
      <c r="F1570" s="15" t="s">
        <v>216</v>
      </c>
      <c r="G1570" s="15" t="s">
        <v>1075</v>
      </c>
    </row>
    <row r="1571" spans="1:7" hidden="1">
      <c r="A1571" s="15" t="s">
        <v>8636</v>
      </c>
      <c r="B1571" s="218" t="str">
        <f>IF(ISNUMBER(_xlfn.XMATCH(SBA_fields[[#This Row],[ID]],Rosetta_Stone[FDXSANDBOXA ID],0))=TRUE,"Found","0-Not Found")</f>
        <v>0-Not Found</v>
      </c>
      <c r="C1571" s="15"/>
      <c r="D1571" s="15" t="s">
        <v>8637</v>
      </c>
      <c r="E1571" s="15" t="s">
        <v>6700</v>
      </c>
      <c r="F1571" s="15" t="s">
        <v>216</v>
      </c>
      <c r="G1571" s="15" t="s">
        <v>1075</v>
      </c>
    </row>
    <row r="1572" spans="1:7" hidden="1">
      <c r="A1572" s="15" t="s">
        <v>8638</v>
      </c>
      <c r="B1572" s="218" t="str">
        <f>IF(ISNUMBER(_xlfn.XMATCH(SBA_fields[[#This Row],[ID]],Rosetta_Stone[FDXSANDBOXA ID],0))=TRUE,"Found","0-Not Found")</f>
        <v>0-Not Found</v>
      </c>
      <c r="C1572" s="15"/>
      <c r="D1572" s="15" t="s">
        <v>8639</v>
      </c>
      <c r="E1572" s="15" t="s">
        <v>6935</v>
      </c>
      <c r="F1572" s="15" t="s">
        <v>216</v>
      </c>
      <c r="G1572" s="15" t="s">
        <v>1075</v>
      </c>
    </row>
    <row r="1573" spans="1:7" hidden="1">
      <c r="A1573" s="15" t="s">
        <v>239</v>
      </c>
      <c r="B1573" s="218" t="str">
        <f>IF(ISNUMBER(_xlfn.XMATCH(SBA_fields[[#This Row],[ID]],Rosetta_Stone[FDXSANDBOXA ID],0))=TRUE,"Found","0-Not Found")</f>
        <v>Found</v>
      </c>
      <c r="C1573" s="15" t="s">
        <v>6696</v>
      </c>
      <c r="D1573" s="15" t="s">
        <v>240</v>
      </c>
      <c r="E1573" s="15" t="s">
        <v>6701</v>
      </c>
      <c r="F1573" s="15" t="s">
        <v>1636</v>
      </c>
      <c r="G1573" s="15" t="s">
        <v>947</v>
      </c>
    </row>
    <row r="1574" spans="1:7" hidden="1">
      <c r="A1574" s="15" t="s">
        <v>217</v>
      </c>
      <c r="B1574" s="218" t="str">
        <f>IF(ISNUMBER(_xlfn.XMATCH(SBA_fields[[#This Row],[ID]],Rosetta_Stone[FDXSANDBOXA ID],0))=TRUE,"Found","0-Not Found")</f>
        <v>Found</v>
      </c>
      <c r="C1574" s="15" t="s">
        <v>6696</v>
      </c>
      <c r="D1574" s="15" t="s">
        <v>218</v>
      </c>
      <c r="E1574" s="15" t="s">
        <v>6701</v>
      </c>
      <c r="F1574" s="15" t="s">
        <v>1636</v>
      </c>
      <c r="G1574" s="15" t="s">
        <v>947</v>
      </c>
    </row>
    <row r="1575" spans="1:7" hidden="1">
      <c r="A1575" s="15" t="s">
        <v>217</v>
      </c>
      <c r="B1575" s="218" t="str">
        <f>IF(ISNUMBER(_xlfn.XMATCH(SBA_fields[[#This Row],[ID]],Rosetta_Stone[FDXSANDBOXA ID],0))=TRUE,"Found","0-Not Found")</f>
        <v>Found</v>
      </c>
      <c r="C1575" s="15" t="s">
        <v>6696</v>
      </c>
      <c r="D1575" s="15" t="s">
        <v>218</v>
      </c>
      <c r="E1575" s="15" t="s">
        <v>6697</v>
      </c>
      <c r="F1575" s="15" t="s">
        <v>1636</v>
      </c>
      <c r="G1575" s="15" t="s">
        <v>947</v>
      </c>
    </row>
    <row r="1576" spans="1:7" hidden="1">
      <c r="A1576" s="15" t="s">
        <v>8640</v>
      </c>
      <c r="B1576" s="218" t="str">
        <f>IF(ISNUMBER(_xlfn.XMATCH(SBA_fields[[#This Row],[ID]],Rosetta_Stone[FDXSANDBOXA ID],0))=TRUE,"Found","0-Not Found")</f>
        <v>0-Not Found</v>
      </c>
      <c r="C1576" s="15"/>
      <c r="D1576" s="15" t="s">
        <v>8641</v>
      </c>
      <c r="E1576" s="15" t="s">
        <v>6701</v>
      </c>
      <c r="F1576" s="15" t="s">
        <v>216</v>
      </c>
      <c r="G1576" s="15" t="s">
        <v>947</v>
      </c>
    </row>
    <row r="1577" spans="1:7" hidden="1">
      <c r="A1577" s="15" t="s">
        <v>8642</v>
      </c>
      <c r="B1577" s="218" t="str">
        <f>IF(ISNUMBER(_xlfn.XMATCH(SBA_fields[[#This Row],[ID]],Rosetta_Stone[FDXSANDBOXA ID],0))=TRUE,"Found","0-Not Found")</f>
        <v>0-Not Found</v>
      </c>
      <c r="C1577" s="15"/>
      <c r="D1577" s="15" t="s">
        <v>8643</v>
      </c>
      <c r="E1577" s="15" t="s">
        <v>6701</v>
      </c>
      <c r="F1577" s="15" t="s">
        <v>103</v>
      </c>
      <c r="G1577" s="15" t="s">
        <v>947</v>
      </c>
    </row>
    <row r="1578" spans="1:7" hidden="1">
      <c r="A1578" s="15" t="s">
        <v>8644</v>
      </c>
      <c r="B1578" s="218" t="str">
        <f>IF(ISNUMBER(_xlfn.XMATCH(SBA_fields[[#This Row],[ID]],Rosetta_Stone[FDXSANDBOXA ID],0))=TRUE,"Found","0-Not Found")</f>
        <v>0-Not Found</v>
      </c>
      <c r="C1578" s="15"/>
      <c r="D1578" s="15" t="s">
        <v>8645</v>
      </c>
      <c r="E1578" s="15" t="s">
        <v>6700</v>
      </c>
      <c r="F1578" s="15" t="s">
        <v>103</v>
      </c>
      <c r="G1578" s="15" t="s">
        <v>6712</v>
      </c>
    </row>
    <row r="1579" spans="1:7" hidden="1">
      <c r="A1579" s="15" t="s">
        <v>8646</v>
      </c>
      <c r="B1579" s="218" t="str">
        <f>IF(ISNUMBER(_xlfn.XMATCH(SBA_fields[[#This Row],[ID]],Rosetta_Stone[FDXSANDBOXA ID],0))=TRUE,"Found","0-Not Found")</f>
        <v>0-Not Found</v>
      </c>
      <c r="C1579" s="15"/>
      <c r="D1579" s="15" t="s">
        <v>8647</v>
      </c>
      <c r="E1579" s="15" t="s">
        <v>6701</v>
      </c>
      <c r="F1579" s="15" t="s">
        <v>1636</v>
      </c>
      <c r="G1579" s="15" t="s">
        <v>947</v>
      </c>
    </row>
    <row r="1580" spans="1:7" hidden="1">
      <c r="A1580" s="15" t="s">
        <v>8646</v>
      </c>
      <c r="B1580" s="218" t="str">
        <f>IF(ISNUMBER(_xlfn.XMATCH(SBA_fields[[#This Row],[ID]],Rosetta_Stone[FDXSANDBOXA ID],0))=TRUE,"Found","0-Not Found")</f>
        <v>0-Not Found</v>
      </c>
      <c r="C1580" s="15"/>
      <c r="D1580" s="15" t="s">
        <v>8647</v>
      </c>
      <c r="E1580" s="15" t="s">
        <v>6700</v>
      </c>
      <c r="F1580" s="15" t="s">
        <v>1636</v>
      </c>
      <c r="G1580" s="15" t="s">
        <v>947</v>
      </c>
    </row>
    <row r="1581" spans="1:7" hidden="1">
      <c r="A1581" s="15" t="s">
        <v>8648</v>
      </c>
      <c r="B1581" s="218" t="str">
        <f>IF(ISNUMBER(_xlfn.XMATCH(SBA_fields[[#This Row],[ID]],Rosetta_Stone[FDXSANDBOXA ID],0))=TRUE,"Found","0-Not Found")</f>
        <v>0-Not Found</v>
      </c>
      <c r="C1581" s="15"/>
      <c r="D1581" s="15" t="s">
        <v>8649</v>
      </c>
      <c r="E1581" s="15" t="s">
        <v>6701</v>
      </c>
      <c r="F1581" s="15" t="s">
        <v>1636</v>
      </c>
      <c r="G1581" s="15" t="s">
        <v>947</v>
      </c>
    </row>
    <row r="1582" spans="1:7" hidden="1">
      <c r="A1582" s="15" t="s">
        <v>8648</v>
      </c>
      <c r="B1582" s="218" t="str">
        <f>IF(ISNUMBER(_xlfn.XMATCH(SBA_fields[[#This Row],[ID]],Rosetta_Stone[FDXSANDBOXA ID],0))=TRUE,"Found","0-Not Found")</f>
        <v>0-Not Found</v>
      </c>
      <c r="C1582" s="15"/>
      <c r="D1582" s="15" t="s">
        <v>8649</v>
      </c>
      <c r="E1582" s="15" t="s">
        <v>6935</v>
      </c>
      <c r="F1582" s="15" t="s">
        <v>1636</v>
      </c>
      <c r="G1582" s="15" t="s">
        <v>947</v>
      </c>
    </row>
    <row r="1583" spans="1:7" hidden="1">
      <c r="A1583" s="15" t="s">
        <v>8648</v>
      </c>
      <c r="B1583" s="218" t="str">
        <f>IF(ISNUMBER(_xlfn.XMATCH(SBA_fields[[#This Row],[ID]],Rosetta_Stone[FDXSANDBOXA ID],0))=TRUE,"Found","0-Not Found")</f>
        <v>0-Not Found</v>
      </c>
      <c r="C1583" s="15"/>
      <c r="D1583" s="15" t="s">
        <v>8649</v>
      </c>
      <c r="E1583" s="15" t="s">
        <v>6700</v>
      </c>
      <c r="F1583" s="15" t="s">
        <v>1636</v>
      </c>
      <c r="G1583" s="15" t="s">
        <v>947</v>
      </c>
    </row>
    <row r="1584" spans="1:7" hidden="1">
      <c r="A1584" s="15" t="s">
        <v>8650</v>
      </c>
      <c r="B1584" s="218" t="str">
        <f>IF(ISNUMBER(_xlfn.XMATCH(SBA_fields[[#This Row],[ID]],Rosetta_Stone[FDXSANDBOXA ID],0))=TRUE,"Found","0-Not Found")</f>
        <v>0-Not Found</v>
      </c>
      <c r="C1584" s="15"/>
      <c r="D1584" s="15" t="s">
        <v>8651</v>
      </c>
      <c r="E1584" s="15" t="s">
        <v>6701</v>
      </c>
      <c r="F1584" s="15" t="s">
        <v>103</v>
      </c>
      <c r="G1584" s="15" t="s">
        <v>947</v>
      </c>
    </row>
    <row r="1585" spans="1:7" hidden="1">
      <c r="A1585" s="15" t="s">
        <v>8652</v>
      </c>
      <c r="B1585" s="218" t="str">
        <f>IF(ISNUMBER(_xlfn.XMATCH(SBA_fields[[#This Row],[ID]],Rosetta_Stone[FDXSANDBOXA ID],0))=TRUE,"Found","0-Not Found")</f>
        <v>0-Not Found</v>
      </c>
      <c r="C1585" s="15"/>
      <c r="D1585" s="15" t="s">
        <v>8653</v>
      </c>
      <c r="E1585" s="15" t="s">
        <v>6697</v>
      </c>
      <c r="F1585" s="15" t="s">
        <v>1636</v>
      </c>
      <c r="G1585" s="15" t="s">
        <v>947</v>
      </c>
    </row>
    <row r="1586" spans="1:7" hidden="1">
      <c r="A1586" s="15" t="s">
        <v>8654</v>
      </c>
      <c r="B1586" s="218" t="str">
        <f>IF(ISNUMBER(_xlfn.XMATCH(SBA_fields[[#This Row],[ID]],Rosetta_Stone[FDXSANDBOXA ID],0))=TRUE,"Found","0-Not Found")</f>
        <v>0-Not Found</v>
      </c>
      <c r="C1586" s="15"/>
      <c r="D1586" s="15" t="s">
        <v>8655</v>
      </c>
      <c r="E1586" s="15" t="s">
        <v>6701</v>
      </c>
      <c r="F1586" s="15" t="s">
        <v>1636</v>
      </c>
      <c r="G1586" s="15" t="s">
        <v>947</v>
      </c>
    </row>
    <row r="1587" spans="1:7" hidden="1">
      <c r="A1587" s="15" t="s">
        <v>8654</v>
      </c>
      <c r="B1587" s="218" t="str">
        <f>IF(ISNUMBER(_xlfn.XMATCH(SBA_fields[[#This Row],[ID]],Rosetta_Stone[FDXSANDBOXA ID],0))=TRUE,"Found","0-Not Found")</f>
        <v>0-Not Found</v>
      </c>
      <c r="C1587" s="15"/>
      <c r="D1587" s="15" t="s">
        <v>8655</v>
      </c>
      <c r="E1587" s="15" t="s">
        <v>6700</v>
      </c>
      <c r="F1587" s="15" t="s">
        <v>1636</v>
      </c>
      <c r="G1587" s="15" t="s">
        <v>947</v>
      </c>
    </row>
    <row r="1588" spans="1:7" hidden="1">
      <c r="A1588" s="15" t="s">
        <v>8656</v>
      </c>
      <c r="B1588" s="218" t="str">
        <f>IF(ISNUMBER(_xlfn.XMATCH(SBA_fields[[#This Row],[ID]],Rosetta_Stone[FDXSANDBOXA ID],0))=TRUE,"Found","0-Not Found")</f>
        <v>0-Not Found</v>
      </c>
      <c r="C1588" s="15"/>
      <c r="D1588" s="15" t="s">
        <v>8657</v>
      </c>
      <c r="E1588" s="15" t="s">
        <v>6701</v>
      </c>
      <c r="F1588" s="15" t="s">
        <v>1636</v>
      </c>
      <c r="G1588" s="15" t="s">
        <v>947</v>
      </c>
    </row>
    <row r="1589" spans="1:7" hidden="1">
      <c r="A1589" s="15" t="s">
        <v>8658</v>
      </c>
      <c r="B1589" s="218" t="str">
        <f>IF(ISNUMBER(_xlfn.XMATCH(SBA_fields[[#This Row],[ID]],Rosetta_Stone[FDXSANDBOXA ID],0))=TRUE,"Found","0-Not Found")</f>
        <v>0-Not Found</v>
      </c>
      <c r="C1589" s="15"/>
      <c r="D1589" s="15" t="s">
        <v>8659</v>
      </c>
      <c r="E1589" s="15" t="s">
        <v>7132</v>
      </c>
      <c r="F1589" s="15" t="s">
        <v>1636</v>
      </c>
      <c r="G1589" s="15" t="s">
        <v>947</v>
      </c>
    </row>
    <row r="1590" spans="1:7" hidden="1">
      <c r="A1590" s="15" t="s">
        <v>8660</v>
      </c>
      <c r="B1590" s="218" t="str">
        <f>IF(ISNUMBER(_xlfn.XMATCH(SBA_fields[[#This Row],[ID]],Rosetta_Stone[FDXSANDBOXA ID],0))=TRUE,"Found","0-Not Found")</f>
        <v>0-Not Found</v>
      </c>
      <c r="C1590" s="15"/>
      <c r="D1590" s="15" t="s">
        <v>8661</v>
      </c>
      <c r="E1590" s="15" t="s">
        <v>7132</v>
      </c>
      <c r="F1590" s="15" t="s">
        <v>1636</v>
      </c>
      <c r="G1590" s="15" t="s">
        <v>947</v>
      </c>
    </row>
    <row r="1591" spans="1:7" hidden="1">
      <c r="A1591" s="15" t="s">
        <v>8662</v>
      </c>
      <c r="B1591" s="218" t="str">
        <f>IF(ISNUMBER(_xlfn.XMATCH(SBA_fields[[#This Row],[ID]],Rosetta_Stone[FDXSANDBOXA ID],0))=TRUE,"Found","0-Not Found")</f>
        <v>0-Not Found</v>
      </c>
      <c r="C1591" s="15"/>
      <c r="D1591" s="15" t="s">
        <v>8663</v>
      </c>
      <c r="E1591" s="15" t="s">
        <v>6701</v>
      </c>
      <c r="F1591" s="15" t="s">
        <v>1636</v>
      </c>
      <c r="G1591" s="15" t="s">
        <v>947</v>
      </c>
    </row>
    <row r="1592" spans="1:7" hidden="1">
      <c r="A1592" s="15" t="s">
        <v>8662</v>
      </c>
      <c r="B1592" s="218" t="str">
        <f>IF(ISNUMBER(_xlfn.XMATCH(SBA_fields[[#This Row],[ID]],Rosetta_Stone[FDXSANDBOXA ID],0))=TRUE,"Found","0-Not Found")</f>
        <v>0-Not Found</v>
      </c>
      <c r="C1592" s="15"/>
      <c r="D1592" s="15" t="s">
        <v>8663</v>
      </c>
      <c r="E1592" s="15" t="s">
        <v>6700</v>
      </c>
      <c r="F1592" s="15" t="s">
        <v>1636</v>
      </c>
      <c r="G1592" s="15" t="s">
        <v>947</v>
      </c>
    </row>
    <row r="1593" spans="1:7" hidden="1">
      <c r="A1593" s="15" t="s">
        <v>8662</v>
      </c>
      <c r="B1593" s="218" t="str">
        <f>IF(ISNUMBER(_xlfn.XMATCH(SBA_fields[[#This Row],[ID]],Rosetta_Stone[FDXSANDBOXA ID],0))=TRUE,"Found","0-Not Found")</f>
        <v>0-Not Found</v>
      </c>
      <c r="C1593" s="15"/>
      <c r="D1593" s="15" t="s">
        <v>8663</v>
      </c>
      <c r="E1593" s="15" t="s">
        <v>6697</v>
      </c>
      <c r="F1593" s="15" t="s">
        <v>1636</v>
      </c>
      <c r="G1593" s="15" t="s">
        <v>947</v>
      </c>
    </row>
    <row r="1594" spans="1:7" hidden="1">
      <c r="A1594" s="15" t="s">
        <v>8664</v>
      </c>
      <c r="B1594" s="218" t="str">
        <f>IF(ISNUMBER(_xlfn.XMATCH(SBA_fields[[#This Row],[ID]],Rosetta_Stone[FDXSANDBOXA ID],0))=TRUE,"Found","0-Not Found")</f>
        <v>0-Not Found</v>
      </c>
      <c r="C1594" s="15"/>
      <c r="D1594" s="15" t="s">
        <v>8665</v>
      </c>
      <c r="E1594" s="15" t="s">
        <v>6697</v>
      </c>
      <c r="F1594" s="15" t="s">
        <v>1636</v>
      </c>
      <c r="G1594" s="15" t="s">
        <v>947</v>
      </c>
    </row>
    <row r="1595" spans="1:7" hidden="1">
      <c r="A1595" s="15" t="s">
        <v>8666</v>
      </c>
      <c r="B1595" s="218" t="str">
        <f>IF(ISNUMBER(_xlfn.XMATCH(SBA_fields[[#This Row],[ID]],Rosetta_Stone[FDXSANDBOXA ID],0))=TRUE,"Found","0-Not Found")</f>
        <v>0-Not Found</v>
      </c>
      <c r="C1595" s="15"/>
      <c r="D1595" s="15" t="s">
        <v>8667</v>
      </c>
      <c r="E1595" s="15" t="s">
        <v>6700</v>
      </c>
      <c r="F1595" s="15" t="s">
        <v>103</v>
      </c>
      <c r="G1595" s="15" t="s">
        <v>947</v>
      </c>
    </row>
    <row r="1596" spans="1:7" hidden="1">
      <c r="A1596" s="15" t="s">
        <v>8668</v>
      </c>
      <c r="B1596" s="218" t="str">
        <f>IF(ISNUMBER(_xlfn.XMATCH(SBA_fields[[#This Row],[ID]],Rosetta_Stone[FDXSANDBOXA ID],0))=TRUE,"Found","0-Not Found")</f>
        <v>0-Not Found</v>
      </c>
      <c r="C1596" s="15"/>
      <c r="D1596" s="15" t="s">
        <v>8669</v>
      </c>
      <c r="E1596" s="15" t="s">
        <v>6701</v>
      </c>
      <c r="F1596" s="15" t="s">
        <v>103</v>
      </c>
      <c r="G1596" s="15" t="s">
        <v>947</v>
      </c>
    </row>
    <row r="1597" spans="1:7" hidden="1">
      <c r="A1597" s="15" t="s">
        <v>8670</v>
      </c>
      <c r="B1597" s="218" t="str">
        <f>IF(ISNUMBER(_xlfn.XMATCH(SBA_fields[[#This Row],[ID]],Rosetta_Stone[FDXSANDBOXA ID],0))=TRUE,"Found","0-Not Found")</f>
        <v>0-Not Found</v>
      </c>
      <c r="C1597" s="15"/>
      <c r="D1597" s="15" t="s">
        <v>8671</v>
      </c>
      <c r="E1597" s="15" t="s">
        <v>6701</v>
      </c>
      <c r="F1597" s="15" t="s">
        <v>103</v>
      </c>
      <c r="G1597" s="15" t="s">
        <v>947</v>
      </c>
    </row>
    <row r="1598" spans="1:7" hidden="1">
      <c r="A1598" s="15" t="s">
        <v>8672</v>
      </c>
      <c r="B1598" s="218" t="str">
        <f>IF(ISNUMBER(_xlfn.XMATCH(SBA_fields[[#This Row],[ID]],Rosetta_Stone[FDXSANDBOXA ID],0))=TRUE,"Found","0-Not Found")</f>
        <v>0-Not Found</v>
      </c>
      <c r="C1598" s="15"/>
      <c r="D1598" s="15" t="s">
        <v>8673</v>
      </c>
      <c r="E1598" s="15" t="s">
        <v>6701</v>
      </c>
      <c r="F1598" s="15" t="s">
        <v>103</v>
      </c>
      <c r="G1598" s="15" t="s">
        <v>947</v>
      </c>
    </row>
    <row r="1599" spans="1:7" hidden="1">
      <c r="A1599" s="15" t="s">
        <v>8674</v>
      </c>
      <c r="B1599" s="218" t="str">
        <f>IF(ISNUMBER(_xlfn.XMATCH(SBA_fields[[#This Row],[ID]],Rosetta_Stone[FDXSANDBOXA ID],0))=TRUE,"Found","0-Not Found")</f>
        <v>0-Not Found</v>
      </c>
      <c r="C1599" s="15"/>
      <c r="D1599" s="15" t="s">
        <v>8675</v>
      </c>
      <c r="E1599" s="15" t="s">
        <v>6700</v>
      </c>
      <c r="F1599" s="15" t="s">
        <v>103</v>
      </c>
      <c r="G1599" s="15" t="s">
        <v>947</v>
      </c>
    </row>
    <row r="1600" spans="1:7" hidden="1">
      <c r="A1600" s="15" t="s">
        <v>8676</v>
      </c>
      <c r="B1600" s="218" t="str">
        <f>IF(ISNUMBER(_xlfn.XMATCH(SBA_fields[[#This Row],[ID]],Rosetta_Stone[FDXSANDBOXA ID],0))=TRUE,"Found","0-Not Found")</f>
        <v>0-Not Found</v>
      </c>
      <c r="C1600" s="15"/>
      <c r="D1600" s="15" t="s">
        <v>8677</v>
      </c>
      <c r="E1600" s="15" t="s">
        <v>6700</v>
      </c>
      <c r="F1600" s="15" t="s">
        <v>103</v>
      </c>
      <c r="G1600" s="15" t="s">
        <v>1186</v>
      </c>
    </row>
    <row r="1601" spans="1:7" hidden="1">
      <c r="A1601" s="15" t="s">
        <v>8678</v>
      </c>
      <c r="B1601" s="218" t="str">
        <f>IF(ISNUMBER(_xlfn.XMATCH(SBA_fields[[#This Row],[ID]],Rosetta_Stone[FDXSANDBOXA ID],0))=TRUE,"Found","0-Not Found")</f>
        <v>0-Not Found</v>
      </c>
      <c r="C1601" s="15"/>
      <c r="D1601" s="15" t="s">
        <v>297</v>
      </c>
      <c r="E1601" s="15" t="s">
        <v>6701</v>
      </c>
      <c r="F1601" s="15" t="s">
        <v>1636</v>
      </c>
      <c r="G1601" s="15" t="s">
        <v>947</v>
      </c>
    </row>
    <row r="1602" spans="1:7" hidden="1">
      <c r="A1602" s="15" t="s">
        <v>8679</v>
      </c>
      <c r="B1602" s="218" t="str">
        <f>IF(ISNUMBER(_xlfn.XMATCH(SBA_fields[[#This Row],[ID]],Rosetta_Stone[FDXSANDBOXA ID],0))=TRUE,"Found","0-Not Found")</f>
        <v>0-Not Found</v>
      </c>
      <c r="C1602" s="15"/>
      <c r="D1602" s="15" t="s">
        <v>224</v>
      </c>
      <c r="E1602" s="15" t="s">
        <v>6701</v>
      </c>
      <c r="F1602" s="15" t="s">
        <v>1636</v>
      </c>
      <c r="G1602" s="15" t="s">
        <v>947</v>
      </c>
    </row>
    <row r="1603" spans="1:7" hidden="1">
      <c r="A1603" s="15" t="s">
        <v>8680</v>
      </c>
      <c r="B1603" s="218" t="str">
        <f>IF(ISNUMBER(_xlfn.XMATCH(SBA_fields[[#This Row],[ID]],Rosetta_Stone[FDXSANDBOXA ID],0))=TRUE,"Found","0-Not Found")</f>
        <v>0-Not Found</v>
      </c>
      <c r="C1603" s="15"/>
      <c r="D1603" s="15" t="s">
        <v>300</v>
      </c>
      <c r="E1603" s="15" t="s">
        <v>6701</v>
      </c>
      <c r="F1603" s="15" t="s">
        <v>1636</v>
      </c>
      <c r="G1603" s="15" t="s">
        <v>947</v>
      </c>
    </row>
    <row r="1604" spans="1:7" hidden="1">
      <c r="A1604" s="15" t="s">
        <v>8681</v>
      </c>
      <c r="B1604" s="218" t="str">
        <f>IF(ISNUMBER(_xlfn.XMATCH(SBA_fields[[#This Row],[ID]],Rosetta_Stone[FDXSANDBOXA ID],0))=TRUE,"Found","0-Not Found")</f>
        <v>0-Not Found</v>
      </c>
      <c r="C1604" s="15"/>
      <c r="D1604" s="15" t="s">
        <v>8682</v>
      </c>
      <c r="E1604" s="15" t="s">
        <v>7132</v>
      </c>
      <c r="F1604" s="15" t="s">
        <v>1636</v>
      </c>
      <c r="G1604" s="15" t="s">
        <v>947</v>
      </c>
    </row>
    <row r="1605" spans="1:7" hidden="1">
      <c r="A1605" s="15" t="s">
        <v>8683</v>
      </c>
      <c r="B1605" s="218" t="str">
        <f>IF(ISNUMBER(_xlfn.XMATCH(SBA_fields[[#This Row],[ID]],Rosetta_Stone[FDXSANDBOXA ID],0))=TRUE,"Found","0-Not Found")</f>
        <v>0-Not Found</v>
      </c>
      <c r="C1605" s="15"/>
      <c r="D1605" s="15" t="s">
        <v>8684</v>
      </c>
      <c r="E1605" s="15" t="s">
        <v>6701</v>
      </c>
      <c r="F1605" s="15" t="s">
        <v>1636</v>
      </c>
      <c r="G1605" s="15" t="s">
        <v>947</v>
      </c>
    </row>
    <row r="1606" spans="1:7" hidden="1">
      <c r="A1606" s="15" t="s">
        <v>8686</v>
      </c>
      <c r="B1606" s="218" t="str">
        <f>IF(ISNUMBER(_xlfn.XMATCH(SBA_fields[[#This Row],[ID]],Rosetta_Stone[FDXSANDBOXA ID],0))=TRUE,"Found","0-Not Found")</f>
        <v>0-Not Found</v>
      </c>
      <c r="C1606" s="15"/>
      <c r="D1606" s="15" t="s">
        <v>8687</v>
      </c>
      <c r="E1606" s="15" t="s">
        <v>6697</v>
      </c>
      <c r="F1606" s="15" t="s">
        <v>103</v>
      </c>
      <c r="G1606" s="15" t="s">
        <v>947</v>
      </c>
    </row>
    <row r="1607" spans="1:7" hidden="1">
      <c r="A1607" s="15" t="s">
        <v>8688</v>
      </c>
      <c r="B1607" s="218" t="str">
        <f>IF(ISNUMBER(_xlfn.XMATCH(SBA_fields[[#This Row],[ID]],Rosetta_Stone[FDXSANDBOXA ID],0))=TRUE,"Found","0-Not Found")</f>
        <v>0-Not Found</v>
      </c>
      <c r="C1607" s="15"/>
      <c r="D1607" s="15" t="s">
        <v>8689</v>
      </c>
      <c r="E1607" s="15" t="s">
        <v>6700</v>
      </c>
      <c r="F1607" s="15" t="s">
        <v>103</v>
      </c>
      <c r="G1607" s="15" t="s">
        <v>947</v>
      </c>
    </row>
    <row r="1608" spans="1:7" hidden="1">
      <c r="A1608" s="15" t="s">
        <v>8690</v>
      </c>
      <c r="B1608" s="218" t="str">
        <f>IF(ISNUMBER(_xlfn.XMATCH(SBA_fields[[#This Row],[ID]],Rosetta_Stone[FDXSANDBOXA ID],0))=TRUE,"Found","0-Not Found")</f>
        <v>0-Not Found</v>
      </c>
      <c r="C1608" s="15"/>
      <c r="D1608" s="15" t="s">
        <v>8691</v>
      </c>
      <c r="E1608" s="15" t="s">
        <v>6701</v>
      </c>
      <c r="F1608" s="15" t="s">
        <v>103</v>
      </c>
      <c r="G1608" s="15" t="s">
        <v>1347</v>
      </c>
    </row>
    <row r="1609" spans="1:7" hidden="1">
      <c r="A1609" s="15" t="s">
        <v>8982</v>
      </c>
      <c r="B1609" s="218" t="str">
        <f>IF(ISNUMBER(_xlfn.XMATCH(SBA_fields[[#This Row],[ID]],Rosetta_Stone[FDXSANDBOXA ID],0))=TRUE,"Found","0-Not Found")</f>
        <v>0-Not Found</v>
      </c>
      <c r="C1609" s="15"/>
      <c r="D1609" s="15" t="s">
        <v>198</v>
      </c>
      <c r="E1609" s="15" t="s">
        <v>6700</v>
      </c>
      <c r="F1609" s="15" t="s">
        <v>1636</v>
      </c>
      <c r="G1609" s="15" t="s">
        <v>947</v>
      </c>
    </row>
    <row r="1610" spans="1:7" hidden="1">
      <c r="A1610" s="15" t="s">
        <v>8692</v>
      </c>
      <c r="B1610" s="218" t="str">
        <f>IF(ISNUMBER(_xlfn.XMATCH(SBA_fields[[#This Row],[ID]],Rosetta_Stone[FDXSANDBOXA ID],0))=TRUE,"Found","0-Not Found")</f>
        <v>0-Not Found</v>
      </c>
      <c r="C1610" s="15"/>
      <c r="D1610" s="15" t="s">
        <v>8693</v>
      </c>
      <c r="E1610" s="15" t="s">
        <v>6700</v>
      </c>
      <c r="F1610" s="15" t="s">
        <v>103</v>
      </c>
      <c r="G1610" s="15" t="s">
        <v>1075</v>
      </c>
    </row>
    <row r="1611" spans="1:7" hidden="1">
      <c r="A1611" s="15" t="s">
        <v>8694</v>
      </c>
      <c r="B1611" s="218" t="str">
        <f>IF(ISNUMBER(_xlfn.XMATCH(SBA_fields[[#This Row],[ID]],Rosetta_Stone[FDXSANDBOXA ID],0))=TRUE,"Found","0-Not Found")</f>
        <v>0-Not Found</v>
      </c>
      <c r="C1611" s="15"/>
      <c r="D1611" s="15" t="s">
        <v>8695</v>
      </c>
      <c r="E1611" s="15" t="s">
        <v>6700</v>
      </c>
      <c r="F1611" s="15" t="s">
        <v>103</v>
      </c>
      <c r="G1611" s="15" t="s">
        <v>1075</v>
      </c>
    </row>
    <row r="1612" spans="1:7" hidden="1">
      <c r="A1612" s="15" t="s">
        <v>8696</v>
      </c>
      <c r="B1612" s="218" t="str">
        <f>IF(ISNUMBER(_xlfn.XMATCH(SBA_fields[[#This Row],[ID]],Rosetta_Stone[FDXSANDBOXA ID],0))=TRUE,"Found","0-Not Found")</f>
        <v>0-Not Found</v>
      </c>
      <c r="C1612" s="15"/>
      <c r="D1612" s="15" t="s">
        <v>8697</v>
      </c>
      <c r="E1612" s="15" t="s">
        <v>6700</v>
      </c>
      <c r="F1612" s="15" t="s">
        <v>103</v>
      </c>
      <c r="G1612" s="15" t="s">
        <v>1075</v>
      </c>
    </row>
    <row r="1613" spans="1:7" hidden="1">
      <c r="A1613" s="15" t="s">
        <v>8698</v>
      </c>
      <c r="B1613" s="218" t="str">
        <f>IF(ISNUMBER(_xlfn.XMATCH(SBA_fields[[#This Row],[ID]],Rosetta_Stone[FDXSANDBOXA ID],0))=TRUE,"Found","0-Not Found")</f>
        <v>0-Not Found</v>
      </c>
      <c r="C1613" s="15"/>
      <c r="D1613" s="15" t="s">
        <v>8699</v>
      </c>
      <c r="E1613" s="15" t="s">
        <v>6701</v>
      </c>
      <c r="F1613" s="15" t="s">
        <v>103</v>
      </c>
      <c r="G1613" s="15" t="s">
        <v>947</v>
      </c>
    </row>
    <row r="1614" spans="1:7" hidden="1">
      <c r="A1614" s="15" t="s">
        <v>8700</v>
      </c>
      <c r="B1614" s="218" t="str">
        <f>IF(ISNUMBER(_xlfn.XMATCH(SBA_fields[[#This Row],[ID]],Rosetta_Stone[FDXSANDBOXA ID],0))=TRUE,"Found","0-Not Found")</f>
        <v>0-Not Found</v>
      </c>
      <c r="C1614" s="15"/>
      <c r="D1614" s="15" t="s">
        <v>8701</v>
      </c>
      <c r="E1614" s="15" t="s">
        <v>6701</v>
      </c>
      <c r="F1614" s="15" t="s">
        <v>103</v>
      </c>
      <c r="G1614" s="15" t="s">
        <v>1075</v>
      </c>
    </row>
    <row r="1615" spans="1:7" hidden="1">
      <c r="A1615" s="15" t="s">
        <v>8702</v>
      </c>
      <c r="B1615" s="218" t="str">
        <f>IF(ISNUMBER(_xlfn.XMATCH(SBA_fields[[#This Row],[ID]],Rosetta_Stone[FDXSANDBOXA ID],0))=TRUE,"Found","0-Not Found")</f>
        <v>0-Not Found</v>
      </c>
      <c r="C1615" s="15"/>
      <c r="D1615" s="15" t="s">
        <v>8703</v>
      </c>
      <c r="E1615" s="15" t="s">
        <v>6701</v>
      </c>
      <c r="F1615" s="15" t="s">
        <v>103</v>
      </c>
      <c r="G1615" s="15" t="s">
        <v>947</v>
      </c>
    </row>
    <row r="1616" spans="1:7" hidden="1">
      <c r="A1616" s="15" t="s">
        <v>8704</v>
      </c>
      <c r="B1616" s="218" t="str">
        <f>IF(ISNUMBER(_xlfn.XMATCH(SBA_fields[[#This Row],[ID]],Rosetta_Stone[FDXSANDBOXA ID],0))=TRUE,"Found","0-Not Found")</f>
        <v>0-Not Found</v>
      </c>
      <c r="C1616" s="15"/>
      <c r="D1616" s="15" t="s">
        <v>8705</v>
      </c>
      <c r="E1616" s="15" t="s">
        <v>6701</v>
      </c>
      <c r="F1616" s="15" t="s">
        <v>103</v>
      </c>
      <c r="G1616" s="15" t="s">
        <v>1075</v>
      </c>
    </row>
    <row r="1617" spans="1:7" hidden="1">
      <c r="A1617" s="15" t="s">
        <v>8706</v>
      </c>
      <c r="B1617" s="218" t="str">
        <f>IF(ISNUMBER(_xlfn.XMATCH(SBA_fields[[#This Row],[ID]],Rosetta_Stone[FDXSANDBOXA ID],0))=TRUE,"Found","0-Not Found")</f>
        <v>0-Not Found</v>
      </c>
      <c r="C1617" s="15"/>
      <c r="D1617" s="15" t="s">
        <v>8707</v>
      </c>
      <c r="E1617" s="15" t="s">
        <v>6701</v>
      </c>
      <c r="F1617" s="15" t="s">
        <v>103</v>
      </c>
      <c r="G1617" s="15" t="s">
        <v>947</v>
      </c>
    </row>
    <row r="1618" spans="1:7" hidden="1">
      <c r="A1618" s="15" t="s">
        <v>8708</v>
      </c>
      <c r="B1618" s="218" t="str">
        <f>IF(ISNUMBER(_xlfn.XMATCH(SBA_fields[[#This Row],[ID]],Rosetta_Stone[FDXSANDBOXA ID],0))=TRUE,"Found","0-Not Found")</f>
        <v>0-Not Found</v>
      </c>
      <c r="C1618" s="15"/>
      <c r="D1618" s="15" t="s">
        <v>8709</v>
      </c>
      <c r="E1618" s="15" t="s">
        <v>6701</v>
      </c>
      <c r="F1618" s="15" t="s">
        <v>103</v>
      </c>
      <c r="G1618" s="15" t="s">
        <v>1075</v>
      </c>
    </row>
    <row r="1619" spans="1:7" hidden="1">
      <c r="A1619" s="15" t="s">
        <v>8710</v>
      </c>
      <c r="B1619" s="218" t="str">
        <f>IF(ISNUMBER(_xlfn.XMATCH(SBA_fields[[#This Row],[ID]],Rosetta_Stone[FDXSANDBOXA ID],0))=TRUE,"Found","0-Not Found")</f>
        <v>0-Not Found</v>
      </c>
      <c r="C1619" s="15"/>
      <c r="D1619" s="15" t="s">
        <v>8711</v>
      </c>
      <c r="E1619" s="15" t="s">
        <v>6701</v>
      </c>
      <c r="F1619" s="15" t="s">
        <v>103</v>
      </c>
      <c r="G1619" s="15" t="s">
        <v>947</v>
      </c>
    </row>
    <row r="1620" spans="1:7" hidden="1">
      <c r="A1620" s="15" t="s">
        <v>8712</v>
      </c>
      <c r="B1620" s="218" t="str">
        <f>IF(ISNUMBER(_xlfn.XMATCH(SBA_fields[[#This Row],[ID]],Rosetta_Stone[FDXSANDBOXA ID],0))=TRUE,"Found","0-Not Found")</f>
        <v>0-Not Found</v>
      </c>
      <c r="C1620" s="15"/>
      <c r="D1620" s="15" t="s">
        <v>8713</v>
      </c>
      <c r="E1620" s="15" t="s">
        <v>6701</v>
      </c>
      <c r="F1620" s="15" t="s">
        <v>103</v>
      </c>
      <c r="G1620" s="15" t="s">
        <v>1075</v>
      </c>
    </row>
    <row r="1621" spans="1:7" hidden="1">
      <c r="A1621" s="15" t="s">
        <v>8714</v>
      </c>
      <c r="B1621" s="218" t="str">
        <f>IF(ISNUMBER(_xlfn.XMATCH(SBA_fields[[#This Row],[ID]],Rosetta_Stone[FDXSANDBOXA ID],0))=TRUE,"Found","0-Not Found")</f>
        <v>0-Not Found</v>
      </c>
      <c r="C1621" s="15"/>
      <c r="D1621" s="15" t="s">
        <v>8715</v>
      </c>
      <c r="E1621" s="15" t="s">
        <v>6701</v>
      </c>
      <c r="F1621" s="15" t="s">
        <v>1636</v>
      </c>
      <c r="G1621" s="15" t="s">
        <v>947</v>
      </c>
    </row>
    <row r="1622" spans="1:7" hidden="1">
      <c r="A1622" s="15" t="s">
        <v>8983</v>
      </c>
      <c r="B1622" s="218" t="str">
        <f>IF(ISNUMBER(_xlfn.XMATCH(SBA_fields[[#This Row],[ID]],Rosetta_Stone[FDXSANDBOXA ID],0))=TRUE,"Found","0-Not Found")</f>
        <v>0-Not Found</v>
      </c>
      <c r="C1622" s="15"/>
      <c r="D1622" s="15" t="s">
        <v>144</v>
      </c>
      <c r="E1622" s="15" t="s">
        <v>6700</v>
      </c>
      <c r="F1622" s="15" t="s">
        <v>1636</v>
      </c>
      <c r="G1622" s="15" t="s">
        <v>947</v>
      </c>
    </row>
    <row r="1623" spans="1:7" hidden="1">
      <c r="A1623" s="15" t="s">
        <v>8716</v>
      </c>
      <c r="B1623" s="218" t="str">
        <f>IF(ISNUMBER(_xlfn.XMATCH(SBA_fields[[#This Row],[ID]],Rosetta_Stone[FDXSANDBOXA ID],0))=TRUE,"Found","0-Not Found")</f>
        <v>0-Not Found</v>
      </c>
      <c r="C1623" s="15"/>
      <c r="D1623" s="15" t="s">
        <v>8717</v>
      </c>
      <c r="E1623" s="15" t="s">
        <v>6700</v>
      </c>
      <c r="F1623" s="15" t="s">
        <v>103</v>
      </c>
      <c r="G1623" s="15" t="s">
        <v>947</v>
      </c>
    </row>
    <row r="1624" spans="1:7" hidden="1">
      <c r="A1624" s="15" t="s">
        <v>8718</v>
      </c>
      <c r="B1624" s="218" t="str">
        <f>IF(ISNUMBER(_xlfn.XMATCH(SBA_fields[[#This Row],[ID]],Rosetta_Stone[FDXSANDBOXA ID],0))=TRUE,"Found","0-Not Found")</f>
        <v>0-Not Found</v>
      </c>
      <c r="C1624" s="15"/>
      <c r="D1624" s="15" t="s">
        <v>8719</v>
      </c>
      <c r="E1624" s="15" t="s">
        <v>6700</v>
      </c>
      <c r="F1624" s="15" t="s">
        <v>103</v>
      </c>
      <c r="G1624" s="15" t="s">
        <v>947</v>
      </c>
    </row>
    <row r="1625" spans="1:7" hidden="1">
      <c r="A1625" s="15" t="s">
        <v>8720</v>
      </c>
      <c r="B1625" s="218" t="str">
        <f>IF(ISNUMBER(_xlfn.XMATCH(SBA_fields[[#This Row],[ID]],Rosetta_Stone[FDXSANDBOXA ID],0))=TRUE,"Found","0-Not Found")</f>
        <v>0-Not Found</v>
      </c>
      <c r="C1625" s="15"/>
      <c r="D1625" s="15" t="s">
        <v>8721</v>
      </c>
      <c r="E1625" s="15" t="s">
        <v>6700</v>
      </c>
      <c r="F1625" s="15" t="s">
        <v>103</v>
      </c>
      <c r="G1625" s="15" t="s">
        <v>947</v>
      </c>
    </row>
    <row r="1626" spans="1:7" hidden="1">
      <c r="A1626" s="15" t="s">
        <v>8722</v>
      </c>
      <c r="B1626" s="218" t="str">
        <f>IF(ISNUMBER(_xlfn.XMATCH(SBA_fields[[#This Row],[ID]],Rosetta_Stone[FDXSANDBOXA ID],0))=TRUE,"Found","0-Not Found")</f>
        <v>0-Not Found</v>
      </c>
      <c r="C1626" s="15"/>
      <c r="D1626" s="15" t="s">
        <v>8723</v>
      </c>
      <c r="E1626" s="15" t="s">
        <v>6701</v>
      </c>
      <c r="F1626" s="15" t="s">
        <v>103</v>
      </c>
      <c r="G1626" s="15" t="s">
        <v>6712</v>
      </c>
    </row>
    <row r="1627" spans="1:7" hidden="1">
      <c r="A1627" s="15" t="s">
        <v>8724</v>
      </c>
      <c r="B1627" s="218" t="str">
        <f>IF(ISNUMBER(_xlfn.XMATCH(SBA_fields[[#This Row],[ID]],Rosetta_Stone[FDXSANDBOXA ID],0))=TRUE,"Found","0-Not Found")</f>
        <v>0-Not Found</v>
      </c>
      <c r="C1627" s="15"/>
      <c r="D1627" s="15" t="s">
        <v>8725</v>
      </c>
      <c r="E1627" s="15" t="s">
        <v>6701</v>
      </c>
      <c r="F1627" s="15" t="s">
        <v>103</v>
      </c>
      <c r="G1627" s="15" t="s">
        <v>6712</v>
      </c>
    </row>
    <row r="1628" spans="1:7" hidden="1">
      <c r="A1628" s="15" t="s">
        <v>8726</v>
      </c>
      <c r="B1628" s="218" t="str">
        <f>IF(ISNUMBER(_xlfn.XMATCH(SBA_fields[[#This Row],[ID]],Rosetta_Stone[FDXSANDBOXA ID],0))=TRUE,"Found","0-Not Found")</f>
        <v>0-Not Found</v>
      </c>
      <c r="C1628" s="15"/>
      <c r="D1628" s="15" t="s">
        <v>8727</v>
      </c>
      <c r="E1628" s="15" t="s">
        <v>6701</v>
      </c>
      <c r="F1628" s="15" t="s">
        <v>1636</v>
      </c>
      <c r="G1628" s="15" t="s">
        <v>947</v>
      </c>
    </row>
    <row r="1629" spans="1:7" hidden="1">
      <c r="A1629" s="15" t="s">
        <v>8726</v>
      </c>
      <c r="B1629" s="218" t="str">
        <f>IF(ISNUMBER(_xlfn.XMATCH(SBA_fields[[#This Row],[ID]],Rosetta_Stone[FDXSANDBOXA ID],0))=TRUE,"Found","0-Not Found")</f>
        <v>0-Not Found</v>
      </c>
      <c r="C1629" s="15"/>
      <c r="D1629" s="15" t="s">
        <v>8727</v>
      </c>
      <c r="E1629" s="15" t="s">
        <v>6700</v>
      </c>
      <c r="F1629" s="15" t="s">
        <v>1636</v>
      </c>
      <c r="G1629" s="15" t="s">
        <v>947</v>
      </c>
    </row>
    <row r="1630" spans="1:7" hidden="1">
      <c r="A1630" s="15" t="s">
        <v>8728</v>
      </c>
      <c r="B1630" s="218" t="str">
        <f>IF(ISNUMBER(_xlfn.XMATCH(SBA_fields[[#This Row],[ID]],Rosetta_Stone[FDXSANDBOXA ID],0))=TRUE,"Found","0-Not Found")</f>
        <v>0-Not Found</v>
      </c>
      <c r="C1630" s="15"/>
      <c r="D1630" s="15" t="s">
        <v>8729</v>
      </c>
      <c r="E1630" s="15" t="s">
        <v>6700</v>
      </c>
      <c r="F1630" s="15" t="s">
        <v>103</v>
      </c>
      <c r="G1630" s="15" t="s">
        <v>810</v>
      </c>
    </row>
    <row r="1631" spans="1:7" hidden="1">
      <c r="A1631" s="15" t="s">
        <v>8730</v>
      </c>
      <c r="B1631" s="218" t="str">
        <f>IF(ISNUMBER(_xlfn.XMATCH(SBA_fields[[#This Row],[ID]],Rosetta_Stone[FDXSANDBOXA ID],0))=TRUE,"Found","0-Not Found")</f>
        <v>0-Not Found</v>
      </c>
      <c r="C1631" s="15"/>
      <c r="D1631" s="15" t="s">
        <v>8731</v>
      </c>
      <c r="E1631" s="15" t="s">
        <v>6700</v>
      </c>
      <c r="F1631" s="15" t="s">
        <v>103</v>
      </c>
      <c r="G1631" s="15" t="s">
        <v>810</v>
      </c>
    </row>
    <row r="1632" spans="1:7" hidden="1">
      <c r="A1632" s="15" t="s">
        <v>8732</v>
      </c>
      <c r="B1632" s="218" t="str">
        <f>IF(ISNUMBER(_xlfn.XMATCH(SBA_fields[[#This Row],[ID]],Rosetta_Stone[FDXSANDBOXA ID],0))=TRUE,"Found","0-Not Found")</f>
        <v>0-Not Found</v>
      </c>
      <c r="C1632" s="15"/>
      <c r="D1632" s="15" t="s">
        <v>8733</v>
      </c>
      <c r="E1632" s="15" t="s">
        <v>6700</v>
      </c>
      <c r="F1632" s="15" t="s">
        <v>103</v>
      </c>
      <c r="G1632" s="15" t="s">
        <v>810</v>
      </c>
    </row>
    <row r="1633" spans="1:7" hidden="1">
      <c r="A1633" s="15" t="s">
        <v>8734</v>
      </c>
      <c r="B1633" s="218" t="str">
        <f>IF(ISNUMBER(_xlfn.XMATCH(SBA_fields[[#This Row],[ID]],Rosetta_Stone[FDXSANDBOXA ID],0))=TRUE,"Found","0-Not Found")</f>
        <v>0-Not Found</v>
      </c>
      <c r="C1633" s="15"/>
      <c r="D1633" s="15" t="s">
        <v>8735</v>
      </c>
      <c r="E1633" s="15" t="s">
        <v>6700</v>
      </c>
      <c r="F1633" s="15" t="s">
        <v>103</v>
      </c>
      <c r="G1633" s="15" t="s">
        <v>810</v>
      </c>
    </row>
    <row r="1634" spans="1:7" hidden="1">
      <c r="A1634" s="15" t="s">
        <v>8736</v>
      </c>
      <c r="B1634" s="218" t="str">
        <f>IF(ISNUMBER(_xlfn.XMATCH(SBA_fields[[#This Row],[ID]],Rosetta_Stone[FDXSANDBOXA ID],0))=TRUE,"Found","0-Not Found")</f>
        <v>0-Not Found</v>
      </c>
      <c r="C1634" s="15"/>
      <c r="D1634" s="15" t="s">
        <v>8737</v>
      </c>
      <c r="E1634" s="15" t="s">
        <v>6700</v>
      </c>
      <c r="F1634" s="15" t="s">
        <v>103</v>
      </c>
      <c r="G1634" s="15" t="s">
        <v>810</v>
      </c>
    </row>
    <row r="1635" spans="1:7" hidden="1">
      <c r="A1635" s="15" t="s">
        <v>8738</v>
      </c>
      <c r="B1635" s="218" t="str">
        <f>IF(ISNUMBER(_xlfn.XMATCH(SBA_fields[[#This Row],[ID]],Rosetta_Stone[FDXSANDBOXA ID],0))=TRUE,"Found","0-Not Found")</f>
        <v>0-Not Found</v>
      </c>
      <c r="C1635" s="15"/>
      <c r="D1635" s="15" t="s">
        <v>8739</v>
      </c>
      <c r="E1635" s="15" t="s">
        <v>6700</v>
      </c>
      <c r="F1635" s="15" t="s">
        <v>103</v>
      </c>
      <c r="G1635" s="15" t="s">
        <v>810</v>
      </c>
    </row>
    <row r="1636" spans="1:7" hidden="1">
      <c r="A1636" s="15" t="s">
        <v>8740</v>
      </c>
      <c r="B1636" s="218" t="str">
        <f>IF(ISNUMBER(_xlfn.XMATCH(SBA_fields[[#This Row],[ID]],Rosetta_Stone[FDXSANDBOXA ID],0))=TRUE,"Found","0-Not Found")</f>
        <v>0-Not Found</v>
      </c>
      <c r="C1636" s="15"/>
      <c r="D1636" s="15" t="s">
        <v>8741</v>
      </c>
      <c r="E1636" s="15" t="s">
        <v>6701</v>
      </c>
      <c r="F1636" s="15" t="s">
        <v>103</v>
      </c>
      <c r="G1636" s="15" t="s">
        <v>810</v>
      </c>
    </row>
    <row r="1637" spans="1:7" hidden="1">
      <c r="A1637" s="15" t="s">
        <v>8742</v>
      </c>
      <c r="B1637" s="218" t="str">
        <f>IF(ISNUMBER(_xlfn.XMATCH(SBA_fields[[#This Row],[ID]],Rosetta_Stone[FDXSANDBOXA ID],0))=TRUE,"Found","0-Not Found")</f>
        <v>0-Not Found</v>
      </c>
      <c r="C1637" s="15"/>
      <c r="D1637" s="15" t="s">
        <v>8743</v>
      </c>
      <c r="E1637" s="15" t="s">
        <v>6701</v>
      </c>
      <c r="F1637" s="15" t="s">
        <v>1636</v>
      </c>
      <c r="G1637" s="15" t="s">
        <v>947</v>
      </c>
    </row>
    <row r="1638" spans="1:7" hidden="1">
      <c r="A1638" s="15" t="s">
        <v>8742</v>
      </c>
      <c r="B1638" s="218" t="str">
        <f>IF(ISNUMBER(_xlfn.XMATCH(SBA_fields[[#This Row],[ID]],Rosetta_Stone[FDXSANDBOXA ID],0))=TRUE,"Found","0-Not Found")</f>
        <v>0-Not Found</v>
      </c>
      <c r="C1638" s="15"/>
      <c r="D1638" s="15" t="s">
        <v>8743</v>
      </c>
      <c r="E1638" s="15" t="s">
        <v>6700</v>
      </c>
      <c r="F1638" s="15" t="s">
        <v>1636</v>
      </c>
      <c r="G1638" s="15" t="s">
        <v>947</v>
      </c>
    </row>
    <row r="1639" spans="1:7" hidden="1">
      <c r="A1639" s="15" t="s">
        <v>8742</v>
      </c>
      <c r="B1639" s="218" t="str">
        <f>IF(ISNUMBER(_xlfn.XMATCH(SBA_fields[[#This Row],[ID]],Rosetta_Stone[FDXSANDBOXA ID],0))=TRUE,"Found","0-Not Found")</f>
        <v>0-Not Found</v>
      </c>
      <c r="C1639" s="15"/>
      <c r="D1639" s="15" t="s">
        <v>8743</v>
      </c>
      <c r="E1639" s="15" t="s">
        <v>6697</v>
      </c>
      <c r="F1639" s="15" t="s">
        <v>1636</v>
      </c>
      <c r="G1639" s="15" t="s">
        <v>947</v>
      </c>
    </row>
    <row r="1640" spans="1:7" hidden="1">
      <c r="A1640" s="15" t="s">
        <v>8744</v>
      </c>
      <c r="B1640" s="218" t="str">
        <f>IF(ISNUMBER(_xlfn.XMATCH(SBA_fields[[#This Row],[ID]],Rosetta_Stone[FDXSANDBOXA ID],0))=TRUE,"Found","0-Not Found")</f>
        <v>0-Not Found</v>
      </c>
      <c r="C1640" s="15"/>
      <c r="D1640" s="15" t="s">
        <v>8745</v>
      </c>
      <c r="E1640" s="15" t="s">
        <v>6697</v>
      </c>
      <c r="F1640" s="15" t="s">
        <v>103</v>
      </c>
      <c r="G1640" s="15" t="s">
        <v>6712</v>
      </c>
    </row>
    <row r="1641" spans="1:7" hidden="1">
      <c r="A1641" s="15" t="s">
        <v>8744</v>
      </c>
      <c r="B1641" s="218" t="str">
        <f>IF(ISNUMBER(_xlfn.XMATCH(SBA_fields[[#This Row],[ID]],Rosetta_Stone[FDXSANDBOXA ID],0))=TRUE,"Found","0-Not Found")</f>
        <v>0-Not Found</v>
      </c>
      <c r="C1641" s="15"/>
      <c r="D1641" s="15" t="s">
        <v>8746</v>
      </c>
      <c r="E1641" s="15" t="s">
        <v>6700</v>
      </c>
      <c r="F1641" s="15" t="s">
        <v>103</v>
      </c>
      <c r="G1641" s="15" t="s">
        <v>6712</v>
      </c>
    </row>
    <row r="1642" spans="1:7" hidden="1">
      <c r="A1642" s="15" t="s">
        <v>8747</v>
      </c>
      <c r="B1642" s="218" t="str">
        <f>IF(ISNUMBER(_xlfn.XMATCH(SBA_fields[[#This Row],[ID]],Rosetta_Stone[FDXSANDBOXA ID],0))=TRUE,"Found","0-Not Found")</f>
        <v>0-Not Found</v>
      </c>
      <c r="C1642" s="15"/>
      <c r="D1642" s="15" t="s">
        <v>8748</v>
      </c>
      <c r="E1642" s="15" t="s">
        <v>6701</v>
      </c>
      <c r="F1642" s="15" t="s">
        <v>103</v>
      </c>
      <c r="G1642" s="15" t="s">
        <v>947</v>
      </c>
    </row>
    <row r="1643" spans="1:7" hidden="1">
      <c r="A1643" s="15" t="s">
        <v>8749</v>
      </c>
      <c r="B1643" s="218" t="str">
        <f>IF(ISNUMBER(_xlfn.XMATCH(SBA_fields[[#This Row],[ID]],Rosetta_Stone[FDXSANDBOXA ID],0))=TRUE,"Found","0-Not Found")</f>
        <v>0-Not Found</v>
      </c>
      <c r="C1643" s="15"/>
      <c r="D1643" s="15" t="s">
        <v>8750</v>
      </c>
      <c r="E1643" s="15" t="s">
        <v>6700</v>
      </c>
      <c r="F1643" s="15" t="s">
        <v>103</v>
      </c>
      <c r="G1643" s="15" t="s">
        <v>6712</v>
      </c>
    </row>
    <row r="1644" spans="1:7" hidden="1">
      <c r="A1644" s="15" t="s">
        <v>8749</v>
      </c>
      <c r="B1644" s="218" t="str">
        <f>IF(ISNUMBER(_xlfn.XMATCH(SBA_fields[[#This Row],[ID]],Rosetta_Stone[FDXSANDBOXA ID],0))=TRUE,"Found","0-Not Found")</f>
        <v>0-Not Found</v>
      </c>
      <c r="C1644" s="15"/>
      <c r="D1644" s="15" t="s">
        <v>8751</v>
      </c>
      <c r="E1644" s="15" t="s">
        <v>6701</v>
      </c>
      <c r="F1644" s="15" t="s">
        <v>103</v>
      </c>
      <c r="G1644" s="15" t="s">
        <v>6712</v>
      </c>
    </row>
    <row r="1645" spans="1:7" hidden="1">
      <c r="A1645" s="15" t="s">
        <v>8752</v>
      </c>
      <c r="B1645" s="218" t="str">
        <f>IF(ISNUMBER(_xlfn.XMATCH(SBA_fields[[#This Row],[ID]],Rosetta_Stone[FDXSANDBOXA ID],0))=TRUE,"Found","0-Not Found")</f>
        <v>0-Not Found</v>
      </c>
      <c r="C1645" s="15"/>
      <c r="D1645" s="15" t="s">
        <v>8753</v>
      </c>
      <c r="E1645" s="15" t="s">
        <v>6701</v>
      </c>
      <c r="F1645" s="15" t="s">
        <v>1636</v>
      </c>
      <c r="G1645" s="15" t="s">
        <v>947</v>
      </c>
    </row>
    <row r="1646" spans="1:7" hidden="1">
      <c r="A1646" s="15" t="s">
        <v>8752</v>
      </c>
      <c r="B1646" s="218" t="str">
        <f>IF(ISNUMBER(_xlfn.XMATCH(SBA_fields[[#This Row],[ID]],Rosetta_Stone[FDXSANDBOXA ID],0))=TRUE,"Found","0-Not Found")</f>
        <v>0-Not Found</v>
      </c>
      <c r="C1646" s="15"/>
      <c r="D1646" s="15" t="s">
        <v>8753</v>
      </c>
      <c r="E1646" s="15" t="s">
        <v>6700</v>
      </c>
      <c r="F1646" s="15" t="s">
        <v>1636</v>
      </c>
      <c r="G1646" s="15" t="s">
        <v>947</v>
      </c>
    </row>
    <row r="1647" spans="1:7" hidden="1">
      <c r="A1647" s="15" t="s">
        <v>8752</v>
      </c>
      <c r="B1647" s="218" t="str">
        <f>IF(ISNUMBER(_xlfn.XMATCH(SBA_fields[[#This Row],[ID]],Rosetta_Stone[FDXSANDBOXA ID],0))=TRUE,"Found","0-Not Found")</f>
        <v>0-Not Found</v>
      </c>
      <c r="C1647" s="15"/>
      <c r="D1647" s="15" t="s">
        <v>8753</v>
      </c>
      <c r="E1647" s="15" t="s">
        <v>6697</v>
      </c>
      <c r="F1647" s="15" t="s">
        <v>1636</v>
      </c>
      <c r="G1647" s="15" t="s">
        <v>947</v>
      </c>
    </row>
    <row r="1648" spans="1:7" hidden="1">
      <c r="A1648" s="15" t="s">
        <v>8754</v>
      </c>
      <c r="B1648" s="218" t="str">
        <f>IF(ISNUMBER(_xlfn.XMATCH(SBA_fields[[#This Row],[ID]],Rosetta_Stone[FDXSANDBOXA ID],0))=TRUE,"Found","0-Not Found")</f>
        <v>0-Not Found</v>
      </c>
      <c r="C1648" s="15"/>
      <c r="D1648" s="15" t="s">
        <v>8755</v>
      </c>
      <c r="E1648" s="15" t="s">
        <v>8289</v>
      </c>
      <c r="F1648" s="15" t="s">
        <v>103</v>
      </c>
      <c r="G1648" s="15" t="s">
        <v>6712</v>
      </c>
    </row>
    <row r="1649" spans="1:7" hidden="1">
      <c r="A1649" s="15" t="s">
        <v>8756</v>
      </c>
      <c r="B1649" s="218" t="str">
        <f>IF(ISNUMBER(_xlfn.XMATCH(SBA_fields[[#This Row],[ID]],Rosetta_Stone[FDXSANDBOXA ID],0))=TRUE,"Found","0-Not Found")</f>
        <v>0-Not Found</v>
      </c>
      <c r="C1649" s="15"/>
      <c r="D1649" s="15" t="s">
        <v>8757</v>
      </c>
      <c r="E1649" s="15" t="s">
        <v>6701</v>
      </c>
      <c r="F1649" s="15" t="s">
        <v>1636</v>
      </c>
      <c r="G1649" s="15" t="s">
        <v>947</v>
      </c>
    </row>
    <row r="1650" spans="1:7" hidden="1">
      <c r="A1650" s="15" t="s">
        <v>8756</v>
      </c>
      <c r="B1650" s="218" t="str">
        <f>IF(ISNUMBER(_xlfn.XMATCH(SBA_fields[[#This Row],[ID]],Rosetta_Stone[FDXSANDBOXA ID],0))=TRUE,"Found","0-Not Found")</f>
        <v>0-Not Found</v>
      </c>
      <c r="C1650" s="15"/>
      <c r="D1650" s="15" t="s">
        <v>8757</v>
      </c>
      <c r="E1650" s="15" t="s">
        <v>6700</v>
      </c>
      <c r="F1650" s="15" t="s">
        <v>1636</v>
      </c>
      <c r="G1650" s="15" t="s">
        <v>947</v>
      </c>
    </row>
    <row r="1651" spans="1:7" hidden="1">
      <c r="A1651" s="15" t="s">
        <v>8758</v>
      </c>
      <c r="B1651" s="218" t="str">
        <f>IF(ISNUMBER(_xlfn.XMATCH(SBA_fields[[#This Row],[ID]],Rosetta_Stone[FDXSANDBOXA ID],0))=TRUE,"Found","0-Not Found")</f>
        <v>0-Not Found</v>
      </c>
      <c r="C1651" s="15"/>
      <c r="D1651" s="15" t="s">
        <v>8759</v>
      </c>
      <c r="E1651" s="15" t="s">
        <v>7132</v>
      </c>
      <c r="F1651" s="15" t="s">
        <v>103</v>
      </c>
      <c r="G1651" s="15" t="s">
        <v>947</v>
      </c>
    </row>
    <row r="1652" spans="1:7" hidden="1">
      <c r="A1652" s="15" t="s">
        <v>8760</v>
      </c>
      <c r="B1652" s="218" t="str">
        <f>IF(ISNUMBER(_xlfn.XMATCH(SBA_fields[[#This Row],[ID]],Rosetta_Stone[FDXSANDBOXA ID],0))=TRUE,"Found","0-Not Found")</f>
        <v>0-Not Found</v>
      </c>
      <c r="C1652" s="15"/>
      <c r="D1652" s="15" t="s">
        <v>8761</v>
      </c>
      <c r="E1652" s="15" t="s">
        <v>7132</v>
      </c>
      <c r="F1652" s="15" t="s">
        <v>103</v>
      </c>
      <c r="G1652" s="15" t="s">
        <v>1075</v>
      </c>
    </row>
    <row r="1653" spans="1:7" hidden="1">
      <c r="A1653" s="15" t="s">
        <v>8762</v>
      </c>
      <c r="B1653" s="218" t="str">
        <f>IF(ISNUMBER(_xlfn.XMATCH(SBA_fields[[#This Row],[ID]],Rosetta_Stone[FDXSANDBOXA ID],0))=TRUE,"Found","0-Not Found")</f>
        <v>0-Not Found</v>
      </c>
      <c r="C1653" s="15"/>
      <c r="D1653" s="15" t="s">
        <v>8763</v>
      </c>
      <c r="E1653" s="15" t="s">
        <v>6701</v>
      </c>
      <c r="F1653" s="15" t="s">
        <v>1636</v>
      </c>
      <c r="G1653" s="15" t="s">
        <v>947</v>
      </c>
    </row>
    <row r="1654" spans="1:7" hidden="1">
      <c r="A1654" s="15" t="s">
        <v>8762</v>
      </c>
      <c r="B1654" s="218" t="str">
        <f>IF(ISNUMBER(_xlfn.XMATCH(SBA_fields[[#This Row],[ID]],Rosetta_Stone[FDXSANDBOXA ID],0))=TRUE,"Found","0-Not Found")</f>
        <v>0-Not Found</v>
      </c>
      <c r="C1654" s="15"/>
      <c r="D1654" s="15" t="s">
        <v>8763</v>
      </c>
      <c r="E1654" s="15" t="s">
        <v>6700</v>
      </c>
      <c r="F1654" s="15" t="s">
        <v>1636</v>
      </c>
      <c r="G1654" s="15" t="s">
        <v>947</v>
      </c>
    </row>
    <row r="1655" spans="1:7" hidden="1">
      <c r="A1655" s="15" t="s">
        <v>8764</v>
      </c>
      <c r="B1655" s="218" t="str">
        <f>IF(ISNUMBER(_xlfn.XMATCH(SBA_fields[[#This Row],[ID]],Rosetta_Stone[FDXSANDBOXA ID],0))=TRUE,"Found","0-Not Found")</f>
        <v>0-Not Found</v>
      </c>
      <c r="C1655" s="15"/>
      <c r="D1655" s="15" t="s">
        <v>8765</v>
      </c>
      <c r="E1655" s="15" t="s">
        <v>6701</v>
      </c>
      <c r="F1655" s="15" t="s">
        <v>103</v>
      </c>
      <c r="G1655" s="15" t="s">
        <v>947</v>
      </c>
    </row>
    <row r="1656" spans="1:7" hidden="1">
      <c r="A1656" s="15" t="s">
        <v>8764</v>
      </c>
      <c r="B1656" s="218" t="str">
        <f>IF(ISNUMBER(_xlfn.XMATCH(SBA_fields[[#This Row],[ID]],Rosetta_Stone[FDXSANDBOXA ID],0))=TRUE,"Found","0-Not Found")</f>
        <v>0-Not Found</v>
      </c>
      <c r="C1656" s="15"/>
      <c r="D1656" s="15" t="s">
        <v>8766</v>
      </c>
      <c r="E1656" s="15" t="s">
        <v>6701</v>
      </c>
      <c r="F1656" s="15" t="s">
        <v>1636</v>
      </c>
      <c r="G1656" s="15" t="s">
        <v>947</v>
      </c>
    </row>
    <row r="1657" spans="1:7" hidden="1">
      <c r="A1657" s="15" t="s">
        <v>8764</v>
      </c>
      <c r="B1657" s="218" t="str">
        <f>IF(ISNUMBER(_xlfn.XMATCH(SBA_fields[[#This Row],[ID]],Rosetta_Stone[FDXSANDBOXA ID],0))=TRUE,"Found","0-Not Found")</f>
        <v>0-Not Found</v>
      </c>
      <c r="C1657" s="15"/>
      <c r="D1657" s="15" t="s">
        <v>8766</v>
      </c>
      <c r="E1657" s="15" t="s">
        <v>6935</v>
      </c>
      <c r="F1657" s="15" t="s">
        <v>1636</v>
      </c>
      <c r="G1657" s="15" t="s">
        <v>947</v>
      </c>
    </row>
    <row r="1658" spans="1:7" hidden="1">
      <c r="A1658" s="15" t="s">
        <v>8764</v>
      </c>
      <c r="B1658" s="218" t="str">
        <f>IF(ISNUMBER(_xlfn.XMATCH(SBA_fields[[#This Row],[ID]],Rosetta_Stone[FDXSANDBOXA ID],0))=TRUE,"Found","0-Not Found")</f>
        <v>0-Not Found</v>
      </c>
      <c r="C1658" s="15"/>
      <c r="D1658" s="15" t="s">
        <v>8766</v>
      </c>
      <c r="E1658" s="15" t="s">
        <v>6700</v>
      </c>
      <c r="F1658" s="15" t="s">
        <v>1636</v>
      </c>
      <c r="G1658" s="15" t="s">
        <v>947</v>
      </c>
    </row>
    <row r="1659" spans="1:7" hidden="1">
      <c r="A1659" s="15" t="s">
        <v>8767</v>
      </c>
      <c r="B1659" s="218" t="str">
        <f>IF(ISNUMBER(_xlfn.XMATCH(SBA_fields[[#This Row],[ID]],Rosetta_Stone[FDXSANDBOXA ID],0))=TRUE,"Found","0-Not Found")</f>
        <v>0-Not Found</v>
      </c>
      <c r="C1659" s="15"/>
      <c r="D1659" s="15" t="s">
        <v>8768</v>
      </c>
      <c r="E1659" s="15" t="s">
        <v>6701</v>
      </c>
      <c r="F1659" s="15" t="s">
        <v>103</v>
      </c>
      <c r="G1659" s="15" t="s">
        <v>1075</v>
      </c>
    </row>
    <row r="1660" spans="1:7" hidden="1">
      <c r="A1660" s="15" t="s">
        <v>8769</v>
      </c>
      <c r="B1660" s="218" t="str">
        <f>IF(ISNUMBER(_xlfn.XMATCH(SBA_fields[[#This Row],[ID]],Rosetta_Stone[FDXSANDBOXA ID],0))=TRUE,"Found","0-Not Found")</f>
        <v>0-Not Found</v>
      </c>
      <c r="C1660" s="15"/>
      <c r="D1660" s="15" t="s">
        <v>8770</v>
      </c>
      <c r="E1660" s="15" t="s">
        <v>6701</v>
      </c>
      <c r="F1660" s="15" t="s">
        <v>103</v>
      </c>
      <c r="G1660" s="15" t="s">
        <v>1075</v>
      </c>
    </row>
    <row r="1661" spans="1:7" hidden="1">
      <c r="A1661" s="15" t="s">
        <v>8771</v>
      </c>
      <c r="B1661" s="218" t="str">
        <f>IF(ISNUMBER(_xlfn.XMATCH(SBA_fields[[#This Row],[ID]],Rosetta_Stone[FDXSANDBOXA ID],0))=TRUE,"Found","0-Not Found")</f>
        <v>0-Not Found</v>
      </c>
      <c r="C1661" s="15"/>
      <c r="D1661" s="15" t="s">
        <v>8772</v>
      </c>
      <c r="E1661" s="15" t="s">
        <v>6701</v>
      </c>
      <c r="F1661" s="15" t="s">
        <v>1636</v>
      </c>
      <c r="G1661" s="15" t="s">
        <v>947</v>
      </c>
    </row>
    <row r="1662" spans="1:7" hidden="1">
      <c r="A1662" s="15" t="s">
        <v>8771</v>
      </c>
      <c r="B1662" s="218" t="str">
        <f>IF(ISNUMBER(_xlfn.XMATCH(SBA_fields[[#This Row],[ID]],Rosetta_Stone[FDXSANDBOXA ID],0))=TRUE,"Found","0-Not Found")</f>
        <v>0-Not Found</v>
      </c>
      <c r="C1662" s="15"/>
      <c r="D1662" s="15" t="s">
        <v>8772</v>
      </c>
      <c r="E1662" s="15" t="s">
        <v>6727</v>
      </c>
      <c r="F1662" s="15" t="s">
        <v>1636</v>
      </c>
      <c r="G1662" s="15" t="s">
        <v>947</v>
      </c>
    </row>
    <row r="1663" spans="1:7" hidden="1">
      <c r="A1663" s="15" t="s">
        <v>8771</v>
      </c>
      <c r="B1663" s="218" t="str">
        <f>IF(ISNUMBER(_xlfn.XMATCH(SBA_fields[[#This Row],[ID]],Rosetta_Stone[FDXSANDBOXA ID],0))=TRUE,"Found","0-Not Found")</f>
        <v>0-Not Found</v>
      </c>
      <c r="C1663" s="15"/>
      <c r="D1663" s="15" t="s">
        <v>8772</v>
      </c>
      <c r="E1663" s="15" t="s">
        <v>6697</v>
      </c>
      <c r="F1663" s="15" t="s">
        <v>1636</v>
      </c>
      <c r="G1663" s="15" t="s">
        <v>947</v>
      </c>
    </row>
    <row r="1664" spans="1:7" hidden="1">
      <c r="A1664" s="15" t="s">
        <v>8773</v>
      </c>
      <c r="B1664" s="218" t="str">
        <f>IF(ISNUMBER(_xlfn.XMATCH(SBA_fields[[#This Row],[ID]],Rosetta_Stone[FDXSANDBOXA ID],0))=TRUE,"Found","0-Not Found")</f>
        <v>0-Not Found</v>
      </c>
      <c r="C1664" s="15"/>
      <c r="D1664" s="15" t="s">
        <v>8774</v>
      </c>
      <c r="E1664" s="15" t="s">
        <v>7132</v>
      </c>
      <c r="F1664" s="15" t="s">
        <v>103</v>
      </c>
      <c r="G1664" s="15" t="s">
        <v>947</v>
      </c>
    </row>
    <row r="1665" spans="1:7" hidden="1">
      <c r="A1665" s="15" t="s">
        <v>8775</v>
      </c>
      <c r="B1665" s="218" t="str">
        <f>IF(ISNUMBER(_xlfn.XMATCH(SBA_fields[[#This Row],[ID]],Rosetta_Stone[FDXSANDBOXA ID],0))=TRUE,"Found","0-Not Found")</f>
        <v>0-Not Found</v>
      </c>
      <c r="C1665" s="15"/>
      <c r="D1665" s="15" t="s">
        <v>8776</v>
      </c>
      <c r="E1665" s="15" t="s">
        <v>8289</v>
      </c>
      <c r="F1665" s="15" t="s">
        <v>103</v>
      </c>
      <c r="G1665" s="15" t="s">
        <v>947</v>
      </c>
    </row>
    <row r="1666" spans="1:7" hidden="1">
      <c r="A1666" s="15" t="s">
        <v>8777</v>
      </c>
      <c r="B1666" s="218" t="str">
        <f>IF(ISNUMBER(_xlfn.XMATCH(SBA_fields[[#This Row],[ID]],Rosetta_Stone[FDXSANDBOXA ID],0))=TRUE,"Found","0-Not Found")</f>
        <v>0-Not Found</v>
      </c>
      <c r="C1666" s="15"/>
      <c r="D1666" s="15" t="s">
        <v>8778</v>
      </c>
      <c r="E1666" s="15" t="s">
        <v>7132</v>
      </c>
      <c r="F1666" s="15" t="s">
        <v>103</v>
      </c>
      <c r="G1666" s="15" t="s">
        <v>1075</v>
      </c>
    </row>
    <row r="1667" spans="1:7" hidden="1">
      <c r="A1667" s="15" t="s">
        <v>8779</v>
      </c>
      <c r="B1667" s="218" t="str">
        <f>IF(ISNUMBER(_xlfn.XMATCH(SBA_fields[[#This Row],[ID]],Rosetta_Stone[FDXSANDBOXA ID],0))=TRUE,"Found","0-Not Found")</f>
        <v>0-Not Found</v>
      </c>
      <c r="C1667" s="15"/>
      <c r="D1667" s="15" t="s">
        <v>8780</v>
      </c>
      <c r="E1667" s="15" t="s">
        <v>6700</v>
      </c>
      <c r="F1667" s="15" t="s">
        <v>103</v>
      </c>
      <c r="G1667" s="15" t="s">
        <v>947</v>
      </c>
    </row>
    <row r="1668" spans="1:7" hidden="1">
      <c r="A1668" s="15" t="s">
        <v>8781</v>
      </c>
      <c r="B1668" s="218" t="str">
        <f>IF(ISNUMBER(_xlfn.XMATCH(SBA_fields[[#This Row],[ID]],Rosetta_Stone[FDXSANDBOXA ID],0))=TRUE,"Found","0-Not Found")</f>
        <v>0-Not Found</v>
      </c>
      <c r="C1668" s="15"/>
      <c r="D1668" s="15" t="s">
        <v>8782</v>
      </c>
      <c r="E1668" s="15" t="s">
        <v>6700</v>
      </c>
      <c r="F1668" s="15" t="s">
        <v>103</v>
      </c>
      <c r="G1668" s="15" t="s">
        <v>947</v>
      </c>
    </row>
    <row r="1669" spans="1:7" hidden="1">
      <c r="A1669" s="15" t="s">
        <v>8783</v>
      </c>
      <c r="B1669" s="218" t="str">
        <f>IF(ISNUMBER(_xlfn.XMATCH(SBA_fields[[#This Row],[ID]],Rosetta_Stone[FDXSANDBOXA ID],0))=TRUE,"Found","0-Not Found")</f>
        <v>0-Not Found</v>
      </c>
      <c r="C1669" s="15"/>
      <c r="D1669" s="15" t="s">
        <v>8784</v>
      </c>
      <c r="E1669" s="15" t="s">
        <v>6700</v>
      </c>
      <c r="F1669" s="15" t="s">
        <v>103</v>
      </c>
      <c r="G1669" s="15" t="s">
        <v>947</v>
      </c>
    </row>
    <row r="1670" spans="1:7" hidden="1">
      <c r="A1670" s="15" t="s">
        <v>8785</v>
      </c>
      <c r="B1670" s="218" t="str">
        <f>IF(ISNUMBER(_xlfn.XMATCH(SBA_fields[[#This Row],[ID]],Rosetta_Stone[FDXSANDBOXA ID],0))=TRUE,"Found","0-Not Found")</f>
        <v>0-Not Found</v>
      </c>
      <c r="C1670" s="15"/>
      <c r="D1670" s="15" t="s">
        <v>8786</v>
      </c>
      <c r="E1670" s="15" t="s">
        <v>8289</v>
      </c>
      <c r="F1670" s="15" t="s">
        <v>103</v>
      </c>
      <c r="G1670" s="15" t="s">
        <v>947</v>
      </c>
    </row>
    <row r="1671" spans="1:7" hidden="1">
      <c r="A1671" s="15" t="s">
        <v>8787</v>
      </c>
      <c r="B1671" s="218" t="str">
        <f>IF(ISNUMBER(_xlfn.XMATCH(SBA_fields[[#This Row],[ID]],Rosetta_Stone[FDXSANDBOXA ID],0))=TRUE,"Found","0-Not Found")</f>
        <v>0-Not Found</v>
      </c>
      <c r="C1671" s="15"/>
      <c r="D1671" s="15" t="s">
        <v>8788</v>
      </c>
      <c r="E1671" s="15" t="s">
        <v>8289</v>
      </c>
      <c r="F1671" s="15" t="s">
        <v>103</v>
      </c>
      <c r="G1671" s="15" t="s">
        <v>947</v>
      </c>
    </row>
    <row r="1672" spans="1:7" hidden="1">
      <c r="A1672" s="15" t="s">
        <v>8789</v>
      </c>
      <c r="B1672" s="218" t="str">
        <f>IF(ISNUMBER(_xlfn.XMATCH(SBA_fields[[#This Row],[ID]],Rosetta_Stone[FDXSANDBOXA ID],0))=TRUE,"Found","0-Not Found")</f>
        <v>0-Not Found</v>
      </c>
      <c r="C1672" s="15"/>
      <c r="D1672" s="15" t="s">
        <v>8790</v>
      </c>
      <c r="E1672" s="15" t="s">
        <v>8289</v>
      </c>
      <c r="F1672" s="15" t="s">
        <v>103</v>
      </c>
      <c r="G1672" s="15" t="s">
        <v>810</v>
      </c>
    </row>
    <row r="1673" spans="1:7" hidden="1">
      <c r="A1673" s="15" t="s">
        <v>8791</v>
      </c>
      <c r="B1673" s="218" t="str">
        <f>IF(ISNUMBER(_xlfn.XMATCH(SBA_fields[[#This Row],[ID]],Rosetta_Stone[FDXSANDBOXA ID],0))=TRUE,"Found","0-Not Found")</f>
        <v>0-Not Found</v>
      </c>
      <c r="C1673" s="15"/>
      <c r="D1673" s="15" t="s">
        <v>8792</v>
      </c>
      <c r="E1673" s="15" t="s">
        <v>6701</v>
      </c>
      <c r="F1673" s="15" t="s">
        <v>1636</v>
      </c>
      <c r="G1673" s="15" t="s">
        <v>947</v>
      </c>
    </row>
    <row r="1674" spans="1:7" hidden="1">
      <c r="A1674" s="15" t="s">
        <v>8791</v>
      </c>
      <c r="B1674" s="218" t="str">
        <f>IF(ISNUMBER(_xlfn.XMATCH(SBA_fields[[#This Row],[ID]],Rosetta_Stone[FDXSANDBOXA ID],0))=TRUE,"Found","0-Not Found")</f>
        <v>0-Not Found</v>
      </c>
      <c r="C1674" s="15"/>
      <c r="D1674" s="15" t="s">
        <v>8792</v>
      </c>
      <c r="E1674" s="15" t="s">
        <v>6700</v>
      </c>
      <c r="F1674" s="15" t="s">
        <v>1636</v>
      </c>
      <c r="G1674" s="15" t="s">
        <v>947</v>
      </c>
    </row>
    <row r="1675" spans="1:7" hidden="1">
      <c r="A1675" s="15" t="s">
        <v>8793</v>
      </c>
      <c r="B1675" s="218" t="str">
        <f>IF(ISNUMBER(_xlfn.XMATCH(SBA_fields[[#This Row],[ID]],Rosetta_Stone[FDXSANDBOXA ID],0))=TRUE,"Found","0-Not Found")</f>
        <v>0-Not Found</v>
      </c>
      <c r="C1675" s="15"/>
      <c r="D1675" s="15" t="s">
        <v>8794</v>
      </c>
      <c r="E1675" s="15" t="s">
        <v>6701</v>
      </c>
      <c r="F1675" s="15" t="s">
        <v>1636</v>
      </c>
      <c r="G1675" s="15" t="s">
        <v>947</v>
      </c>
    </row>
    <row r="1676" spans="1:7" hidden="1">
      <c r="A1676" s="15" t="s">
        <v>8793</v>
      </c>
      <c r="B1676" s="218" t="str">
        <f>IF(ISNUMBER(_xlfn.XMATCH(SBA_fields[[#This Row],[ID]],Rosetta_Stone[FDXSANDBOXA ID],0))=TRUE,"Found","0-Not Found")</f>
        <v>0-Not Found</v>
      </c>
      <c r="C1676" s="15"/>
      <c r="D1676" s="15" t="s">
        <v>8794</v>
      </c>
      <c r="E1676" s="15" t="s">
        <v>6700</v>
      </c>
      <c r="F1676" s="15" t="s">
        <v>1636</v>
      </c>
      <c r="G1676" s="15" t="s">
        <v>947</v>
      </c>
    </row>
    <row r="1677" spans="1:7" hidden="1">
      <c r="A1677" s="15" t="s">
        <v>8984</v>
      </c>
      <c r="B1677" s="218" t="str">
        <f>IF(ISNUMBER(_xlfn.XMATCH(SBA_fields[[#This Row],[ID]],Rosetta_Stone[FDXSANDBOXA ID],0))=TRUE,"Found","0-Not Found")</f>
        <v>0-Not Found</v>
      </c>
      <c r="C1677" s="15"/>
      <c r="D1677" s="15" t="s">
        <v>8985</v>
      </c>
      <c r="E1677" s="15" t="s">
        <v>6700</v>
      </c>
      <c r="F1677" s="15" t="s">
        <v>1636</v>
      </c>
      <c r="G1677" s="15" t="s">
        <v>947</v>
      </c>
    </row>
    <row r="1678" spans="1:7" hidden="1">
      <c r="A1678" s="15" t="s">
        <v>8795</v>
      </c>
      <c r="B1678" s="218" t="str">
        <f>IF(ISNUMBER(_xlfn.XMATCH(SBA_fields[[#This Row],[ID]],Rosetta_Stone[FDXSANDBOXA ID],0))=TRUE,"Found","0-Not Found")</f>
        <v>0-Not Found</v>
      </c>
      <c r="C1678" s="15"/>
      <c r="D1678" s="15" t="s">
        <v>8796</v>
      </c>
      <c r="E1678" s="15" t="s">
        <v>6701</v>
      </c>
      <c r="F1678" s="15" t="s">
        <v>103</v>
      </c>
      <c r="G1678" s="15" t="s">
        <v>1075</v>
      </c>
    </row>
    <row r="1679" spans="1:7" hidden="1">
      <c r="A1679" s="15" t="s">
        <v>8797</v>
      </c>
      <c r="B1679" s="218" t="str">
        <f>IF(ISNUMBER(_xlfn.XMATCH(SBA_fields[[#This Row],[ID]],Rosetta_Stone[FDXSANDBOXA ID],0))=TRUE,"Found","0-Not Found")</f>
        <v>0-Not Found</v>
      </c>
      <c r="C1679" s="15"/>
      <c r="D1679" s="15" t="s">
        <v>8798</v>
      </c>
      <c r="E1679" s="15" t="s">
        <v>6701</v>
      </c>
      <c r="F1679" s="15" t="s">
        <v>1636</v>
      </c>
      <c r="G1679" s="15" t="s">
        <v>947</v>
      </c>
    </row>
    <row r="1680" spans="1:7" hidden="1">
      <c r="A1680" s="15" t="s">
        <v>8799</v>
      </c>
      <c r="B1680" s="218" t="str">
        <f>IF(ISNUMBER(_xlfn.XMATCH(SBA_fields[[#This Row],[ID]],Rosetta_Stone[FDXSANDBOXA ID],0))=TRUE,"Found","0-Not Found")</f>
        <v>0-Not Found</v>
      </c>
      <c r="C1680" s="15"/>
      <c r="D1680" s="15" t="s">
        <v>8800</v>
      </c>
      <c r="E1680" s="15" t="s">
        <v>6701</v>
      </c>
      <c r="F1680" s="15" t="s">
        <v>1636</v>
      </c>
      <c r="G1680" s="15" t="s">
        <v>947</v>
      </c>
    </row>
    <row r="1681" spans="1:7" hidden="1">
      <c r="A1681" s="15" t="s">
        <v>8801</v>
      </c>
      <c r="B1681" s="218" t="str">
        <f>IF(ISNUMBER(_xlfn.XMATCH(SBA_fields[[#This Row],[ID]],Rosetta_Stone[FDXSANDBOXA ID],0))=TRUE,"Found","0-Not Found")</f>
        <v>0-Not Found</v>
      </c>
      <c r="C1681" s="15"/>
      <c r="D1681" s="15" t="s">
        <v>8802</v>
      </c>
      <c r="E1681" s="15" t="s">
        <v>6697</v>
      </c>
      <c r="F1681" s="15" t="s">
        <v>1636</v>
      </c>
      <c r="G1681" s="15" t="s">
        <v>947</v>
      </c>
    </row>
    <row r="1682" spans="1:7" hidden="1">
      <c r="A1682" s="15" t="s">
        <v>8803</v>
      </c>
      <c r="B1682" s="218" t="str">
        <f>IF(ISNUMBER(_xlfn.XMATCH(SBA_fields[[#This Row],[ID]],Rosetta_Stone[FDXSANDBOXA ID],0))=TRUE,"Found","0-Not Found")</f>
        <v>0-Not Found</v>
      </c>
      <c r="C1682" s="15"/>
      <c r="D1682" s="15" t="s">
        <v>8804</v>
      </c>
      <c r="E1682" s="15" t="s">
        <v>6700</v>
      </c>
      <c r="F1682" s="15" t="s">
        <v>103</v>
      </c>
      <c r="G1682" s="15" t="s">
        <v>6712</v>
      </c>
    </row>
    <row r="1683" spans="1:7" hidden="1">
      <c r="A1683" s="15" t="s">
        <v>8805</v>
      </c>
      <c r="B1683" s="218" t="str">
        <f>IF(ISNUMBER(_xlfn.XMATCH(SBA_fields[[#This Row],[ID]],Rosetta_Stone[FDXSANDBOXA ID],0))=TRUE,"Found","0-Not Found")</f>
        <v>0-Not Found</v>
      </c>
      <c r="C1683" s="15"/>
      <c r="D1683" s="15" t="s">
        <v>8806</v>
      </c>
      <c r="E1683" s="15" t="s">
        <v>6701</v>
      </c>
      <c r="F1683" s="15" t="s">
        <v>1636</v>
      </c>
      <c r="G1683" s="15" t="s">
        <v>947</v>
      </c>
    </row>
    <row r="1684" spans="1:7" hidden="1">
      <c r="A1684" s="15" t="s">
        <v>8805</v>
      </c>
      <c r="B1684" s="218" t="str">
        <f>IF(ISNUMBER(_xlfn.XMATCH(SBA_fields[[#This Row],[ID]],Rosetta_Stone[FDXSANDBOXA ID],0))=TRUE,"Found","0-Not Found")</f>
        <v>0-Not Found</v>
      </c>
      <c r="C1684" s="15"/>
      <c r="D1684" s="15" t="s">
        <v>8806</v>
      </c>
      <c r="E1684" s="15" t="s">
        <v>6700</v>
      </c>
      <c r="F1684" s="15" t="s">
        <v>1636</v>
      </c>
      <c r="G1684" s="15" t="s">
        <v>947</v>
      </c>
    </row>
    <row r="1685" spans="1:7" hidden="1">
      <c r="A1685" s="15" t="s">
        <v>8807</v>
      </c>
      <c r="B1685" s="218" t="str">
        <f>IF(ISNUMBER(_xlfn.XMATCH(SBA_fields[[#This Row],[ID]],Rosetta_Stone[FDXSANDBOXA ID],0))=TRUE,"Found","0-Not Found")</f>
        <v>0-Not Found</v>
      </c>
      <c r="C1685" s="15"/>
      <c r="D1685" s="15" t="s">
        <v>192</v>
      </c>
      <c r="E1685" s="15" t="s">
        <v>6700</v>
      </c>
      <c r="F1685" s="15" t="s">
        <v>1636</v>
      </c>
      <c r="G1685" s="15" t="s">
        <v>947</v>
      </c>
    </row>
    <row r="1686" spans="1:7" hidden="1">
      <c r="A1686" s="15" t="s">
        <v>8807</v>
      </c>
      <c r="B1686" s="218" t="str">
        <f>IF(ISNUMBER(_xlfn.XMATCH(SBA_fields[[#This Row],[ID]],Rosetta_Stone[FDXSANDBOXA ID],0))=TRUE,"Found","0-Not Found")</f>
        <v>0-Not Found</v>
      </c>
      <c r="C1686" s="15"/>
      <c r="D1686" s="15" t="s">
        <v>8808</v>
      </c>
      <c r="E1686" s="15" t="s">
        <v>6697</v>
      </c>
      <c r="F1686" s="15" t="s">
        <v>1636</v>
      </c>
      <c r="G1686" s="15" t="s">
        <v>947</v>
      </c>
    </row>
    <row r="1687" spans="1:7" hidden="1">
      <c r="A1687" s="15" t="s">
        <v>8809</v>
      </c>
      <c r="B1687" s="218" t="str">
        <f>IF(ISNUMBER(_xlfn.XMATCH(SBA_fields[[#This Row],[ID]],Rosetta_Stone[FDXSANDBOXA ID],0))=TRUE,"Found","0-Not Found")</f>
        <v>0-Not Found</v>
      </c>
      <c r="C1687" s="15"/>
      <c r="D1687" s="15" t="s">
        <v>8810</v>
      </c>
      <c r="E1687" s="15" t="s">
        <v>6701</v>
      </c>
      <c r="F1687" s="15" t="s">
        <v>1636</v>
      </c>
      <c r="G1687" s="15" t="s">
        <v>947</v>
      </c>
    </row>
    <row r="1688" spans="1:7" hidden="1">
      <c r="A1688" s="15" t="s">
        <v>8809</v>
      </c>
      <c r="B1688" s="218" t="str">
        <f>IF(ISNUMBER(_xlfn.XMATCH(SBA_fields[[#This Row],[ID]],Rosetta_Stone[FDXSANDBOXA ID],0))=TRUE,"Found","0-Not Found")</f>
        <v>0-Not Found</v>
      </c>
      <c r="C1688" s="15"/>
      <c r="D1688" s="15" t="s">
        <v>8810</v>
      </c>
      <c r="E1688" s="15" t="s">
        <v>6700</v>
      </c>
      <c r="F1688" s="15" t="s">
        <v>1636</v>
      </c>
      <c r="G1688" s="15" t="s">
        <v>947</v>
      </c>
    </row>
    <row r="1689" spans="1:7" hidden="1">
      <c r="A1689" s="15" t="s">
        <v>8809</v>
      </c>
      <c r="B1689" s="218" t="str">
        <f>IF(ISNUMBER(_xlfn.XMATCH(SBA_fields[[#This Row],[ID]],Rosetta_Stone[FDXSANDBOXA ID],0))=TRUE,"Found","0-Not Found")</f>
        <v>0-Not Found</v>
      </c>
      <c r="C1689" s="15"/>
      <c r="D1689" s="15" t="s">
        <v>8810</v>
      </c>
      <c r="E1689" s="15" t="s">
        <v>6697</v>
      </c>
      <c r="F1689" s="15" t="s">
        <v>1636</v>
      </c>
      <c r="G1689" s="15" t="s">
        <v>947</v>
      </c>
    </row>
    <row r="1690" spans="1:7" hidden="1">
      <c r="A1690" s="15" t="s">
        <v>8986</v>
      </c>
      <c r="B1690" s="218" t="str">
        <f>IF(ISNUMBER(_xlfn.XMATCH(SBA_fields[[#This Row],[ID]],Rosetta_Stone[FDXSANDBOXA ID],0))=TRUE,"Found","0-Not Found")</f>
        <v>0-Not Found</v>
      </c>
      <c r="C1690" s="15"/>
      <c r="D1690" s="15" t="s">
        <v>8987</v>
      </c>
      <c r="E1690" s="15" t="s">
        <v>6700</v>
      </c>
      <c r="F1690" s="15" t="s">
        <v>1636</v>
      </c>
      <c r="G1690" s="15" t="s">
        <v>947</v>
      </c>
    </row>
    <row r="1691" spans="1:7" hidden="1">
      <c r="A1691" s="15" t="s">
        <v>8811</v>
      </c>
      <c r="B1691" s="218" t="str">
        <f>IF(ISNUMBER(_xlfn.XMATCH(SBA_fields[[#This Row],[ID]],Rosetta_Stone[FDXSANDBOXA ID],0))=TRUE,"Found","0-Not Found")</f>
        <v>0-Not Found</v>
      </c>
      <c r="C1691" s="15"/>
      <c r="D1691" s="15" t="s">
        <v>8812</v>
      </c>
      <c r="E1691" s="15" t="s">
        <v>6700</v>
      </c>
      <c r="F1691" s="15" t="s">
        <v>103</v>
      </c>
      <c r="G1691" s="15" t="s">
        <v>1186</v>
      </c>
    </row>
    <row r="1692" spans="1:7" hidden="1">
      <c r="A1692" s="15" t="s">
        <v>8813</v>
      </c>
      <c r="B1692" s="218" t="str">
        <f>IF(ISNUMBER(_xlfn.XMATCH(SBA_fields[[#This Row],[ID]],Rosetta_Stone[FDXSANDBOXA ID],0))=TRUE,"Found","0-Not Found")</f>
        <v>0-Not Found</v>
      </c>
      <c r="C1692" s="15"/>
      <c r="D1692" s="15" t="s">
        <v>8814</v>
      </c>
      <c r="E1692" s="15" t="s">
        <v>6701</v>
      </c>
      <c r="F1692" s="15" t="s">
        <v>1636</v>
      </c>
      <c r="G1692" s="15" t="s">
        <v>947</v>
      </c>
    </row>
    <row r="1693" spans="1:7" hidden="1">
      <c r="A1693" s="15" t="s">
        <v>8815</v>
      </c>
      <c r="B1693" s="218" t="str">
        <f>IF(ISNUMBER(_xlfn.XMATCH(SBA_fields[[#This Row],[ID]],Rosetta_Stone[FDXSANDBOXA ID],0))=TRUE,"Found","0-Not Found")</f>
        <v>0-Not Found</v>
      </c>
      <c r="C1693" s="15"/>
      <c r="D1693" s="15" t="s">
        <v>8816</v>
      </c>
      <c r="E1693" s="15" t="s">
        <v>6701</v>
      </c>
      <c r="F1693" s="15" t="s">
        <v>103</v>
      </c>
      <c r="G1693" s="15" t="s">
        <v>947</v>
      </c>
    </row>
    <row r="1694" spans="1:7" hidden="1">
      <c r="A1694" s="15" t="s">
        <v>8817</v>
      </c>
      <c r="B1694" s="218" t="str">
        <f>IF(ISNUMBER(_xlfn.XMATCH(SBA_fields[[#This Row],[ID]],Rosetta_Stone[FDXSANDBOXA ID],0))=TRUE,"Found","0-Not Found")</f>
        <v>0-Not Found</v>
      </c>
      <c r="C1694" s="15"/>
      <c r="D1694" s="15" t="s">
        <v>236</v>
      </c>
      <c r="E1694" s="15" t="s">
        <v>6701</v>
      </c>
      <c r="F1694" s="15" t="s">
        <v>1636</v>
      </c>
      <c r="G1694" s="15" t="s">
        <v>947</v>
      </c>
    </row>
    <row r="1695" spans="1:7" hidden="1">
      <c r="A1695" s="15" t="s">
        <v>8818</v>
      </c>
      <c r="B1695" s="218" t="str">
        <f>IF(ISNUMBER(_xlfn.XMATCH(SBA_fields[[#This Row],[ID]],Rosetta_Stone[FDXSANDBOXA ID],0))=TRUE,"Found","0-Not Found")</f>
        <v>0-Not Found</v>
      </c>
      <c r="C1695" s="15"/>
      <c r="D1695" s="15" t="s">
        <v>8819</v>
      </c>
      <c r="E1695" s="15" t="s">
        <v>6701</v>
      </c>
      <c r="F1695" s="15" t="s">
        <v>1636</v>
      </c>
      <c r="G1695" s="15" t="s">
        <v>947</v>
      </c>
    </row>
    <row r="1696" spans="1:7" hidden="1">
      <c r="A1696" s="15" t="s">
        <v>8820</v>
      </c>
      <c r="B1696" s="218" t="str">
        <f>IF(ISNUMBER(_xlfn.XMATCH(SBA_fields[[#This Row],[ID]],Rosetta_Stone[FDXSANDBOXA ID],0))=TRUE,"Found","0-Not Found")</f>
        <v>0-Not Found</v>
      </c>
      <c r="C1696" s="15"/>
      <c r="D1696" s="15" t="s">
        <v>8821</v>
      </c>
      <c r="E1696" s="15" t="s">
        <v>6701</v>
      </c>
      <c r="F1696" s="15" t="s">
        <v>1636</v>
      </c>
      <c r="G1696" s="15" t="s">
        <v>947</v>
      </c>
    </row>
    <row r="1697" spans="1:7" hidden="1">
      <c r="A1697" s="15" t="s">
        <v>8822</v>
      </c>
      <c r="B1697" s="218" t="str">
        <f>IF(ISNUMBER(_xlfn.XMATCH(SBA_fields[[#This Row],[ID]],Rosetta_Stone[FDXSANDBOXA ID],0))=TRUE,"Found","0-Not Found")</f>
        <v>0-Not Found</v>
      </c>
      <c r="C1697" s="15"/>
      <c r="D1697" s="15" t="s">
        <v>8823</v>
      </c>
      <c r="E1697" s="15" t="s">
        <v>6700</v>
      </c>
      <c r="F1697" s="15" t="s">
        <v>103</v>
      </c>
      <c r="G1697" s="15" t="s">
        <v>6712</v>
      </c>
    </row>
    <row r="1698" spans="1:7" hidden="1">
      <c r="A1698" s="15" t="s">
        <v>8824</v>
      </c>
      <c r="B1698" s="218" t="str">
        <f>IF(ISNUMBER(_xlfn.XMATCH(SBA_fields[[#This Row],[ID]],Rosetta_Stone[FDXSANDBOXA ID],0))=TRUE,"Found","0-Not Found")</f>
        <v>0-Not Found</v>
      </c>
      <c r="C1698" s="15"/>
      <c r="D1698" s="15" t="s">
        <v>8825</v>
      </c>
      <c r="E1698" s="15" t="s">
        <v>6701</v>
      </c>
      <c r="F1698" s="15" t="s">
        <v>103</v>
      </c>
      <c r="G1698" s="15" t="s">
        <v>6712</v>
      </c>
    </row>
    <row r="1699" spans="1:7" hidden="1">
      <c r="A1699" s="15" t="s">
        <v>8826</v>
      </c>
      <c r="B1699" s="218" t="str">
        <f>IF(ISNUMBER(_xlfn.XMATCH(SBA_fields[[#This Row],[ID]],Rosetta_Stone[FDXSANDBOXA ID],0))=TRUE,"Found","0-Not Found")</f>
        <v>0-Not Found</v>
      </c>
      <c r="C1699" s="15"/>
      <c r="D1699" s="15" t="s">
        <v>8827</v>
      </c>
      <c r="E1699" s="15" t="s">
        <v>6700</v>
      </c>
      <c r="F1699" s="15" t="s">
        <v>103</v>
      </c>
      <c r="G1699" s="15" t="s">
        <v>6712</v>
      </c>
    </row>
    <row r="1700" spans="1:7" hidden="1">
      <c r="A1700" s="15" t="s">
        <v>8828</v>
      </c>
      <c r="B1700" s="218" t="str">
        <f>IF(ISNUMBER(_xlfn.XMATCH(SBA_fields[[#This Row],[ID]],Rosetta_Stone[FDXSANDBOXA ID],0))=TRUE,"Found","0-Not Found")</f>
        <v>0-Not Found</v>
      </c>
      <c r="C1700" s="15"/>
      <c r="D1700" s="15" t="s">
        <v>8829</v>
      </c>
      <c r="E1700" s="15" t="s">
        <v>6701</v>
      </c>
      <c r="F1700" s="15" t="s">
        <v>103</v>
      </c>
      <c r="G1700" s="15" t="s">
        <v>6712</v>
      </c>
    </row>
    <row r="1701" spans="1:7" hidden="1">
      <c r="A1701" s="15" t="s">
        <v>8830</v>
      </c>
      <c r="B1701" s="218" t="str">
        <f>IF(ISNUMBER(_xlfn.XMATCH(SBA_fields[[#This Row],[ID]],Rosetta_Stone[FDXSANDBOXA ID],0))=TRUE,"Found","0-Not Found")</f>
        <v>0-Not Found</v>
      </c>
      <c r="C1701" s="15"/>
      <c r="D1701" s="15" t="s">
        <v>8831</v>
      </c>
      <c r="E1701" s="15" t="s">
        <v>6701</v>
      </c>
      <c r="F1701" s="15" t="s">
        <v>103</v>
      </c>
      <c r="G1701" s="15" t="s">
        <v>6712</v>
      </c>
    </row>
    <row r="1702" spans="1:7" hidden="1">
      <c r="A1702" s="15" t="s">
        <v>8832</v>
      </c>
      <c r="B1702" s="218" t="str">
        <f>IF(ISNUMBER(_xlfn.XMATCH(SBA_fields[[#This Row],[ID]],Rosetta_Stone[FDXSANDBOXA ID],0))=TRUE,"Found","0-Not Found")</f>
        <v>0-Not Found</v>
      </c>
      <c r="C1702" s="15"/>
      <c r="D1702" s="15" t="s">
        <v>8833</v>
      </c>
      <c r="E1702" s="15" t="s">
        <v>6700</v>
      </c>
      <c r="F1702" s="15" t="s">
        <v>103</v>
      </c>
      <c r="G1702" s="15" t="s">
        <v>6712</v>
      </c>
    </row>
    <row r="1703" spans="1:7" hidden="1">
      <c r="A1703" s="15" t="s">
        <v>8988</v>
      </c>
      <c r="B1703" s="218" t="str">
        <f>IF(ISNUMBER(_xlfn.XMATCH(SBA_fields[[#This Row],[ID]],Rosetta_Stone[FDXSANDBOXA ID],0))=TRUE,"Found","0-Not Found")</f>
        <v>0-Not Found</v>
      </c>
      <c r="C1703" s="15"/>
      <c r="D1703" s="15" t="s">
        <v>150</v>
      </c>
      <c r="E1703" s="15" t="s">
        <v>6700</v>
      </c>
      <c r="F1703" s="15" t="s">
        <v>1636</v>
      </c>
      <c r="G1703" s="15" t="s">
        <v>947</v>
      </c>
    </row>
    <row r="1704" spans="1:7" hidden="1">
      <c r="A1704" s="15" t="s">
        <v>8989</v>
      </c>
      <c r="B1704" s="218" t="str">
        <f>IF(ISNUMBER(_xlfn.XMATCH(SBA_fields[[#This Row],[ID]],Rosetta_Stone[FDXSANDBOXA ID],0))=TRUE,"Found","0-Not Found")</f>
        <v>0-Not Found</v>
      </c>
      <c r="C1704" s="15"/>
      <c r="D1704" s="15" t="s">
        <v>8990</v>
      </c>
      <c r="E1704" s="15" t="s">
        <v>6700</v>
      </c>
      <c r="F1704" s="15" t="s">
        <v>1636</v>
      </c>
      <c r="G1704" s="15" t="s">
        <v>947</v>
      </c>
    </row>
    <row r="1705" spans="1:7" hidden="1">
      <c r="A1705" s="15" t="s">
        <v>8991</v>
      </c>
      <c r="B1705" s="218" t="str">
        <f>IF(ISNUMBER(_xlfn.XMATCH(SBA_fields[[#This Row],[ID]],Rosetta_Stone[FDXSANDBOXA ID],0))=TRUE,"Found","0-Not Found")</f>
        <v>0-Not Found</v>
      </c>
      <c r="C1705" s="15"/>
      <c r="D1705" s="15" t="s">
        <v>164</v>
      </c>
      <c r="E1705" s="15" t="s">
        <v>6700</v>
      </c>
      <c r="F1705" s="15" t="s">
        <v>1636</v>
      </c>
      <c r="G1705" s="15" t="s">
        <v>947</v>
      </c>
    </row>
    <row r="1706" spans="1:7" hidden="1">
      <c r="A1706" s="15" t="s">
        <v>8992</v>
      </c>
      <c r="B1706" s="218" t="str">
        <f>IF(ISNUMBER(_xlfn.XMATCH(SBA_fields[[#This Row],[ID]],Rosetta_Stone[FDXSANDBOXA ID],0))=TRUE,"Found","0-Not Found")</f>
        <v>0-Not Found</v>
      </c>
      <c r="C1706" s="15"/>
      <c r="D1706" s="15" t="s">
        <v>1039</v>
      </c>
      <c r="E1706" s="15" t="s">
        <v>6700</v>
      </c>
      <c r="F1706" s="15" t="s">
        <v>1636</v>
      </c>
      <c r="G1706" s="15" t="s">
        <v>947</v>
      </c>
    </row>
    <row r="1707" spans="1:7" hidden="1">
      <c r="A1707" s="15" t="s">
        <v>8993</v>
      </c>
      <c r="B1707" s="218" t="str">
        <f>IF(ISNUMBER(_xlfn.XMATCH(SBA_fields[[#This Row],[ID]],Rosetta_Stone[FDXSANDBOXA ID],0))=TRUE,"Found","0-Not Found")</f>
        <v>0-Not Found</v>
      </c>
      <c r="C1707" s="15"/>
      <c r="D1707" s="15" t="s">
        <v>167</v>
      </c>
      <c r="E1707" s="15" t="s">
        <v>6700</v>
      </c>
      <c r="F1707" s="15" t="s">
        <v>1636</v>
      </c>
      <c r="G1707" s="15" t="s">
        <v>947</v>
      </c>
    </row>
    <row r="1708" spans="1:7" hidden="1">
      <c r="A1708" s="15" t="s">
        <v>8994</v>
      </c>
      <c r="B1708" s="218" t="str">
        <f>IF(ISNUMBER(_xlfn.XMATCH(SBA_fields[[#This Row],[ID]],Rosetta_Stone[FDXSANDBOXA ID],0))=TRUE,"Found","0-Not Found")</f>
        <v>0-Not Found</v>
      </c>
      <c r="C1708" s="15"/>
      <c r="D1708" s="15" t="s">
        <v>172</v>
      </c>
      <c r="E1708" s="15" t="s">
        <v>6700</v>
      </c>
      <c r="F1708" s="15" t="s">
        <v>1636</v>
      </c>
      <c r="G1708" s="15" t="s">
        <v>947</v>
      </c>
    </row>
    <row r="1709" spans="1:7" hidden="1">
      <c r="A1709" s="15" t="s">
        <v>8834</v>
      </c>
      <c r="B1709" s="218" t="str">
        <f>IF(ISNUMBER(_xlfn.XMATCH(SBA_fields[[#This Row],[ID]],Rosetta_Stone[FDXSANDBOXA ID],0))=TRUE,"Found","0-Not Found")</f>
        <v>0-Not Found</v>
      </c>
      <c r="C1709" s="15"/>
      <c r="D1709" s="15" t="s">
        <v>8835</v>
      </c>
      <c r="E1709" s="15" t="s">
        <v>6697</v>
      </c>
      <c r="F1709" s="15" t="s">
        <v>1636</v>
      </c>
      <c r="G1709" s="15" t="s">
        <v>947</v>
      </c>
    </row>
    <row r="1710" spans="1:7" hidden="1">
      <c r="A1710" s="15" t="s">
        <v>8995</v>
      </c>
      <c r="B1710" s="218" t="str">
        <f>IF(ISNUMBER(_xlfn.XMATCH(SBA_fields[[#This Row],[ID]],Rosetta_Stone[FDXSANDBOXA ID],0))=TRUE,"Found","0-Not Found")</f>
        <v>0-Not Found</v>
      </c>
      <c r="C1710" s="15"/>
      <c r="D1710" s="15" t="s">
        <v>177</v>
      </c>
      <c r="E1710" s="15" t="s">
        <v>6700</v>
      </c>
      <c r="F1710" s="15" t="s">
        <v>1636</v>
      </c>
      <c r="G1710" s="15" t="s">
        <v>947</v>
      </c>
    </row>
    <row r="1711" spans="1:7" hidden="1">
      <c r="A1711" s="15" t="s">
        <v>8996</v>
      </c>
      <c r="B1711" s="218" t="str">
        <f>IF(ISNUMBER(_xlfn.XMATCH(SBA_fields[[#This Row],[ID]],Rosetta_Stone[FDXSANDBOXA ID],0))=TRUE,"Found","0-Not Found")</f>
        <v>0-Not Found</v>
      </c>
      <c r="C1711" s="15"/>
      <c r="D1711" s="15" t="s">
        <v>182</v>
      </c>
      <c r="E1711" s="15" t="s">
        <v>6700</v>
      </c>
      <c r="F1711" s="15" t="s">
        <v>1636</v>
      </c>
      <c r="G1711" s="15" t="s">
        <v>947</v>
      </c>
    </row>
    <row r="1712" spans="1:7" hidden="1">
      <c r="A1712" s="15" t="s">
        <v>8997</v>
      </c>
      <c r="B1712" s="218" t="str">
        <f>IF(ISNUMBER(_xlfn.XMATCH(SBA_fields[[#This Row],[ID]],Rosetta_Stone[FDXSANDBOXA ID],0))=TRUE,"Found","0-Not Found")</f>
        <v>0-Not Found</v>
      </c>
      <c r="C1712" s="15"/>
      <c r="D1712" s="15" t="s">
        <v>303</v>
      </c>
      <c r="E1712" s="15" t="s">
        <v>6700</v>
      </c>
      <c r="F1712" s="15" t="s">
        <v>1636</v>
      </c>
      <c r="G1712" s="15" t="s">
        <v>947</v>
      </c>
    </row>
    <row r="1713" spans="1:7" hidden="1">
      <c r="A1713" s="15" t="s">
        <v>8998</v>
      </c>
      <c r="B1713" s="218" t="str">
        <f>IF(ISNUMBER(_xlfn.XMATCH(SBA_fields[[#This Row],[ID]],Rosetta_Stone[FDXSANDBOXA ID],0))=TRUE,"Found","0-Not Found")</f>
        <v>0-Not Found</v>
      </c>
      <c r="C1713" s="15"/>
      <c r="D1713" s="15" t="s">
        <v>189</v>
      </c>
      <c r="E1713" s="15" t="s">
        <v>6700</v>
      </c>
      <c r="F1713" s="15" t="s">
        <v>1636</v>
      </c>
      <c r="G1713" s="15" t="s">
        <v>947</v>
      </c>
    </row>
    <row r="1714" spans="1:7" hidden="1">
      <c r="A1714" s="15" t="s">
        <v>8999</v>
      </c>
      <c r="B1714" s="218" t="str">
        <f>IF(ISNUMBER(_xlfn.XMATCH(SBA_fields[[#This Row],[ID]],Rosetta_Stone[FDXSANDBOXA ID],0))=TRUE,"Found","0-Not Found")</f>
        <v>0-Not Found</v>
      </c>
      <c r="C1714" s="15"/>
      <c r="D1714" s="15" t="s">
        <v>460</v>
      </c>
      <c r="E1714" s="15" t="s">
        <v>6700</v>
      </c>
      <c r="F1714" s="15" t="s">
        <v>1636</v>
      </c>
      <c r="G1714" s="15" t="s">
        <v>947</v>
      </c>
    </row>
    <row r="1715" spans="1:7" hidden="1">
      <c r="A1715" s="15" t="s">
        <v>9000</v>
      </c>
      <c r="B1715" s="218" t="str">
        <f>IF(ISNUMBER(_xlfn.XMATCH(SBA_fields[[#This Row],[ID]],Rosetta_Stone[FDXSANDBOXA ID],0))=TRUE,"Found","0-Not Found")</f>
        <v>0-Not Found</v>
      </c>
      <c r="C1715" s="15"/>
      <c r="D1715" s="15" t="s">
        <v>456</v>
      </c>
      <c r="E1715" s="15" t="s">
        <v>6700</v>
      </c>
      <c r="F1715" s="15" t="s">
        <v>1636</v>
      </c>
      <c r="G1715" s="15" t="s">
        <v>947</v>
      </c>
    </row>
    <row r="1716" spans="1:7" hidden="1">
      <c r="A1716" s="15" t="s">
        <v>9001</v>
      </c>
      <c r="B1716" s="218" t="str">
        <f>IF(ISNUMBER(_xlfn.XMATCH(SBA_fields[[#This Row],[ID]],Rosetta_Stone[FDXSANDBOXA ID],0))=TRUE,"Found","0-Not Found")</f>
        <v>0-Not Found</v>
      </c>
      <c r="C1716" s="15"/>
      <c r="D1716" s="15" t="s">
        <v>452</v>
      </c>
      <c r="E1716" s="15" t="s">
        <v>6700</v>
      </c>
      <c r="F1716" s="15" t="s">
        <v>1636</v>
      </c>
      <c r="G1716" s="15" t="s">
        <v>947</v>
      </c>
    </row>
    <row r="1717" spans="1:7" hidden="1">
      <c r="A1717" s="15" t="s">
        <v>8836</v>
      </c>
      <c r="B1717" s="218" t="str">
        <f>IF(ISNUMBER(_xlfn.XMATCH(SBA_fields[[#This Row],[ID]],Rosetta_Stone[FDXSANDBOXA ID],0))=TRUE,"Found","0-Not Found")</f>
        <v>0-Not Found</v>
      </c>
      <c r="C1717" s="15"/>
      <c r="D1717" s="15" t="s">
        <v>8837</v>
      </c>
      <c r="E1717" s="15" t="s">
        <v>6701</v>
      </c>
      <c r="F1717" s="15" t="s">
        <v>1636</v>
      </c>
      <c r="G1717" s="15" t="s">
        <v>947</v>
      </c>
    </row>
    <row r="1718" spans="1:7" hidden="1">
      <c r="A1718" s="15" t="s">
        <v>8836</v>
      </c>
      <c r="B1718" s="218" t="str">
        <f>IF(ISNUMBER(_xlfn.XMATCH(SBA_fields[[#This Row],[ID]],Rosetta_Stone[FDXSANDBOXA ID],0))=TRUE,"Found","0-Not Found")</f>
        <v>0-Not Found</v>
      </c>
      <c r="C1718" s="15"/>
      <c r="D1718" s="15" t="s">
        <v>8837</v>
      </c>
      <c r="E1718" s="15" t="s">
        <v>6700</v>
      </c>
      <c r="F1718" s="15" t="s">
        <v>1636</v>
      </c>
      <c r="G1718" s="15" t="s">
        <v>947</v>
      </c>
    </row>
    <row r="1719" spans="1:7" hidden="1">
      <c r="A1719" s="15" t="s">
        <v>8836</v>
      </c>
      <c r="B1719" s="218" t="str">
        <f>IF(ISNUMBER(_xlfn.XMATCH(SBA_fields[[#This Row],[ID]],Rosetta_Stone[FDXSANDBOXA ID],0))=TRUE,"Found","0-Not Found")</f>
        <v>0-Not Found</v>
      </c>
      <c r="C1719" s="15"/>
      <c r="D1719" s="15" t="s">
        <v>8837</v>
      </c>
      <c r="E1719" s="15" t="s">
        <v>6697</v>
      </c>
      <c r="F1719" s="15" t="s">
        <v>1636</v>
      </c>
      <c r="G1719" s="15" t="s">
        <v>947</v>
      </c>
    </row>
    <row r="1720" spans="1:7" hidden="1">
      <c r="A1720" s="15" t="s">
        <v>9002</v>
      </c>
      <c r="B1720" s="218" t="str">
        <f>IF(ISNUMBER(_xlfn.XMATCH(SBA_fields[[#This Row],[ID]],Rosetta_Stone[FDXSANDBOXA ID],0))=TRUE,"Found","0-Not Found")</f>
        <v>0-Not Found</v>
      </c>
      <c r="C1720" s="15"/>
      <c r="D1720" s="15" t="s">
        <v>418</v>
      </c>
      <c r="E1720" s="15" t="s">
        <v>6701</v>
      </c>
      <c r="F1720" s="15" t="s">
        <v>1636</v>
      </c>
      <c r="G1720" s="15" t="s">
        <v>947</v>
      </c>
    </row>
  </sheetData>
  <pageMargins left="0.75" right="0.75" top="0.75" bottom="0.5" header="0.5" footer="0.7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ADA8-C8D9-4FCD-AB4A-0875206E0F90}">
  <sheetPr>
    <tabColor rgb="FFFFFF00"/>
  </sheetPr>
  <dimension ref="A1:L1519"/>
  <sheetViews>
    <sheetView topLeftCell="A2" workbookViewId="0">
      <selection activeCell="B502" sqref="B502"/>
    </sheetView>
  </sheetViews>
  <sheetFormatPr defaultColWidth="8.5703125" defaultRowHeight="14.45"/>
  <cols>
    <col min="1" max="1" width="47.42578125" style="16" customWidth="1"/>
    <col min="2" max="2" width="19.42578125" style="16" customWidth="1"/>
    <col min="3" max="3" width="23.42578125" style="16" customWidth="1"/>
    <col min="4" max="4" width="20.5703125" style="16" customWidth="1"/>
    <col min="5" max="5" width="14" style="16" customWidth="1"/>
    <col min="6" max="6" width="16.42578125" style="16" customWidth="1"/>
    <col min="7" max="9" width="14" style="16" customWidth="1"/>
    <col min="10" max="10" width="14.5703125" style="16" customWidth="1"/>
    <col min="11" max="11" width="20.5703125" style="16" customWidth="1"/>
    <col min="12" max="12" width="17.5703125" style="16" customWidth="1"/>
    <col min="13" max="16384" width="8.5703125" style="14"/>
  </cols>
  <sheetData>
    <row r="1" spans="1:12">
      <c r="A1" s="13" t="s">
        <v>6253</v>
      </c>
      <c r="B1" s="13" t="s">
        <v>4341</v>
      </c>
      <c r="C1" s="13" t="s">
        <v>6680</v>
      </c>
      <c r="D1" s="13" t="s">
        <v>6681</v>
      </c>
      <c r="E1" s="13" t="s">
        <v>933</v>
      </c>
      <c r="F1" s="13" t="s">
        <v>6682</v>
      </c>
      <c r="G1" s="13" t="s">
        <v>1</v>
      </c>
      <c r="H1" s="13" t="s">
        <v>6683</v>
      </c>
      <c r="I1" s="13" t="s">
        <v>92</v>
      </c>
      <c r="J1" s="13" t="s">
        <v>96</v>
      </c>
      <c r="K1" s="13" t="s">
        <v>6684</v>
      </c>
      <c r="L1" s="13" t="s">
        <v>6685</v>
      </c>
    </row>
    <row r="2" spans="1:12">
      <c r="A2" s="15" t="s">
        <v>6686</v>
      </c>
      <c r="B2" s="15" t="s">
        <v>6687</v>
      </c>
      <c r="C2" s="15" t="s">
        <v>6688</v>
      </c>
      <c r="D2" s="15" t="s">
        <v>103</v>
      </c>
      <c r="E2" s="15" t="s">
        <v>947</v>
      </c>
      <c r="G2" s="15" t="s">
        <v>6689</v>
      </c>
      <c r="H2" s="15" t="s">
        <v>20</v>
      </c>
    </row>
    <row r="3" spans="1:12">
      <c r="A3" s="15" t="s">
        <v>6690</v>
      </c>
      <c r="B3" s="15" t="s">
        <v>6691</v>
      </c>
      <c r="C3" s="15" t="s">
        <v>6688</v>
      </c>
      <c r="D3" s="15" t="s">
        <v>103</v>
      </c>
      <c r="E3" s="15" t="s">
        <v>947</v>
      </c>
      <c r="G3" s="15" t="s">
        <v>6689</v>
      </c>
      <c r="H3" s="15" t="s">
        <v>20</v>
      </c>
    </row>
    <row r="4" spans="1:12">
      <c r="A4" s="15" t="s">
        <v>6692</v>
      </c>
      <c r="B4" s="15" t="s">
        <v>6693</v>
      </c>
      <c r="C4" s="15" t="s">
        <v>6688</v>
      </c>
      <c r="D4" s="15" t="s">
        <v>103</v>
      </c>
      <c r="E4" s="15" t="s">
        <v>947</v>
      </c>
      <c r="G4" s="15" t="s">
        <v>6689</v>
      </c>
      <c r="H4" s="15" t="s">
        <v>20</v>
      </c>
    </row>
    <row r="5" spans="1:12">
      <c r="A5" s="15" t="s">
        <v>6694</v>
      </c>
      <c r="B5" s="15" t="s">
        <v>6695</v>
      </c>
      <c r="C5" s="15" t="s">
        <v>6688</v>
      </c>
      <c r="D5" s="15" t="s">
        <v>103</v>
      </c>
      <c r="E5" s="15" t="s">
        <v>947</v>
      </c>
      <c r="G5" s="15" t="s">
        <v>6689</v>
      </c>
      <c r="H5" s="15" t="s">
        <v>20</v>
      </c>
    </row>
    <row r="6" spans="1:12">
      <c r="A6" s="15" t="s">
        <v>400</v>
      </c>
      <c r="B6" s="15" t="s">
        <v>1727</v>
      </c>
      <c r="C6" s="15" t="s">
        <v>6697</v>
      </c>
      <c r="D6" s="15" t="s">
        <v>103</v>
      </c>
      <c r="E6" s="15" t="s">
        <v>947</v>
      </c>
      <c r="G6" s="15" t="s">
        <v>6698</v>
      </c>
      <c r="H6" s="15" t="s">
        <v>20</v>
      </c>
    </row>
    <row r="7" spans="1:12">
      <c r="A7" s="15" t="s">
        <v>400</v>
      </c>
      <c r="B7" s="15" t="s">
        <v>6699</v>
      </c>
      <c r="C7" s="15" t="s">
        <v>6700</v>
      </c>
      <c r="D7" s="15" t="s">
        <v>103</v>
      </c>
      <c r="E7" s="15" t="s">
        <v>947</v>
      </c>
      <c r="G7" s="15" t="s">
        <v>6698</v>
      </c>
      <c r="H7" s="15" t="s">
        <v>20</v>
      </c>
    </row>
    <row r="8" spans="1:12">
      <c r="A8" s="15" t="s">
        <v>6702</v>
      </c>
      <c r="B8" s="15" t="s">
        <v>6703</v>
      </c>
      <c r="C8" s="15" t="s">
        <v>6704</v>
      </c>
      <c r="D8" s="15" t="s">
        <v>1636</v>
      </c>
      <c r="E8" s="15" t="s">
        <v>947</v>
      </c>
      <c r="H8" s="15" t="s">
        <v>20</v>
      </c>
      <c r="J8" s="15" t="s">
        <v>117</v>
      </c>
      <c r="K8" s="15" t="s">
        <v>2300</v>
      </c>
    </row>
    <row r="9" spans="1:12">
      <c r="A9" s="15" t="s">
        <v>6705</v>
      </c>
      <c r="B9" s="15" t="s">
        <v>6706</v>
      </c>
      <c r="C9" s="15" t="s">
        <v>6704</v>
      </c>
      <c r="D9" s="15" t="s">
        <v>1636</v>
      </c>
      <c r="E9" s="15" t="s">
        <v>947</v>
      </c>
      <c r="H9" s="15" t="s">
        <v>20</v>
      </c>
      <c r="J9" s="15" t="s">
        <v>117</v>
      </c>
      <c r="K9" s="15" t="s">
        <v>2195</v>
      </c>
    </row>
    <row r="10" spans="1:12">
      <c r="A10" s="15" t="s">
        <v>6707</v>
      </c>
      <c r="B10" s="15" t="s">
        <v>6708</v>
      </c>
      <c r="C10" s="15" t="s">
        <v>6704</v>
      </c>
      <c r="D10" s="15" t="s">
        <v>1636</v>
      </c>
      <c r="E10" s="15" t="s">
        <v>947</v>
      </c>
      <c r="H10" s="15" t="s">
        <v>20</v>
      </c>
      <c r="J10" s="15" t="s">
        <v>117</v>
      </c>
      <c r="K10" s="15" t="s">
        <v>6709</v>
      </c>
    </row>
    <row r="11" spans="1:12">
      <c r="A11" s="15" t="s">
        <v>6710</v>
      </c>
      <c r="B11" s="15" t="s">
        <v>6711</v>
      </c>
      <c r="C11" s="15" t="s">
        <v>6701</v>
      </c>
      <c r="D11" s="15" t="s">
        <v>216</v>
      </c>
      <c r="E11" s="15" t="s">
        <v>6712</v>
      </c>
      <c r="H11" s="15" t="s">
        <v>20</v>
      </c>
    </row>
    <row r="12" spans="1:12">
      <c r="A12" s="15" t="s">
        <v>6713</v>
      </c>
      <c r="B12" s="15" t="s">
        <v>6714</v>
      </c>
      <c r="C12" s="15" t="s">
        <v>6701</v>
      </c>
      <c r="D12" s="15" t="s">
        <v>216</v>
      </c>
      <c r="E12" s="15" t="s">
        <v>6712</v>
      </c>
      <c r="H12" s="15" t="s">
        <v>20</v>
      </c>
    </row>
    <row r="13" spans="1:12">
      <c r="A13" s="15" t="s">
        <v>6715</v>
      </c>
      <c r="B13" s="15" t="s">
        <v>6716</v>
      </c>
      <c r="C13" s="15" t="s">
        <v>6701</v>
      </c>
      <c r="D13" s="15" t="s">
        <v>216</v>
      </c>
      <c r="E13" s="15" t="s">
        <v>6712</v>
      </c>
      <c r="H13" s="15" t="s">
        <v>20</v>
      </c>
    </row>
    <row r="14" spans="1:12">
      <c r="A14" s="15" t="s">
        <v>6717</v>
      </c>
      <c r="B14" s="15" t="s">
        <v>6718</v>
      </c>
      <c r="C14" s="15" t="s">
        <v>6719</v>
      </c>
      <c r="D14" s="15" t="s">
        <v>103</v>
      </c>
      <c r="E14" s="15" t="s">
        <v>947</v>
      </c>
      <c r="G14" s="15" t="s">
        <v>6720</v>
      </c>
      <c r="H14" s="15" t="s">
        <v>20</v>
      </c>
    </row>
    <row r="15" spans="1:12">
      <c r="A15" s="15" t="s">
        <v>2281</v>
      </c>
      <c r="B15" s="15" t="s">
        <v>6721</v>
      </c>
      <c r="C15" s="15" t="s">
        <v>6701</v>
      </c>
      <c r="D15" s="15" t="s">
        <v>216</v>
      </c>
      <c r="E15" s="15" t="s">
        <v>1347</v>
      </c>
      <c r="G15" s="15" t="s">
        <v>1348</v>
      </c>
      <c r="H15" s="15" t="s">
        <v>20</v>
      </c>
    </row>
    <row r="16" spans="1:12">
      <c r="A16" s="15" t="s">
        <v>6722</v>
      </c>
      <c r="B16" s="15" t="s">
        <v>6723</v>
      </c>
      <c r="C16" s="15" t="s">
        <v>6704</v>
      </c>
      <c r="D16" s="15" t="s">
        <v>216</v>
      </c>
      <c r="E16" s="15" t="s">
        <v>1075</v>
      </c>
      <c r="H16" s="15" t="s">
        <v>20</v>
      </c>
    </row>
    <row r="17" spans="1:8">
      <c r="A17" s="15" t="s">
        <v>6724</v>
      </c>
      <c r="B17" s="15" t="s">
        <v>6725</v>
      </c>
      <c r="C17" s="15" t="s">
        <v>6704</v>
      </c>
      <c r="D17" s="15" t="s">
        <v>103</v>
      </c>
      <c r="E17" s="15" t="s">
        <v>1347</v>
      </c>
      <c r="G17" s="15" t="s">
        <v>6720</v>
      </c>
      <c r="H17" s="15" t="s">
        <v>20</v>
      </c>
    </row>
    <row r="18" spans="1:8">
      <c r="A18" s="15" t="s">
        <v>6724</v>
      </c>
      <c r="B18" s="15" t="s">
        <v>6726</v>
      </c>
      <c r="C18" s="15" t="s">
        <v>6727</v>
      </c>
      <c r="D18" s="15" t="s">
        <v>103</v>
      </c>
      <c r="E18" s="15" t="s">
        <v>1347</v>
      </c>
      <c r="G18" s="15" t="s">
        <v>6689</v>
      </c>
      <c r="H18" s="15" t="s">
        <v>20</v>
      </c>
    </row>
    <row r="19" spans="1:8">
      <c r="A19" s="15" t="s">
        <v>6728</v>
      </c>
      <c r="B19" s="15" t="s">
        <v>6729</v>
      </c>
      <c r="C19" s="15" t="s">
        <v>6701</v>
      </c>
      <c r="D19" s="15" t="s">
        <v>216</v>
      </c>
      <c r="E19" s="15" t="s">
        <v>947</v>
      </c>
      <c r="H19" s="15" t="s">
        <v>20</v>
      </c>
    </row>
    <row r="20" spans="1:8">
      <c r="A20" s="15" t="s">
        <v>345</v>
      </c>
      <c r="B20" s="15" t="s">
        <v>346</v>
      </c>
      <c r="C20" s="15" t="s">
        <v>6701</v>
      </c>
      <c r="D20" s="15" t="s">
        <v>216</v>
      </c>
      <c r="E20" s="15" t="s">
        <v>1075</v>
      </c>
      <c r="H20" s="15" t="s">
        <v>20</v>
      </c>
    </row>
    <row r="21" spans="1:8">
      <c r="A21" s="15" t="s">
        <v>345</v>
      </c>
      <c r="B21" s="15" t="s">
        <v>6730</v>
      </c>
      <c r="C21" s="15" t="s">
        <v>6731</v>
      </c>
      <c r="D21" s="15" t="s">
        <v>216</v>
      </c>
      <c r="E21" s="15" t="s">
        <v>1075</v>
      </c>
      <c r="H21" s="15" t="s">
        <v>20</v>
      </c>
    </row>
    <row r="22" spans="1:8">
      <c r="A22" s="15" t="s">
        <v>343</v>
      </c>
      <c r="B22" s="15" t="s">
        <v>344</v>
      </c>
      <c r="C22" s="15" t="s">
        <v>6701</v>
      </c>
      <c r="D22" s="15" t="s">
        <v>216</v>
      </c>
      <c r="E22" s="15" t="s">
        <v>1075</v>
      </c>
      <c r="H22" s="15" t="s">
        <v>20</v>
      </c>
    </row>
    <row r="23" spans="1:8">
      <c r="A23" s="15" t="s">
        <v>343</v>
      </c>
      <c r="B23" s="15" t="s">
        <v>6732</v>
      </c>
      <c r="C23" s="15" t="s">
        <v>6731</v>
      </c>
      <c r="D23" s="15" t="s">
        <v>216</v>
      </c>
      <c r="E23" s="15" t="s">
        <v>1075</v>
      </c>
      <c r="H23" s="15" t="s">
        <v>20</v>
      </c>
    </row>
    <row r="24" spans="1:8">
      <c r="A24" s="15" t="s">
        <v>6733</v>
      </c>
      <c r="B24" s="15" t="s">
        <v>6734</v>
      </c>
      <c r="C24" s="15" t="s">
        <v>6701</v>
      </c>
      <c r="D24" s="15" t="s">
        <v>216</v>
      </c>
      <c r="E24" s="15" t="s">
        <v>1347</v>
      </c>
      <c r="G24" s="15" t="s">
        <v>1348</v>
      </c>
      <c r="H24" s="15" t="s">
        <v>20</v>
      </c>
    </row>
    <row r="25" spans="1:8">
      <c r="A25" s="15" t="s">
        <v>270</v>
      </c>
      <c r="B25" s="15" t="s">
        <v>271</v>
      </c>
      <c r="C25" s="15" t="s">
        <v>6701</v>
      </c>
      <c r="D25" s="15" t="s">
        <v>216</v>
      </c>
      <c r="E25" s="15" t="s">
        <v>1075</v>
      </c>
      <c r="H25" s="15" t="s">
        <v>20</v>
      </c>
    </row>
    <row r="26" spans="1:8">
      <c r="A26" s="15" t="s">
        <v>268</v>
      </c>
      <c r="B26" s="15" t="s">
        <v>269</v>
      </c>
      <c r="C26" s="15" t="s">
        <v>6701</v>
      </c>
      <c r="D26" s="15" t="s">
        <v>216</v>
      </c>
      <c r="E26" s="15" t="s">
        <v>1075</v>
      </c>
      <c r="H26" s="15" t="s">
        <v>20</v>
      </c>
    </row>
    <row r="27" spans="1:8">
      <c r="A27" s="15" t="s">
        <v>6735</v>
      </c>
      <c r="B27" s="15" t="s">
        <v>6736</v>
      </c>
      <c r="C27" s="15" t="s">
        <v>6737</v>
      </c>
      <c r="D27" s="15" t="s">
        <v>103</v>
      </c>
      <c r="E27" s="15" t="s">
        <v>810</v>
      </c>
      <c r="G27" s="15" t="s">
        <v>6720</v>
      </c>
      <c r="H27" s="15" t="s">
        <v>20</v>
      </c>
    </row>
    <row r="28" spans="1:8">
      <c r="A28" s="15" t="s">
        <v>6738</v>
      </c>
      <c r="B28" s="15" t="s">
        <v>6739</v>
      </c>
      <c r="C28" s="15" t="s">
        <v>6731</v>
      </c>
      <c r="D28" s="15" t="s">
        <v>216</v>
      </c>
      <c r="E28" s="15" t="s">
        <v>947</v>
      </c>
      <c r="H28" s="15" t="s">
        <v>20</v>
      </c>
    </row>
    <row r="29" spans="1:8">
      <c r="A29" s="15" t="s">
        <v>6740</v>
      </c>
      <c r="B29" s="15" t="s">
        <v>6741</v>
      </c>
      <c r="C29" s="15" t="s">
        <v>6700</v>
      </c>
      <c r="D29" s="15" t="s">
        <v>134</v>
      </c>
      <c r="E29" s="15" t="s">
        <v>810</v>
      </c>
      <c r="H29" s="15" t="s">
        <v>20</v>
      </c>
    </row>
    <row r="30" spans="1:8">
      <c r="A30" s="15" t="s">
        <v>6740</v>
      </c>
      <c r="B30" s="15" t="s">
        <v>6743</v>
      </c>
      <c r="C30" s="15" t="s">
        <v>6700</v>
      </c>
      <c r="D30" s="15" t="s">
        <v>103</v>
      </c>
      <c r="E30" s="15" t="s">
        <v>810</v>
      </c>
      <c r="G30" s="15" t="s">
        <v>6689</v>
      </c>
      <c r="H30" s="15" t="s">
        <v>20</v>
      </c>
    </row>
    <row r="31" spans="1:8">
      <c r="A31" s="15" t="s">
        <v>6744</v>
      </c>
      <c r="B31" s="15" t="s">
        <v>6745</v>
      </c>
      <c r="C31" s="15" t="s">
        <v>6700</v>
      </c>
      <c r="D31" s="15" t="s">
        <v>134</v>
      </c>
      <c r="E31" s="15" t="s">
        <v>810</v>
      </c>
      <c r="H31" s="15" t="s">
        <v>20</v>
      </c>
    </row>
    <row r="32" spans="1:8">
      <c r="A32" s="15" t="s">
        <v>6744</v>
      </c>
      <c r="B32" s="15" t="s">
        <v>6746</v>
      </c>
      <c r="C32" s="15" t="s">
        <v>6700</v>
      </c>
      <c r="D32" s="15" t="s">
        <v>103</v>
      </c>
      <c r="E32" s="15" t="s">
        <v>810</v>
      </c>
      <c r="G32" s="15" t="s">
        <v>6689</v>
      </c>
      <c r="H32" s="15" t="s">
        <v>20</v>
      </c>
    </row>
    <row r="33" spans="1:8">
      <c r="A33" s="15" t="s">
        <v>6747</v>
      </c>
      <c r="B33" s="15" t="s">
        <v>6748</v>
      </c>
      <c r="C33" s="15" t="s">
        <v>6700</v>
      </c>
      <c r="D33" s="15" t="s">
        <v>134</v>
      </c>
      <c r="E33" s="15" t="s">
        <v>810</v>
      </c>
      <c r="H33" s="15" t="s">
        <v>20</v>
      </c>
    </row>
    <row r="34" spans="1:8">
      <c r="A34" s="15" t="s">
        <v>6747</v>
      </c>
      <c r="B34" s="15" t="s">
        <v>6749</v>
      </c>
      <c r="C34" s="15" t="s">
        <v>6700</v>
      </c>
      <c r="D34" s="15" t="s">
        <v>103</v>
      </c>
      <c r="E34" s="15" t="s">
        <v>810</v>
      </c>
      <c r="G34" s="15" t="s">
        <v>6689</v>
      </c>
      <c r="H34" s="15" t="s">
        <v>20</v>
      </c>
    </row>
    <row r="35" spans="1:8">
      <c r="A35" s="15" t="s">
        <v>6750</v>
      </c>
      <c r="B35" s="15" t="s">
        <v>6751</v>
      </c>
      <c r="C35" s="15" t="s">
        <v>6700</v>
      </c>
      <c r="D35" s="15" t="s">
        <v>134</v>
      </c>
      <c r="E35" s="15" t="s">
        <v>810</v>
      </c>
      <c r="H35" s="15" t="s">
        <v>20</v>
      </c>
    </row>
    <row r="36" spans="1:8">
      <c r="A36" s="15" t="s">
        <v>6750</v>
      </c>
      <c r="B36" s="15" t="s">
        <v>6752</v>
      </c>
      <c r="C36" s="15" t="s">
        <v>6700</v>
      </c>
      <c r="D36" s="15" t="s">
        <v>103</v>
      </c>
      <c r="E36" s="15" t="s">
        <v>810</v>
      </c>
      <c r="G36" s="15" t="s">
        <v>6689</v>
      </c>
      <c r="H36" s="15" t="s">
        <v>20</v>
      </c>
    </row>
    <row r="37" spans="1:8">
      <c r="A37" s="15" t="s">
        <v>6753</v>
      </c>
      <c r="B37" s="15" t="s">
        <v>6754</v>
      </c>
      <c r="C37" s="15" t="s">
        <v>6700</v>
      </c>
      <c r="D37" s="15" t="s">
        <v>134</v>
      </c>
      <c r="E37" s="15" t="s">
        <v>810</v>
      </c>
      <c r="H37" s="15" t="s">
        <v>20</v>
      </c>
    </row>
    <row r="38" spans="1:8">
      <c r="A38" s="15" t="s">
        <v>6753</v>
      </c>
      <c r="B38" s="15" t="s">
        <v>6755</v>
      </c>
      <c r="C38" s="15" t="s">
        <v>6700</v>
      </c>
      <c r="D38" s="15" t="s">
        <v>103</v>
      </c>
      <c r="E38" s="15" t="s">
        <v>810</v>
      </c>
      <c r="G38" s="15" t="s">
        <v>6689</v>
      </c>
      <c r="H38" s="15" t="s">
        <v>20</v>
      </c>
    </row>
    <row r="39" spans="1:8">
      <c r="A39" s="15" t="s">
        <v>6756</v>
      </c>
      <c r="B39" s="15" t="s">
        <v>6757</v>
      </c>
      <c r="C39" s="15" t="s">
        <v>6700</v>
      </c>
      <c r="D39" s="15" t="s">
        <v>134</v>
      </c>
      <c r="E39" s="15" t="s">
        <v>810</v>
      </c>
      <c r="H39" s="15" t="s">
        <v>20</v>
      </c>
    </row>
    <row r="40" spans="1:8">
      <c r="A40" s="15" t="s">
        <v>6756</v>
      </c>
      <c r="B40" s="15" t="s">
        <v>6758</v>
      </c>
      <c r="C40" s="15" t="s">
        <v>6700</v>
      </c>
      <c r="D40" s="15" t="s">
        <v>103</v>
      </c>
      <c r="E40" s="15" t="s">
        <v>810</v>
      </c>
      <c r="G40" s="15" t="s">
        <v>6689</v>
      </c>
      <c r="H40" s="15" t="s">
        <v>20</v>
      </c>
    </row>
    <row r="41" spans="1:8">
      <c r="A41" s="15" t="s">
        <v>6759</v>
      </c>
      <c r="B41" s="15" t="s">
        <v>6760</v>
      </c>
      <c r="C41" s="15" t="s">
        <v>6700</v>
      </c>
      <c r="D41" s="15" t="s">
        <v>103</v>
      </c>
      <c r="E41" s="15" t="s">
        <v>810</v>
      </c>
      <c r="G41" s="15" t="s">
        <v>6689</v>
      </c>
      <c r="H41" s="15" t="s">
        <v>20</v>
      </c>
    </row>
    <row r="42" spans="1:8">
      <c r="A42" s="15" t="s">
        <v>6761</v>
      </c>
      <c r="B42" s="15" t="s">
        <v>6762</v>
      </c>
      <c r="C42" s="15" t="s">
        <v>6700</v>
      </c>
      <c r="D42" s="15" t="s">
        <v>103</v>
      </c>
      <c r="E42" s="15" t="s">
        <v>810</v>
      </c>
      <c r="G42" s="15" t="s">
        <v>6689</v>
      </c>
      <c r="H42" s="15" t="s">
        <v>20</v>
      </c>
    </row>
    <row r="43" spans="1:8">
      <c r="A43" s="15" t="s">
        <v>6763</v>
      </c>
      <c r="B43" s="15" t="s">
        <v>6764</v>
      </c>
      <c r="C43" s="15" t="s">
        <v>6700</v>
      </c>
      <c r="D43" s="15" t="s">
        <v>103</v>
      </c>
      <c r="E43" s="15" t="s">
        <v>810</v>
      </c>
      <c r="G43" s="15" t="s">
        <v>6689</v>
      </c>
      <c r="H43" s="15" t="s">
        <v>20</v>
      </c>
    </row>
    <row r="44" spans="1:8">
      <c r="A44" s="15" t="s">
        <v>6765</v>
      </c>
      <c r="B44" s="15" t="s">
        <v>6766</v>
      </c>
      <c r="C44" s="15" t="s">
        <v>6700</v>
      </c>
      <c r="D44" s="15" t="s">
        <v>134</v>
      </c>
      <c r="E44" s="15" t="s">
        <v>810</v>
      </c>
      <c r="H44" s="15" t="s">
        <v>20</v>
      </c>
    </row>
    <row r="45" spans="1:8">
      <c r="A45" s="15" t="s">
        <v>6767</v>
      </c>
      <c r="B45" s="15" t="s">
        <v>6768</v>
      </c>
      <c r="C45" s="15" t="s">
        <v>6700</v>
      </c>
      <c r="D45" s="15" t="s">
        <v>134</v>
      </c>
      <c r="E45" s="15" t="s">
        <v>810</v>
      </c>
      <c r="H45" s="15" t="s">
        <v>20</v>
      </c>
    </row>
    <row r="46" spans="1:8">
      <c r="A46" s="15" t="s">
        <v>6769</v>
      </c>
      <c r="B46" s="15" t="s">
        <v>6770</v>
      </c>
      <c r="C46" s="15" t="s">
        <v>6700</v>
      </c>
      <c r="D46" s="15" t="s">
        <v>134</v>
      </c>
      <c r="E46" s="15" t="s">
        <v>810</v>
      </c>
      <c r="H46" s="15" t="s">
        <v>20</v>
      </c>
    </row>
    <row r="47" spans="1:8">
      <c r="A47" s="15" t="s">
        <v>6771</v>
      </c>
      <c r="B47" s="15" t="s">
        <v>6772</v>
      </c>
      <c r="C47" s="15" t="s">
        <v>6700</v>
      </c>
      <c r="D47" s="15" t="s">
        <v>134</v>
      </c>
      <c r="E47" s="15" t="s">
        <v>810</v>
      </c>
      <c r="H47" s="15" t="s">
        <v>20</v>
      </c>
    </row>
    <row r="48" spans="1:8">
      <c r="A48" s="15" t="s">
        <v>6771</v>
      </c>
      <c r="B48" s="15" t="s">
        <v>6773</v>
      </c>
      <c r="C48" s="15" t="s">
        <v>6700</v>
      </c>
      <c r="D48" s="15" t="s">
        <v>103</v>
      </c>
      <c r="E48" s="15" t="s">
        <v>810</v>
      </c>
      <c r="G48" s="15" t="s">
        <v>6689</v>
      </c>
      <c r="H48" s="15" t="s">
        <v>20</v>
      </c>
    </row>
    <row r="49" spans="1:8">
      <c r="A49" s="15" t="s">
        <v>6774</v>
      </c>
      <c r="B49" s="15" t="s">
        <v>6775</v>
      </c>
      <c r="C49" s="15" t="s">
        <v>6700</v>
      </c>
      <c r="D49" s="15" t="s">
        <v>134</v>
      </c>
      <c r="E49" s="15" t="s">
        <v>810</v>
      </c>
      <c r="H49" s="15" t="s">
        <v>20</v>
      </c>
    </row>
    <row r="50" spans="1:8">
      <c r="A50" s="15" t="s">
        <v>6774</v>
      </c>
      <c r="B50" s="15" t="s">
        <v>6776</v>
      </c>
      <c r="C50" s="15" t="s">
        <v>6700</v>
      </c>
      <c r="D50" s="15" t="s">
        <v>103</v>
      </c>
      <c r="E50" s="15" t="s">
        <v>810</v>
      </c>
      <c r="G50" s="15" t="s">
        <v>6689</v>
      </c>
      <c r="H50" s="15" t="s">
        <v>20</v>
      </c>
    </row>
    <row r="51" spans="1:8">
      <c r="A51" s="15" t="s">
        <v>6777</v>
      </c>
      <c r="B51" s="15" t="s">
        <v>6778</v>
      </c>
      <c r="C51" s="15" t="s">
        <v>6700</v>
      </c>
      <c r="D51" s="15" t="s">
        <v>134</v>
      </c>
      <c r="E51" s="15" t="s">
        <v>810</v>
      </c>
      <c r="H51" s="15" t="s">
        <v>20</v>
      </c>
    </row>
    <row r="52" spans="1:8">
      <c r="A52" s="15" t="s">
        <v>6777</v>
      </c>
      <c r="B52" s="15" t="s">
        <v>6779</v>
      </c>
      <c r="C52" s="15" t="s">
        <v>6700</v>
      </c>
      <c r="D52" s="15" t="s">
        <v>103</v>
      </c>
      <c r="E52" s="15" t="s">
        <v>810</v>
      </c>
      <c r="G52" s="15" t="s">
        <v>6689</v>
      </c>
      <c r="H52" s="15" t="s">
        <v>20</v>
      </c>
    </row>
    <row r="53" spans="1:8">
      <c r="A53" s="15" t="s">
        <v>6780</v>
      </c>
      <c r="B53" s="15" t="s">
        <v>6781</v>
      </c>
      <c r="C53" s="15" t="s">
        <v>6700</v>
      </c>
      <c r="D53" s="15" t="s">
        <v>134</v>
      </c>
      <c r="E53" s="15" t="s">
        <v>810</v>
      </c>
      <c r="H53" s="15" t="s">
        <v>20</v>
      </c>
    </row>
    <row r="54" spans="1:8">
      <c r="A54" s="15" t="s">
        <v>6780</v>
      </c>
      <c r="B54" s="15" t="s">
        <v>6782</v>
      </c>
      <c r="C54" s="15" t="s">
        <v>6700</v>
      </c>
      <c r="D54" s="15" t="s">
        <v>103</v>
      </c>
      <c r="E54" s="15" t="s">
        <v>810</v>
      </c>
      <c r="G54" s="15" t="s">
        <v>6689</v>
      </c>
      <c r="H54" s="15" t="s">
        <v>20</v>
      </c>
    </row>
    <row r="55" spans="1:8">
      <c r="A55" s="15" t="s">
        <v>6783</v>
      </c>
      <c r="B55" s="15" t="s">
        <v>6784</v>
      </c>
      <c r="C55" s="15" t="s">
        <v>6700</v>
      </c>
      <c r="D55" s="15" t="s">
        <v>134</v>
      </c>
      <c r="E55" s="15" t="s">
        <v>810</v>
      </c>
      <c r="H55" s="15" t="s">
        <v>20</v>
      </c>
    </row>
    <row r="56" spans="1:8">
      <c r="A56" s="15" t="s">
        <v>6783</v>
      </c>
      <c r="B56" s="15" t="s">
        <v>6785</v>
      </c>
      <c r="C56" s="15" t="s">
        <v>6700</v>
      </c>
      <c r="D56" s="15" t="s">
        <v>103</v>
      </c>
      <c r="E56" s="15" t="s">
        <v>810</v>
      </c>
      <c r="G56" s="15" t="s">
        <v>6689</v>
      </c>
      <c r="H56" s="15" t="s">
        <v>20</v>
      </c>
    </row>
    <row r="57" spans="1:8">
      <c r="A57" s="15" t="s">
        <v>6786</v>
      </c>
      <c r="B57" s="15" t="s">
        <v>6787</v>
      </c>
      <c r="C57" s="15" t="s">
        <v>6700</v>
      </c>
      <c r="D57" s="15" t="s">
        <v>134</v>
      </c>
      <c r="E57" s="15" t="s">
        <v>810</v>
      </c>
      <c r="H57" s="15" t="s">
        <v>20</v>
      </c>
    </row>
    <row r="58" spans="1:8">
      <c r="A58" s="15" t="s">
        <v>6786</v>
      </c>
      <c r="B58" s="15" t="s">
        <v>6788</v>
      </c>
      <c r="C58" s="15" t="s">
        <v>6700</v>
      </c>
      <c r="D58" s="15" t="s">
        <v>103</v>
      </c>
      <c r="E58" s="15" t="s">
        <v>810</v>
      </c>
      <c r="G58" s="15" t="s">
        <v>6689</v>
      </c>
      <c r="H58" s="15" t="s">
        <v>20</v>
      </c>
    </row>
    <row r="59" spans="1:8">
      <c r="A59" s="15" t="s">
        <v>6789</v>
      </c>
      <c r="B59" s="15" t="s">
        <v>6790</v>
      </c>
      <c r="C59" s="15" t="s">
        <v>6700</v>
      </c>
      <c r="D59" s="15" t="s">
        <v>103</v>
      </c>
      <c r="E59" s="15" t="s">
        <v>810</v>
      </c>
      <c r="G59" s="15" t="s">
        <v>6689</v>
      </c>
      <c r="H59" s="15" t="s">
        <v>20</v>
      </c>
    </row>
    <row r="60" spans="1:8">
      <c r="A60" s="15" t="s">
        <v>6791</v>
      </c>
      <c r="B60" s="15" t="s">
        <v>6792</v>
      </c>
      <c r="C60" s="15" t="s">
        <v>6700</v>
      </c>
      <c r="D60" s="15" t="s">
        <v>103</v>
      </c>
      <c r="E60" s="15" t="s">
        <v>810</v>
      </c>
      <c r="G60" s="15" t="s">
        <v>6689</v>
      </c>
      <c r="H60" s="15" t="s">
        <v>20</v>
      </c>
    </row>
    <row r="61" spans="1:8">
      <c r="A61" s="15" t="s">
        <v>6793</v>
      </c>
      <c r="B61" s="15" t="s">
        <v>6794</v>
      </c>
      <c r="C61" s="15" t="s">
        <v>6700</v>
      </c>
      <c r="D61" s="15" t="s">
        <v>103</v>
      </c>
      <c r="E61" s="15" t="s">
        <v>810</v>
      </c>
      <c r="G61" s="15" t="s">
        <v>6689</v>
      </c>
      <c r="H61" s="15" t="s">
        <v>20</v>
      </c>
    </row>
    <row r="62" spans="1:8">
      <c r="A62" s="15" t="s">
        <v>6795</v>
      </c>
      <c r="B62" s="15" t="s">
        <v>6796</v>
      </c>
      <c r="C62" s="15" t="s">
        <v>6700</v>
      </c>
      <c r="D62" s="15" t="s">
        <v>103</v>
      </c>
      <c r="E62" s="15" t="s">
        <v>810</v>
      </c>
      <c r="G62" s="15" t="s">
        <v>6689</v>
      </c>
      <c r="H62" s="15" t="s">
        <v>20</v>
      </c>
    </row>
    <row r="63" spans="1:8">
      <c r="A63" s="15" t="s">
        <v>6797</v>
      </c>
      <c r="B63" s="15" t="s">
        <v>6798</v>
      </c>
      <c r="C63" s="15" t="s">
        <v>6700</v>
      </c>
      <c r="D63" s="15" t="s">
        <v>103</v>
      </c>
      <c r="E63" s="15" t="s">
        <v>810</v>
      </c>
      <c r="G63" s="15" t="s">
        <v>6689</v>
      </c>
      <c r="H63" s="15" t="s">
        <v>20</v>
      </c>
    </row>
    <row r="64" spans="1:8">
      <c r="A64" s="15" t="s">
        <v>6799</v>
      </c>
      <c r="B64" s="15" t="s">
        <v>6800</v>
      </c>
      <c r="C64" s="15" t="s">
        <v>6700</v>
      </c>
      <c r="D64" s="15" t="s">
        <v>103</v>
      </c>
      <c r="E64" s="15" t="s">
        <v>810</v>
      </c>
      <c r="G64" s="15" t="s">
        <v>6689</v>
      </c>
      <c r="H64" s="15" t="s">
        <v>20</v>
      </c>
    </row>
    <row r="65" spans="1:12">
      <c r="A65" s="15" t="s">
        <v>6801</v>
      </c>
      <c r="B65" s="15" t="s">
        <v>6802</v>
      </c>
      <c r="C65" s="15" t="s">
        <v>6701</v>
      </c>
      <c r="D65" s="15" t="s">
        <v>103</v>
      </c>
      <c r="E65" s="15" t="s">
        <v>6712</v>
      </c>
      <c r="G65" s="15" t="s">
        <v>6698</v>
      </c>
      <c r="H65" s="15" t="s">
        <v>20</v>
      </c>
    </row>
    <row r="66" spans="1:12">
      <c r="A66" s="15" t="s">
        <v>6803</v>
      </c>
      <c r="B66" s="15" t="s">
        <v>6804</v>
      </c>
      <c r="C66" s="15" t="s">
        <v>6701</v>
      </c>
      <c r="D66" s="15" t="s">
        <v>1636</v>
      </c>
      <c r="E66" s="15" t="s">
        <v>947</v>
      </c>
      <c r="H66" s="15" t="s">
        <v>20</v>
      </c>
      <c r="J66" s="15" t="s">
        <v>117</v>
      </c>
      <c r="L66" s="15" t="s">
        <v>20</v>
      </c>
    </row>
    <row r="67" spans="1:12">
      <c r="A67" s="15" t="s">
        <v>6805</v>
      </c>
      <c r="B67" s="15" t="s">
        <v>6806</v>
      </c>
      <c r="C67" s="15" t="s">
        <v>6701</v>
      </c>
      <c r="D67" s="15" t="s">
        <v>103</v>
      </c>
      <c r="E67" s="15" t="s">
        <v>947</v>
      </c>
      <c r="G67" s="15" t="s">
        <v>6698</v>
      </c>
      <c r="H67" s="15" t="s">
        <v>20</v>
      </c>
    </row>
    <row r="68" spans="1:12">
      <c r="A68" s="15" t="s">
        <v>6805</v>
      </c>
      <c r="B68" s="15" t="s">
        <v>6807</v>
      </c>
      <c r="C68" s="15" t="s">
        <v>6701</v>
      </c>
      <c r="D68" s="15" t="s">
        <v>1636</v>
      </c>
      <c r="E68" s="15" t="s">
        <v>947</v>
      </c>
      <c r="H68" s="15" t="s">
        <v>20</v>
      </c>
      <c r="J68" s="15" t="s">
        <v>117</v>
      </c>
    </row>
    <row r="69" spans="1:12">
      <c r="A69" s="15" t="s">
        <v>6261</v>
      </c>
      <c r="B69" s="15" t="s">
        <v>6808</v>
      </c>
      <c r="C69" s="15" t="s">
        <v>6701</v>
      </c>
      <c r="D69" s="15" t="s">
        <v>103</v>
      </c>
      <c r="E69" s="15" t="s">
        <v>947</v>
      </c>
      <c r="G69" s="15" t="s">
        <v>6698</v>
      </c>
      <c r="H69" s="15" t="s">
        <v>20</v>
      </c>
    </row>
    <row r="70" spans="1:12">
      <c r="A70" s="15" t="s">
        <v>6809</v>
      </c>
      <c r="B70" s="15" t="s">
        <v>6810</v>
      </c>
      <c r="C70" s="15" t="s">
        <v>6701</v>
      </c>
      <c r="D70" s="15" t="s">
        <v>103</v>
      </c>
      <c r="E70" s="15" t="s">
        <v>6712</v>
      </c>
      <c r="G70" s="15" t="s">
        <v>6720</v>
      </c>
      <c r="H70" s="15" t="s">
        <v>20</v>
      </c>
    </row>
    <row r="71" spans="1:12">
      <c r="A71" s="15" t="s">
        <v>6809</v>
      </c>
      <c r="B71" s="15" t="s">
        <v>6811</v>
      </c>
      <c r="C71" s="15" t="s">
        <v>6700</v>
      </c>
      <c r="D71" s="15" t="s">
        <v>103</v>
      </c>
      <c r="E71" s="15" t="s">
        <v>6712</v>
      </c>
      <c r="G71" s="15" t="s">
        <v>6720</v>
      </c>
      <c r="H71" s="15" t="s">
        <v>20</v>
      </c>
    </row>
    <row r="72" spans="1:12">
      <c r="A72" s="15" t="s">
        <v>6262</v>
      </c>
      <c r="B72" s="15" t="s">
        <v>6812</v>
      </c>
      <c r="C72" s="15" t="s">
        <v>6701</v>
      </c>
      <c r="D72" s="15" t="s">
        <v>103</v>
      </c>
      <c r="E72" s="15" t="s">
        <v>1186</v>
      </c>
      <c r="G72" s="15" t="s">
        <v>6698</v>
      </c>
      <c r="H72" s="15" t="s">
        <v>20</v>
      </c>
    </row>
    <row r="73" spans="1:12">
      <c r="A73" s="15" t="s">
        <v>6263</v>
      </c>
      <c r="B73" s="15" t="s">
        <v>6813</v>
      </c>
      <c r="C73" s="15" t="s">
        <v>6701</v>
      </c>
      <c r="D73" s="15" t="s">
        <v>103</v>
      </c>
      <c r="E73" s="15" t="s">
        <v>947</v>
      </c>
      <c r="G73" s="15" t="s">
        <v>6689</v>
      </c>
      <c r="H73" s="15" t="s">
        <v>20</v>
      </c>
    </row>
    <row r="74" spans="1:12">
      <c r="A74" s="15" t="s">
        <v>6814</v>
      </c>
      <c r="B74" s="15" t="s">
        <v>6815</v>
      </c>
      <c r="C74" s="15" t="s">
        <v>6701</v>
      </c>
      <c r="D74" s="15" t="s">
        <v>103</v>
      </c>
      <c r="E74" s="15" t="s">
        <v>947</v>
      </c>
      <c r="G74" s="15" t="s">
        <v>6720</v>
      </c>
      <c r="H74" s="15" t="s">
        <v>20</v>
      </c>
    </row>
    <row r="75" spans="1:12">
      <c r="A75" s="15" t="s">
        <v>6814</v>
      </c>
      <c r="B75" s="15" t="s">
        <v>6816</v>
      </c>
      <c r="C75" s="15" t="s">
        <v>6700</v>
      </c>
      <c r="D75" s="15" t="s">
        <v>103</v>
      </c>
      <c r="E75" s="15" t="s">
        <v>947</v>
      </c>
      <c r="G75" s="15" t="s">
        <v>6720</v>
      </c>
      <c r="H75" s="15" t="s">
        <v>20</v>
      </c>
    </row>
    <row r="76" spans="1:12">
      <c r="A76" s="15" t="s">
        <v>381</v>
      </c>
      <c r="B76" s="15" t="s">
        <v>382</v>
      </c>
      <c r="C76" s="15" t="s">
        <v>6701</v>
      </c>
      <c r="D76" s="15" t="s">
        <v>103</v>
      </c>
      <c r="E76" s="15" t="s">
        <v>947</v>
      </c>
      <c r="G76" s="15" t="s">
        <v>6698</v>
      </c>
      <c r="H76" s="15" t="s">
        <v>20</v>
      </c>
    </row>
    <row r="77" spans="1:12">
      <c r="A77" s="15" t="s">
        <v>385</v>
      </c>
      <c r="B77" s="15" t="s">
        <v>1450</v>
      </c>
      <c r="C77" s="15" t="s">
        <v>6701</v>
      </c>
      <c r="D77" s="15" t="s">
        <v>134</v>
      </c>
      <c r="E77" s="15" t="s">
        <v>1451</v>
      </c>
      <c r="H77" s="15" t="s">
        <v>20</v>
      </c>
    </row>
    <row r="78" spans="1:12">
      <c r="A78" s="15" t="s">
        <v>6265</v>
      </c>
      <c r="B78" s="15" t="s">
        <v>6817</v>
      </c>
      <c r="C78" s="15" t="s">
        <v>6701</v>
      </c>
      <c r="D78" s="15" t="s">
        <v>103</v>
      </c>
      <c r="E78" s="15" t="s">
        <v>1075</v>
      </c>
      <c r="G78" s="15" t="s">
        <v>6720</v>
      </c>
      <c r="H78" s="15" t="s">
        <v>20</v>
      </c>
    </row>
    <row r="79" spans="1:12">
      <c r="A79" s="15" t="s">
        <v>6264</v>
      </c>
      <c r="B79" s="15" t="s">
        <v>6818</v>
      </c>
      <c r="C79" s="15" t="s">
        <v>6701</v>
      </c>
      <c r="D79" s="15" t="s">
        <v>103</v>
      </c>
      <c r="E79" s="15" t="s">
        <v>1075</v>
      </c>
      <c r="G79" s="15" t="s">
        <v>6720</v>
      </c>
      <c r="H79" s="15" t="s">
        <v>20</v>
      </c>
    </row>
    <row r="80" spans="1:12">
      <c r="A80" s="15" t="s">
        <v>6267</v>
      </c>
      <c r="B80" s="15" t="s">
        <v>6819</v>
      </c>
      <c r="C80" s="15" t="s">
        <v>6701</v>
      </c>
      <c r="D80" s="15" t="s">
        <v>216</v>
      </c>
      <c r="E80" s="15" t="s">
        <v>1075</v>
      </c>
      <c r="H80" s="15" t="s">
        <v>20</v>
      </c>
    </row>
    <row r="81" spans="1:8">
      <c r="A81" s="15" t="s">
        <v>6266</v>
      </c>
      <c r="B81" s="15" t="s">
        <v>6820</v>
      </c>
      <c r="C81" s="15" t="s">
        <v>6701</v>
      </c>
      <c r="D81" s="15" t="s">
        <v>216</v>
      </c>
      <c r="E81" s="15" t="s">
        <v>1075</v>
      </c>
      <c r="H81" s="15" t="s">
        <v>20</v>
      </c>
    </row>
    <row r="82" spans="1:8">
      <c r="A82" s="15" t="s">
        <v>6821</v>
      </c>
      <c r="B82" s="15" t="s">
        <v>6822</v>
      </c>
      <c r="C82" s="15" t="s">
        <v>6701</v>
      </c>
      <c r="D82" s="15" t="s">
        <v>103</v>
      </c>
      <c r="E82" s="15" t="s">
        <v>6712</v>
      </c>
      <c r="G82" s="15" t="s">
        <v>6698</v>
      </c>
      <c r="H82" s="15" t="s">
        <v>20</v>
      </c>
    </row>
    <row r="83" spans="1:8">
      <c r="A83" s="15" t="s">
        <v>6823</v>
      </c>
      <c r="B83" s="15" t="s">
        <v>6824</v>
      </c>
      <c r="C83" s="15" t="s">
        <v>6701</v>
      </c>
      <c r="D83" s="15" t="s">
        <v>103</v>
      </c>
      <c r="E83" s="15" t="s">
        <v>6712</v>
      </c>
      <c r="G83" s="15" t="s">
        <v>6698</v>
      </c>
      <c r="H83" s="15" t="s">
        <v>20</v>
      </c>
    </row>
    <row r="84" spans="1:8">
      <c r="A84" s="15" t="s">
        <v>6825</v>
      </c>
      <c r="B84" s="15" t="s">
        <v>6826</v>
      </c>
      <c r="C84" s="15" t="s">
        <v>6701</v>
      </c>
      <c r="D84" s="15" t="s">
        <v>134</v>
      </c>
      <c r="E84" s="15" t="s">
        <v>1186</v>
      </c>
      <c r="H84" s="15" t="s">
        <v>20</v>
      </c>
    </row>
    <row r="85" spans="1:8">
      <c r="A85" s="15" t="s">
        <v>6827</v>
      </c>
      <c r="B85" s="15" t="s">
        <v>6828</v>
      </c>
      <c r="C85" s="15" t="s">
        <v>6701</v>
      </c>
      <c r="D85" s="15" t="s">
        <v>103</v>
      </c>
      <c r="E85" s="15" t="s">
        <v>6712</v>
      </c>
      <c r="G85" s="15" t="s">
        <v>6698</v>
      </c>
      <c r="H85" s="15" t="s">
        <v>20</v>
      </c>
    </row>
    <row r="86" spans="1:8">
      <c r="A86" s="15" t="s">
        <v>383</v>
      </c>
      <c r="B86" s="15" t="s">
        <v>384</v>
      </c>
      <c r="C86" s="15" t="s">
        <v>6701</v>
      </c>
      <c r="D86" s="15" t="s">
        <v>103</v>
      </c>
      <c r="E86" s="15" t="s">
        <v>1186</v>
      </c>
      <c r="G86" s="15" t="s">
        <v>6698</v>
      </c>
      <c r="H86" s="15" t="s">
        <v>20</v>
      </c>
    </row>
    <row r="87" spans="1:8">
      <c r="A87" s="15" t="s">
        <v>6829</v>
      </c>
      <c r="B87" s="15" t="s">
        <v>6830</v>
      </c>
      <c r="C87" s="15" t="s">
        <v>6731</v>
      </c>
      <c r="D87" s="15" t="s">
        <v>216</v>
      </c>
      <c r="E87" s="15" t="s">
        <v>6831</v>
      </c>
      <c r="H87" s="15" t="s">
        <v>20</v>
      </c>
    </row>
    <row r="88" spans="1:8">
      <c r="A88" s="15" t="s">
        <v>6832</v>
      </c>
      <c r="B88" s="15" t="s">
        <v>6833</v>
      </c>
      <c r="C88" s="15" t="s">
        <v>6700</v>
      </c>
      <c r="D88" s="15" t="s">
        <v>103</v>
      </c>
      <c r="E88" s="15" t="s">
        <v>1075</v>
      </c>
      <c r="G88" s="15" t="s">
        <v>6720</v>
      </c>
      <c r="H88" s="15" t="s">
        <v>20</v>
      </c>
    </row>
    <row r="89" spans="1:8">
      <c r="A89" s="15" t="s">
        <v>6834</v>
      </c>
      <c r="B89" s="15" t="s">
        <v>6835</v>
      </c>
      <c r="C89" s="15" t="s">
        <v>6700</v>
      </c>
      <c r="D89" s="15" t="s">
        <v>103</v>
      </c>
      <c r="E89" s="15" t="s">
        <v>1075</v>
      </c>
      <c r="G89" s="15" t="s">
        <v>6720</v>
      </c>
      <c r="H89" s="15" t="s">
        <v>20</v>
      </c>
    </row>
    <row r="90" spans="1:8">
      <c r="A90" s="15" t="s">
        <v>6836</v>
      </c>
      <c r="B90" s="15" t="s">
        <v>6837</v>
      </c>
      <c r="C90" s="15" t="s">
        <v>6700</v>
      </c>
      <c r="D90" s="15" t="s">
        <v>216</v>
      </c>
      <c r="E90" s="15" t="s">
        <v>1075</v>
      </c>
      <c r="H90" s="15" t="s">
        <v>20</v>
      </c>
    </row>
    <row r="91" spans="1:8">
      <c r="A91" s="15" t="s">
        <v>6838</v>
      </c>
      <c r="B91" s="15" t="s">
        <v>6839</v>
      </c>
      <c r="C91" s="15" t="s">
        <v>6700</v>
      </c>
      <c r="D91" s="15" t="s">
        <v>216</v>
      </c>
      <c r="E91" s="15" t="s">
        <v>1075</v>
      </c>
      <c r="H91" s="15" t="s">
        <v>20</v>
      </c>
    </row>
    <row r="92" spans="1:8">
      <c r="A92" s="15" t="s">
        <v>6840</v>
      </c>
      <c r="B92" s="15" t="s">
        <v>6841</v>
      </c>
      <c r="C92" s="15" t="s">
        <v>6701</v>
      </c>
      <c r="D92" s="15" t="s">
        <v>103</v>
      </c>
      <c r="E92" s="15" t="s">
        <v>6712</v>
      </c>
      <c r="G92" s="15" t="s">
        <v>6720</v>
      </c>
      <c r="H92" s="15" t="s">
        <v>20</v>
      </c>
    </row>
    <row r="93" spans="1:8">
      <c r="A93" s="15" t="s">
        <v>6840</v>
      </c>
      <c r="B93" s="15" t="s">
        <v>6842</v>
      </c>
      <c r="C93" s="15" t="s">
        <v>6700</v>
      </c>
      <c r="D93" s="15" t="s">
        <v>103</v>
      </c>
      <c r="E93" s="15" t="s">
        <v>6712</v>
      </c>
      <c r="G93" s="15" t="s">
        <v>6720</v>
      </c>
      <c r="H93" s="15" t="s">
        <v>20</v>
      </c>
    </row>
    <row r="94" spans="1:8">
      <c r="A94" s="15" t="s">
        <v>6843</v>
      </c>
      <c r="B94" s="15" t="s">
        <v>6844</v>
      </c>
      <c r="C94" s="15" t="s">
        <v>6700</v>
      </c>
      <c r="D94" s="15" t="s">
        <v>103</v>
      </c>
      <c r="E94" s="15" t="s">
        <v>947</v>
      </c>
      <c r="G94" s="15" t="s">
        <v>6720</v>
      </c>
      <c r="H94" s="15" t="s">
        <v>20</v>
      </c>
    </row>
    <row r="95" spans="1:8">
      <c r="A95" s="15" t="s">
        <v>6845</v>
      </c>
      <c r="B95" s="15" t="s">
        <v>6846</v>
      </c>
      <c r="C95" s="15" t="s">
        <v>6700</v>
      </c>
      <c r="D95" s="15" t="s">
        <v>103</v>
      </c>
      <c r="E95" s="15" t="s">
        <v>947</v>
      </c>
      <c r="G95" s="15" t="s">
        <v>6720</v>
      </c>
      <c r="H95" s="15" t="s">
        <v>20</v>
      </c>
    </row>
    <row r="96" spans="1:8">
      <c r="A96" s="15" t="s">
        <v>6845</v>
      </c>
      <c r="B96" s="15" t="s">
        <v>6847</v>
      </c>
      <c r="C96" s="15" t="s">
        <v>6701</v>
      </c>
      <c r="D96" s="15" t="s">
        <v>103</v>
      </c>
      <c r="E96" s="15" t="s">
        <v>947</v>
      </c>
      <c r="G96" s="15" t="s">
        <v>6720</v>
      </c>
      <c r="H96" s="15" t="s">
        <v>20</v>
      </c>
    </row>
    <row r="97" spans="1:8">
      <c r="A97" s="15" t="s">
        <v>6848</v>
      </c>
      <c r="B97" s="15" t="s">
        <v>6849</v>
      </c>
      <c r="C97" s="15" t="s">
        <v>6701</v>
      </c>
      <c r="D97" s="15" t="s">
        <v>103</v>
      </c>
      <c r="E97" s="15" t="s">
        <v>947</v>
      </c>
      <c r="G97" s="15" t="s">
        <v>6720</v>
      </c>
      <c r="H97" s="15" t="s">
        <v>20</v>
      </c>
    </row>
    <row r="98" spans="1:8">
      <c r="A98" s="15" t="s">
        <v>6848</v>
      </c>
      <c r="B98" s="15" t="s">
        <v>6850</v>
      </c>
      <c r="C98" s="15" t="s">
        <v>6700</v>
      </c>
      <c r="D98" s="15" t="s">
        <v>103</v>
      </c>
      <c r="E98" s="15" t="s">
        <v>947</v>
      </c>
      <c r="G98" s="15" t="s">
        <v>6720</v>
      </c>
      <c r="H98" s="15" t="s">
        <v>20</v>
      </c>
    </row>
    <row r="99" spans="1:8">
      <c r="A99" s="15" t="s">
        <v>6851</v>
      </c>
      <c r="B99" s="15" t="s">
        <v>6852</v>
      </c>
      <c r="C99" s="15" t="s">
        <v>6701</v>
      </c>
      <c r="D99" s="15" t="s">
        <v>103</v>
      </c>
      <c r="E99" s="15" t="s">
        <v>6712</v>
      </c>
      <c r="G99" s="15" t="s">
        <v>6720</v>
      </c>
      <c r="H99" s="15" t="s">
        <v>20</v>
      </c>
    </row>
    <row r="100" spans="1:8">
      <c r="A100" s="15" t="s">
        <v>6851</v>
      </c>
      <c r="B100" s="15" t="s">
        <v>6853</v>
      </c>
      <c r="C100" s="15" t="s">
        <v>6700</v>
      </c>
      <c r="D100" s="15" t="s">
        <v>103</v>
      </c>
      <c r="E100" s="15" t="s">
        <v>6712</v>
      </c>
      <c r="G100" s="15" t="s">
        <v>6720</v>
      </c>
      <c r="H100" s="15" t="s">
        <v>20</v>
      </c>
    </row>
    <row r="101" spans="1:8">
      <c r="A101" s="15" t="s">
        <v>6854</v>
      </c>
      <c r="B101" s="15" t="s">
        <v>6855</v>
      </c>
      <c r="C101" s="15" t="s">
        <v>6701</v>
      </c>
      <c r="D101" s="15" t="s">
        <v>103</v>
      </c>
      <c r="E101" s="15" t="s">
        <v>947</v>
      </c>
      <c r="G101" s="15" t="s">
        <v>6720</v>
      </c>
      <c r="H101" s="15" t="s">
        <v>20</v>
      </c>
    </row>
    <row r="102" spans="1:8">
      <c r="A102" s="15" t="s">
        <v>6854</v>
      </c>
      <c r="B102" s="15" t="s">
        <v>6856</v>
      </c>
      <c r="C102" s="15" t="s">
        <v>6700</v>
      </c>
      <c r="D102" s="15" t="s">
        <v>103</v>
      </c>
      <c r="E102" s="15" t="s">
        <v>947</v>
      </c>
      <c r="G102" s="15" t="s">
        <v>6720</v>
      </c>
      <c r="H102" s="15" t="s">
        <v>20</v>
      </c>
    </row>
    <row r="103" spans="1:8">
      <c r="A103" s="15" t="s">
        <v>6857</v>
      </c>
      <c r="B103" s="15" t="s">
        <v>6858</v>
      </c>
      <c r="C103" s="15" t="s">
        <v>6701</v>
      </c>
      <c r="D103" s="15" t="s">
        <v>103</v>
      </c>
      <c r="E103" s="15" t="s">
        <v>6712</v>
      </c>
      <c r="G103" s="15" t="s">
        <v>6720</v>
      </c>
      <c r="H103" s="15" t="s">
        <v>20</v>
      </c>
    </row>
    <row r="104" spans="1:8">
      <c r="A104" s="15" t="s">
        <v>6857</v>
      </c>
      <c r="B104" s="15" t="s">
        <v>6859</v>
      </c>
      <c r="C104" s="15" t="s">
        <v>6700</v>
      </c>
      <c r="D104" s="15" t="s">
        <v>103</v>
      </c>
      <c r="E104" s="15" t="s">
        <v>6712</v>
      </c>
      <c r="G104" s="15" t="s">
        <v>6720</v>
      </c>
      <c r="H104" s="15" t="s">
        <v>20</v>
      </c>
    </row>
    <row r="105" spans="1:8">
      <c r="A105" s="15" t="s">
        <v>6860</v>
      </c>
      <c r="B105" s="15" t="s">
        <v>6861</v>
      </c>
      <c r="C105" s="15" t="s">
        <v>6701</v>
      </c>
      <c r="D105" s="15" t="s">
        <v>103</v>
      </c>
      <c r="E105" s="15" t="s">
        <v>6712</v>
      </c>
      <c r="G105" s="15" t="s">
        <v>6720</v>
      </c>
      <c r="H105" s="15" t="s">
        <v>20</v>
      </c>
    </row>
    <row r="106" spans="1:8">
      <c r="A106" s="15" t="s">
        <v>6860</v>
      </c>
      <c r="B106" s="15" t="s">
        <v>6862</v>
      </c>
      <c r="C106" s="15" t="s">
        <v>6700</v>
      </c>
      <c r="D106" s="15" t="s">
        <v>103</v>
      </c>
      <c r="E106" s="15" t="s">
        <v>6712</v>
      </c>
      <c r="G106" s="15" t="s">
        <v>6720</v>
      </c>
      <c r="H106" s="15" t="s">
        <v>20</v>
      </c>
    </row>
    <row r="107" spans="1:8">
      <c r="A107" s="15" t="s">
        <v>6863</v>
      </c>
      <c r="B107" s="15" t="s">
        <v>6864</v>
      </c>
      <c r="C107" s="15" t="s">
        <v>6700</v>
      </c>
      <c r="D107" s="15" t="s">
        <v>103</v>
      </c>
      <c r="E107" s="15" t="s">
        <v>1075</v>
      </c>
      <c r="G107" s="15" t="s">
        <v>6720</v>
      </c>
      <c r="H107" s="15" t="s">
        <v>20</v>
      </c>
    </row>
    <row r="108" spans="1:8">
      <c r="A108" s="15" t="s">
        <v>6863</v>
      </c>
      <c r="B108" s="15" t="s">
        <v>6865</v>
      </c>
      <c r="C108" s="15" t="s">
        <v>6701</v>
      </c>
      <c r="D108" s="15" t="s">
        <v>103</v>
      </c>
      <c r="E108" s="15" t="s">
        <v>1075</v>
      </c>
      <c r="G108" s="15" t="s">
        <v>6720</v>
      </c>
      <c r="H108" s="15" t="s">
        <v>20</v>
      </c>
    </row>
    <row r="109" spans="1:8">
      <c r="A109" s="15" t="s">
        <v>6866</v>
      </c>
      <c r="B109" s="15" t="s">
        <v>6867</v>
      </c>
      <c r="C109" s="15" t="s">
        <v>6700</v>
      </c>
      <c r="D109" s="15" t="s">
        <v>103</v>
      </c>
      <c r="E109" s="15" t="s">
        <v>1075</v>
      </c>
      <c r="G109" s="15" t="s">
        <v>6720</v>
      </c>
      <c r="H109" s="15" t="s">
        <v>20</v>
      </c>
    </row>
    <row r="110" spans="1:8">
      <c r="A110" s="15" t="s">
        <v>6866</v>
      </c>
      <c r="B110" s="15" t="s">
        <v>6868</v>
      </c>
      <c r="C110" s="15" t="s">
        <v>6701</v>
      </c>
      <c r="D110" s="15" t="s">
        <v>103</v>
      </c>
      <c r="E110" s="15" t="s">
        <v>1075</v>
      </c>
      <c r="G110" s="15" t="s">
        <v>6720</v>
      </c>
      <c r="H110" s="15" t="s">
        <v>20</v>
      </c>
    </row>
    <row r="111" spans="1:8">
      <c r="A111" s="15" t="s">
        <v>6869</v>
      </c>
      <c r="B111" s="15" t="s">
        <v>6870</v>
      </c>
      <c r="C111" s="15" t="s">
        <v>6701</v>
      </c>
      <c r="D111" s="15" t="s">
        <v>103</v>
      </c>
      <c r="E111" s="15" t="s">
        <v>6712</v>
      </c>
      <c r="G111" s="15" t="s">
        <v>6720</v>
      </c>
      <c r="H111" s="15" t="s">
        <v>20</v>
      </c>
    </row>
    <row r="112" spans="1:8">
      <c r="A112" s="15" t="s">
        <v>6869</v>
      </c>
      <c r="B112" s="15" t="s">
        <v>6871</v>
      </c>
      <c r="C112" s="15" t="s">
        <v>6700</v>
      </c>
      <c r="D112" s="15" t="s">
        <v>103</v>
      </c>
      <c r="E112" s="15" t="s">
        <v>6712</v>
      </c>
      <c r="G112" s="15" t="s">
        <v>6720</v>
      </c>
      <c r="H112" s="15" t="s">
        <v>20</v>
      </c>
    </row>
    <row r="113" spans="1:8">
      <c r="A113" s="15" t="s">
        <v>6872</v>
      </c>
      <c r="B113" s="15" t="s">
        <v>6873</v>
      </c>
      <c r="C113" s="15" t="s">
        <v>6701</v>
      </c>
      <c r="D113" s="15" t="s">
        <v>103</v>
      </c>
      <c r="E113" s="15" t="s">
        <v>6712</v>
      </c>
      <c r="G113" s="15" t="s">
        <v>6720</v>
      </c>
      <c r="H113" s="15" t="s">
        <v>20</v>
      </c>
    </row>
    <row r="114" spans="1:8">
      <c r="A114" s="15" t="s">
        <v>6872</v>
      </c>
      <c r="B114" s="15" t="s">
        <v>6874</v>
      </c>
      <c r="C114" s="15" t="s">
        <v>6700</v>
      </c>
      <c r="D114" s="15" t="s">
        <v>103</v>
      </c>
      <c r="E114" s="15" t="s">
        <v>6712</v>
      </c>
      <c r="G114" s="15" t="s">
        <v>6720</v>
      </c>
      <c r="H114" s="15" t="s">
        <v>20</v>
      </c>
    </row>
    <row r="115" spans="1:8">
      <c r="A115" s="15" t="s">
        <v>6875</v>
      </c>
      <c r="B115" s="15" t="s">
        <v>6876</v>
      </c>
      <c r="C115" s="15" t="s">
        <v>6700</v>
      </c>
      <c r="D115" s="15" t="s">
        <v>103</v>
      </c>
      <c r="E115" s="15" t="s">
        <v>6712</v>
      </c>
      <c r="G115" s="15" t="s">
        <v>6720</v>
      </c>
      <c r="H115" s="15" t="s">
        <v>20</v>
      </c>
    </row>
    <row r="116" spans="1:8">
      <c r="A116" s="15" t="s">
        <v>6875</v>
      </c>
      <c r="B116" s="15" t="s">
        <v>6877</v>
      </c>
      <c r="C116" s="15" t="s">
        <v>6701</v>
      </c>
      <c r="D116" s="15" t="s">
        <v>103</v>
      </c>
      <c r="E116" s="15" t="s">
        <v>6712</v>
      </c>
      <c r="G116" s="15" t="s">
        <v>6720</v>
      </c>
      <c r="H116" s="15" t="s">
        <v>20</v>
      </c>
    </row>
    <row r="117" spans="1:8">
      <c r="A117" s="15" t="s">
        <v>6878</v>
      </c>
      <c r="B117" s="15" t="s">
        <v>6879</v>
      </c>
      <c r="C117" s="15" t="s">
        <v>6701</v>
      </c>
      <c r="D117" s="15" t="s">
        <v>103</v>
      </c>
      <c r="E117" s="15" t="s">
        <v>1075</v>
      </c>
      <c r="G117" s="15" t="s">
        <v>6720</v>
      </c>
      <c r="H117" s="15" t="s">
        <v>20</v>
      </c>
    </row>
    <row r="118" spans="1:8">
      <c r="A118" s="15" t="s">
        <v>6878</v>
      </c>
      <c r="B118" s="15" t="s">
        <v>6880</v>
      </c>
      <c r="C118" s="15" t="s">
        <v>6700</v>
      </c>
      <c r="D118" s="15" t="s">
        <v>103</v>
      </c>
      <c r="E118" s="15" t="s">
        <v>1075</v>
      </c>
      <c r="G118" s="15" t="s">
        <v>6720</v>
      </c>
      <c r="H118" s="15" t="s">
        <v>20</v>
      </c>
    </row>
    <row r="119" spans="1:8">
      <c r="A119" s="15" t="s">
        <v>6881</v>
      </c>
      <c r="B119" s="15" t="s">
        <v>6882</v>
      </c>
      <c r="C119" s="15" t="s">
        <v>6701</v>
      </c>
      <c r="D119" s="15" t="s">
        <v>103</v>
      </c>
      <c r="E119" s="15" t="s">
        <v>1075</v>
      </c>
      <c r="G119" s="15" t="s">
        <v>6720</v>
      </c>
      <c r="H119" s="15" t="s">
        <v>20</v>
      </c>
    </row>
    <row r="120" spans="1:8">
      <c r="A120" s="15" t="s">
        <v>6881</v>
      </c>
      <c r="B120" s="15" t="s">
        <v>6883</v>
      </c>
      <c r="C120" s="15" t="s">
        <v>6700</v>
      </c>
      <c r="D120" s="15" t="s">
        <v>103</v>
      </c>
      <c r="E120" s="15" t="s">
        <v>1075</v>
      </c>
      <c r="G120" s="15" t="s">
        <v>6720</v>
      </c>
      <c r="H120" s="15" t="s">
        <v>20</v>
      </c>
    </row>
    <row r="121" spans="1:8">
      <c r="A121" s="15" t="s">
        <v>6884</v>
      </c>
      <c r="B121" s="15" t="s">
        <v>6885</v>
      </c>
      <c r="C121" s="15" t="s">
        <v>6700</v>
      </c>
      <c r="D121" s="15" t="s">
        <v>103</v>
      </c>
      <c r="E121" s="15" t="s">
        <v>6712</v>
      </c>
      <c r="G121" s="15" t="s">
        <v>6720</v>
      </c>
      <c r="H121" s="15" t="s">
        <v>20</v>
      </c>
    </row>
    <row r="122" spans="1:8">
      <c r="A122" s="15" t="s">
        <v>6884</v>
      </c>
      <c r="B122" s="15" t="s">
        <v>6886</v>
      </c>
      <c r="C122" s="15" t="s">
        <v>6701</v>
      </c>
      <c r="D122" s="15" t="s">
        <v>103</v>
      </c>
      <c r="E122" s="15" t="s">
        <v>6712</v>
      </c>
      <c r="G122" s="15" t="s">
        <v>6720</v>
      </c>
      <c r="H122" s="15" t="s">
        <v>20</v>
      </c>
    </row>
    <row r="123" spans="1:8">
      <c r="A123" s="15" t="s">
        <v>6887</v>
      </c>
      <c r="B123" s="15" t="s">
        <v>6888</v>
      </c>
      <c r="C123" s="15" t="s">
        <v>6700</v>
      </c>
      <c r="D123" s="15" t="s">
        <v>103</v>
      </c>
      <c r="E123" s="15" t="s">
        <v>6712</v>
      </c>
      <c r="G123" s="15" t="s">
        <v>6720</v>
      </c>
      <c r="H123" s="15" t="s">
        <v>20</v>
      </c>
    </row>
    <row r="124" spans="1:8">
      <c r="A124" s="15" t="s">
        <v>6887</v>
      </c>
      <c r="B124" s="15" t="s">
        <v>6889</v>
      </c>
      <c r="C124" s="15" t="s">
        <v>6701</v>
      </c>
      <c r="D124" s="15" t="s">
        <v>103</v>
      </c>
      <c r="E124" s="15" t="s">
        <v>6712</v>
      </c>
      <c r="G124" s="15" t="s">
        <v>6720</v>
      </c>
      <c r="H124" s="15" t="s">
        <v>20</v>
      </c>
    </row>
    <row r="125" spans="1:8">
      <c r="A125" s="15" t="s">
        <v>6890</v>
      </c>
      <c r="B125" s="15" t="s">
        <v>6891</v>
      </c>
      <c r="C125" s="15" t="s">
        <v>6701</v>
      </c>
      <c r="D125" s="15" t="s">
        <v>103</v>
      </c>
      <c r="E125" s="15" t="s">
        <v>6712</v>
      </c>
      <c r="G125" s="15" t="s">
        <v>6720</v>
      </c>
      <c r="H125" s="15" t="s">
        <v>20</v>
      </c>
    </row>
    <row r="126" spans="1:8">
      <c r="A126" s="15" t="s">
        <v>6890</v>
      </c>
      <c r="B126" s="15" t="s">
        <v>6892</v>
      </c>
      <c r="C126" s="15" t="s">
        <v>6700</v>
      </c>
      <c r="D126" s="15" t="s">
        <v>103</v>
      </c>
      <c r="E126" s="15" t="s">
        <v>6712</v>
      </c>
      <c r="G126" s="15" t="s">
        <v>6720</v>
      </c>
      <c r="H126" s="15" t="s">
        <v>20</v>
      </c>
    </row>
    <row r="127" spans="1:8">
      <c r="A127" s="15" t="s">
        <v>6893</v>
      </c>
      <c r="B127" s="15" t="s">
        <v>6894</v>
      </c>
      <c r="C127" s="15" t="s">
        <v>6700</v>
      </c>
      <c r="D127" s="15" t="s">
        <v>103</v>
      </c>
      <c r="E127" s="15" t="s">
        <v>6712</v>
      </c>
      <c r="G127" s="15" t="s">
        <v>6720</v>
      </c>
      <c r="H127" s="15" t="s">
        <v>20</v>
      </c>
    </row>
    <row r="128" spans="1:8">
      <c r="A128" s="15" t="s">
        <v>6893</v>
      </c>
      <c r="B128" s="15" t="s">
        <v>6895</v>
      </c>
      <c r="C128" s="15" t="s">
        <v>6701</v>
      </c>
      <c r="D128" s="15" t="s">
        <v>103</v>
      </c>
      <c r="E128" s="15" t="s">
        <v>6712</v>
      </c>
      <c r="G128" s="15" t="s">
        <v>6720</v>
      </c>
      <c r="H128" s="15" t="s">
        <v>20</v>
      </c>
    </row>
    <row r="129" spans="1:10">
      <c r="A129" s="15" t="s">
        <v>6896</v>
      </c>
      <c r="B129" s="15" t="s">
        <v>6897</v>
      </c>
      <c r="C129" s="15" t="s">
        <v>6700</v>
      </c>
      <c r="D129" s="15" t="s">
        <v>103</v>
      </c>
      <c r="E129" s="15" t="s">
        <v>1075</v>
      </c>
      <c r="G129" s="15" t="s">
        <v>6720</v>
      </c>
      <c r="H129" s="15" t="s">
        <v>20</v>
      </c>
    </row>
    <row r="130" spans="1:10">
      <c r="A130" s="15" t="s">
        <v>6896</v>
      </c>
      <c r="B130" s="15" t="s">
        <v>6898</v>
      </c>
      <c r="C130" s="15" t="s">
        <v>6701</v>
      </c>
      <c r="D130" s="15" t="s">
        <v>103</v>
      </c>
      <c r="E130" s="15" t="s">
        <v>1075</v>
      </c>
      <c r="G130" s="15" t="s">
        <v>6720</v>
      </c>
      <c r="H130" s="15" t="s">
        <v>20</v>
      </c>
    </row>
    <row r="131" spans="1:10">
      <c r="A131" s="15" t="s">
        <v>6899</v>
      </c>
      <c r="B131" s="15" t="s">
        <v>6900</v>
      </c>
      <c r="C131" s="15" t="s">
        <v>6701</v>
      </c>
      <c r="D131" s="15" t="s">
        <v>103</v>
      </c>
      <c r="E131" s="15" t="s">
        <v>1075</v>
      </c>
      <c r="G131" s="15" t="s">
        <v>6720</v>
      </c>
      <c r="H131" s="15" t="s">
        <v>20</v>
      </c>
    </row>
    <row r="132" spans="1:10">
      <c r="A132" s="15" t="s">
        <v>6899</v>
      </c>
      <c r="B132" s="15" t="s">
        <v>6901</v>
      </c>
      <c r="C132" s="15" t="s">
        <v>6700</v>
      </c>
      <c r="D132" s="15" t="s">
        <v>103</v>
      </c>
      <c r="E132" s="15" t="s">
        <v>1075</v>
      </c>
      <c r="G132" s="15" t="s">
        <v>6720</v>
      </c>
      <c r="H132" s="15" t="s">
        <v>20</v>
      </c>
    </row>
    <row r="133" spans="1:10">
      <c r="A133" s="15" t="s">
        <v>6902</v>
      </c>
      <c r="B133" s="15" t="s">
        <v>6903</v>
      </c>
      <c r="C133" s="15" t="s">
        <v>6701</v>
      </c>
      <c r="D133" s="15" t="s">
        <v>103</v>
      </c>
      <c r="E133" s="15" t="s">
        <v>947</v>
      </c>
      <c r="G133" s="15" t="s">
        <v>6720</v>
      </c>
      <c r="H133" s="15" t="s">
        <v>20</v>
      </c>
    </row>
    <row r="134" spans="1:10">
      <c r="A134" s="15" t="s">
        <v>6902</v>
      </c>
      <c r="B134" s="15" t="s">
        <v>6904</v>
      </c>
      <c r="C134" s="15" t="s">
        <v>6700</v>
      </c>
      <c r="D134" s="15" t="s">
        <v>103</v>
      </c>
      <c r="E134" s="15" t="s">
        <v>947</v>
      </c>
      <c r="G134" s="15" t="s">
        <v>6720</v>
      </c>
      <c r="H134" s="15" t="s">
        <v>20</v>
      </c>
    </row>
    <row r="135" spans="1:10">
      <c r="A135" s="15" t="s">
        <v>6905</v>
      </c>
      <c r="B135" s="15" t="s">
        <v>6906</v>
      </c>
      <c r="C135" s="15" t="s">
        <v>6701</v>
      </c>
      <c r="D135" s="15" t="s">
        <v>103</v>
      </c>
      <c r="E135" s="15" t="s">
        <v>1075</v>
      </c>
      <c r="G135" s="15" t="s">
        <v>6720</v>
      </c>
      <c r="H135" s="15" t="s">
        <v>20</v>
      </c>
    </row>
    <row r="136" spans="1:10">
      <c r="A136" s="15" t="s">
        <v>6905</v>
      </c>
      <c r="B136" s="15" t="s">
        <v>6907</v>
      </c>
      <c r="C136" s="15" t="s">
        <v>6700</v>
      </c>
      <c r="D136" s="15" t="s">
        <v>103</v>
      </c>
      <c r="E136" s="15" t="s">
        <v>1075</v>
      </c>
      <c r="G136" s="15" t="s">
        <v>6720</v>
      </c>
      <c r="H136" s="15" t="s">
        <v>20</v>
      </c>
    </row>
    <row r="137" spans="1:10">
      <c r="A137" s="15" t="s">
        <v>6908</v>
      </c>
      <c r="B137" s="15" t="s">
        <v>6909</v>
      </c>
      <c r="C137" s="15" t="s">
        <v>6700</v>
      </c>
      <c r="D137" s="15" t="s">
        <v>103</v>
      </c>
      <c r="E137" s="15" t="s">
        <v>947</v>
      </c>
      <c r="G137" s="15" t="s">
        <v>6720</v>
      </c>
      <c r="H137" s="15" t="s">
        <v>20</v>
      </c>
    </row>
    <row r="138" spans="1:10">
      <c r="A138" s="15" t="s">
        <v>6908</v>
      </c>
      <c r="B138" s="15" t="s">
        <v>6910</v>
      </c>
      <c r="C138" s="15" t="s">
        <v>6701</v>
      </c>
      <c r="D138" s="15" t="s">
        <v>103</v>
      </c>
      <c r="E138" s="15" t="s">
        <v>947</v>
      </c>
      <c r="G138" s="15" t="s">
        <v>6720</v>
      </c>
      <c r="H138" s="15" t="s">
        <v>20</v>
      </c>
    </row>
    <row r="139" spans="1:10">
      <c r="A139" s="15" t="s">
        <v>266</v>
      </c>
      <c r="B139" s="15" t="s">
        <v>267</v>
      </c>
      <c r="C139" s="15" t="s">
        <v>6701</v>
      </c>
      <c r="D139" s="15" t="s">
        <v>103</v>
      </c>
      <c r="E139" s="15" t="s">
        <v>1186</v>
      </c>
      <c r="G139" s="15" t="s">
        <v>6698</v>
      </c>
      <c r="H139" s="15" t="s">
        <v>20</v>
      </c>
    </row>
    <row r="140" spans="1:10">
      <c r="A140" s="15" t="s">
        <v>123</v>
      </c>
      <c r="B140" s="15" t="s">
        <v>9003</v>
      </c>
      <c r="C140" s="15" t="s">
        <v>6701</v>
      </c>
      <c r="D140" s="15" t="s">
        <v>103</v>
      </c>
      <c r="E140" s="15" t="s">
        <v>947</v>
      </c>
      <c r="G140" s="15" t="s">
        <v>6689</v>
      </c>
      <c r="H140" s="15" t="s">
        <v>20</v>
      </c>
    </row>
    <row r="141" spans="1:10">
      <c r="A141" s="15" t="s">
        <v>123</v>
      </c>
      <c r="B141" s="15" t="s">
        <v>9004</v>
      </c>
      <c r="C141" s="15" t="s">
        <v>6700</v>
      </c>
      <c r="D141" s="15" t="s">
        <v>103</v>
      </c>
      <c r="E141" s="15" t="s">
        <v>947</v>
      </c>
      <c r="G141" s="15" t="s">
        <v>6689</v>
      </c>
      <c r="H141" s="15" t="s">
        <v>20</v>
      </c>
    </row>
    <row r="142" spans="1:10">
      <c r="A142" s="15" t="s">
        <v>6911</v>
      </c>
      <c r="B142" s="15" t="s">
        <v>6912</v>
      </c>
      <c r="C142" s="15" t="s">
        <v>6697</v>
      </c>
      <c r="D142" s="15" t="s">
        <v>1636</v>
      </c>
      <c r="E142" s="15" t="s">
        <v>947</v>
      </c>
      <c r="H142" s="15" t="s">
        <v>20</v>
      </c>
      <c r="J142" s="15" t="s">
        <v>117</v>
      </c>
    </row>
    <row r="143" spans="1:10">
      <c r="A143" s="15" t="s">
        <v>6012</v>
      </c>
      <c r="B143" s="15" t="s">
        <v>6913</v>
      </c>
      <c r="C143" s="15" t="s">
        <v>6700</v>
      </c>
      <c r="D143" s="15" t="s">
        <v>103</v>
      </c>
      <c r="E143" s="15" t="s">
        <v>947</v>
      </c>
      <c r="G143" s="15" t="s">
        <v>6689</v>
      </c>
      <c r="H143" s="15" t="s">
        <v>20</v>
      </c>
    </row>
    <row r="144" spans="1:10">
      <c r="A144" s="15" t="s">
        <v>6914</v>
      </c>
      <c r="B144" s="15" t="s">
        <v>6915</v>
      </c>
      <c r="C144" s="15" t="s">
        <v>6701</v>
      </c>
      <c r="D144" s="15" t="s">
        <v>103</v>
      </c>
      <c r="E144" s="15" t="s">
        <v>947</v>
      </c>
      <c r="G144" s="15" t="s">
        <v>6689</v>
      </c>
      <c r="H144" s="15" t="s">
        <v>20</v>
      </c>
    </row>
    <row r="145" spans="1:10">
      <c r="A145" s="15" t="s">
        <v>6916</v>
      </c>
      <c r="B145" s="15" t="s">
        <v>6917</v>
      </c>
      <c r="C145" s="15" t="s">
        <v>6701</v>
      </c>
      <c r="D145" s="15" t="s">
        <v>216</v>
      </c>
      <c r="E145" s="15" t="s">
        <v>6712</v>
      </c>
      <c r="H145" s="15" t="s">
        <v>20</v>
      </c>
    </row>
    <row r="146" spans="1:10">
      <c r="A146" s="15" t="s">
        <v>388</v>
      </c>
      <c r="B146" s="15" t="s">
        <v>233</v>
      </c>
      <c r="C146" s="15" t="s">
        <v>6701</v>
      </c>
      <c r="D146" s="15" t="s">
        <v>216</v>
      </c>
      <c r="E146" s="15" t="s">
        <v>947</v>
      </c>
      <c r="H146" s="15" t="s">
        <v>20</v>
      </c>
    </row>
    <row r="147" spans="1:10">
      <c r="A147" s="15" t="s">
        <v>386</v>
      </c>
      <c r="B147" s="15" t="s">
        <v>387</v>
      </c>
      <c r="C147" s="15" t="s">
        <v>6701</v>
      </c>
      <c r="D147" s="15" t="s">
        <v>103</v>
      </c>
      <c r="E147" s="15" t="s">
        <v>947</v>
      </c>
      <c r="G147" s="15" t="s">
        <v>6689</v>
      </c>
      <c r="H147" s="15" t="s">
        <v>20</v>
      </c>
    </row>
    <row r="148" spans="1:10">
      <c r="A148" s="15" t="s">
        <v>6268</v>
      </c>
      <c r="B148" s="15" t="s">
        <v>6920</v>
      </c>
      <c r="C148" s="15" t="s">
        <v>6701</v>
      </c>
      <c r="D148" s="15" t="s">
        <v>103</v>
      </c>
      <c r="E148" s="15" t="s">
        <v>947</v>
      </c>
      <c r="G148" s="15" t="s">
        <v>6689</v>
      </c>
      <c r="H148" s="15" t="s">
        <v>20</v>
      </c>
    </row>
    <row r="149" spans="1:10">
      <c r="A149" s="15" t="s">
        <v>6921</v>
      </c>
      <c r="B149" s="15" t="s">
        <v>6922</v>
      </c>
      <c r="C149" s="15" t="s">
        <v>6731</v>
      </c>
      <c r="D149" s="15" t="s">
        <v>216</v>
      </c>
      <c r="E149" s="15" t="s">
        <v>6831</v>
      </c>
      <c r="H149" s="15" t="s">
        <v>20</v>
      </c>
    </row>
    <row r="150" spans="1:10">
      <c r="A150" s="15" t="s">
        <v>6923</v>
      </c>
      <c r="B150" s="15" t="s">
        <v>6924</v>
      </c>
      <c r="C150" s="15" t="s">
        <v>6701</v>
      </c>
      <c r="D150" s="15" t="s">
        <v>216</v>
      </c>
      <c r="E150" s="15" t="s">
        <v>6712</v>
      </c>
      <c r="H150" s="15" t="s">
        <v>20</v>
      </c>
    </row>
    <row r="151" spans="1:10">
      <c r="A151" s="15" t="s">
        <v>6925</v>
      </c>
      <c r="B151" s="15" t="s">
        <v>6926</v>
      </c>
      <c r="C151" s="15" t="s">
        <v>6701</v>
      </c>
      <c r="D151" s="15" t="s">
        <v>216</v>
      </c>
      <c r="E151" s="15" t="s">
        <v>1347</v>
      </c>
      <c r="G151" s="15" t="s">
        <v>1348</v>
      </c>
      <c r="H151" s="15" t="s">
        <v>20</v>
      </c>
    </row>
    <row r="152" spans="1:10">
      <c r="A152" s="15" t="s">
        <v>6927</v>
      </c>
      <c r="B152" s="15" t="s">
        <v>6928</v>
      </c>
      <c r="C152" s="15" t="s">
        <v>6929</v>
      </c>
      <c r="D152" s="15" t="s">
        <v>1636</v>
      </c>
      <c r="E152" s="15" t="s">
        <v>947</v>
      </c>
      <c r="H152" s="15" t="s">
        <v>20</v>
      </c>
      <c r="J152" s="15" t="s">
        <v>117</v>
      </c>
    </row>
    <row r="153" spans="1:10">
      <c r="A153" s="15" t="s">
        <v>613</v>
      </c>
      <c r="B153" s="15" t="s">
        <v>1693</v>
      </c>
      <c r="C153" s="15" t="s">
        <v>6697</v>
      </c>
      <c r="D153" s="15" t="s">
        <v>103</v>
      </c>
      <c r="E153" s="15" t="s">
        <v>947</v>
      </c>
      <c r="G153" s="15" t="s">
        <v>6698</v>
      </c>
      <c r="H153" s="15" t="s">
        <v>20</v>
      </c>
    </row>
    <row r="154" spans="1:10">
      <c r="A154" s="15" t="s">
        <v>613</v>
      </c>
      <c r="B154" s="15" t="s">
        <v>6930</v>
      </c>
      <c r="C154" s="15" t="s">
        <v>6700</v>
      </c>
      <c r="D154" s="15" t="s">
        <v>103</v>
      </c>
      <c r="E154" s="15" t="s">
        <v>947</v>
      </c>
      <c r="G154" s="15" t="s">
        <v>6698</v>
      </c>
      <c r="H154" s="15" t="s">
        <v>20</v>
      </c>
    </row>
    <row r="155" spans="1:10">
      <c r="A155" s="15" t="s">
        <v>613</v>
      </c>
      <c r="B155" s="15" t="s">
        <v>1694</v>
      </c>
      <c r="C155" s="15" t="s">
        <v>6701</v>
      </c>
      <c r="D155" s="15" t="s">
        <v>103</v>
      </c>
      <c r="E155" s="15" t="s">
        <v>947</v>
      </c>
      <c r="G155" s="15" t="s">
        <v>6698</v>
      </c>
      <c r="H155" s="15" t="s">
        <v>20</v>
      </c>
    </row>
    <row r="156" spans="1:10">
      <c r="A156" s="15" t="s">
        <v>6931</v>
      </c>
      <c r="B156" s="15" t="s">
        <v>6932</v>
      </c>
      <c r="C156" s="15" t="s">
        <v>6701</v>
      </c>
      <c r="D156" s="15" t="s">
        <v>216</v>
      </c>
      <c r="E156" s="15" t="s">
        <v>6712</v>
      </c>
      <c r="H156" s="15" t="s">
        <v>20</v>
      </c>
    </row>
    <row r="157" spans="1:10">
      <c r="A157" s="15" t="s">
        <v>6933</v>
      </c>
      <c r="B157" s="15" t="s">
        <v>6934</v>
      </c>
      <c r="C157" s="15" t="s">
        <v>6935</v>
      </c>
      <c r="D157" s="15" t="s">
        <v>216</v>
      </c>
      <c r="E157" s="15" t="s">
        <v>6712</v>
      </c>
      <c r="H157" s="15" t="s">
        <v>20</v>
      </c>
    </row>
    <row r="158" spans="1:10">
      <c r="A158" s="15" t="s">
        <v>6269</v>
      </c>
      <c r="B158" s="15" t="s">
        <v>6936</v>
      </c>
      <c r="C158" s="15" t="s">
        <v>6701</v>
      </c>
      <c r="D158" s="15" t="s">
        <v>1636</v>
      </c>
      <c r="E158" s="15" t="s">
        <v>947</v>
      </c>
      <c r="H158" s="15" t="s">
        <v>20</v>
      </c>
      <c r="J158" s="15" t="s">
        <v>117</v>
      </c>
    </row>
    <row r="159" spans="1:10">
      <c r="A159" s="15" t="s">
        <v>6937</v>
      </c>
      <c r="B159" s="15" t="s">
        <v>6938</v>
      </c>
      <c r="C159" s="15" t="s">
        <v>6701</v>
      </c>
      <c r="D159" s="15" t="s">
        <v>216</v>
      </c>
      <c r="E159" s="15" t="s">
        <v>1347</v>
      </c>
      <c r="G159" s="15" t="s">
        <v>1348</v>
      </c>
      <c r="H159" s="15" t="s">
        <v>20</v>
      </c>
    </row>
    <row r="160" spans="1:10">
      <c r="A160" s="15" t="s">
        <v>6939</v>
      </c>
      <c r="B160" s="15" t="s">
        <v>6940</v>
      </c>
      <c r="C160" s="15" t="s">
        <v>6701</v>
      </c>
      <c r="D160" s="15" t="s">
        <v>216</v>
      </c>
      <c r="E160" s="15" t="s">
        <v>1347</v>
      </c>
      <c r="G160" s="15" t="s">
        <v>1348</v>
      </c>
      <c r="H160" s="15" t="s">
        <v>20</v>
      </c>
    </row>
    <row r="161" spans="1:10">
      <c r="A161" s="15" t="s">
        <v>6941</v>
      </c>
      <c r="B161" s="15" t="s">
        <v>6942</v>
      </c>
      <c r="C161" s="15" t="s">
        <v>6701</v>
      </c>
      <c r="D161" s="15" t="s">
        <v>216</v>
      </c>
      <c r="E161" s="15" t="s">
        <v>1347</v>
      </c>
      <c r="G161" s="15" t="s">
        <v>1348</v>
      </c>
      <c r="H161" s="15" t="s">
        <v>20</v>
      </c>
    </row>
    <row r="162" spans="1:10">
      <c r="A162" s="15" t="s">
        <v>6943</v>
      </c>
      <c r="B162" s="15" t="s">
        <v>6944</v>
      </c>
      <c r="C162" s="15" t="s">
        <v>6701</v>
      </c>
      <c r="D162" s="15" t="s">
        <v>216</v>
      </c>
      <c r="E162" s="15" t="s">
        <v>1347</v>
      </c>
      <c r="G162" s="15" t="s">
        <v>1348</v>
      </c>
      <c r="H162" s="15" t="s">
        <v>20</v>
      </c>
    </row>
    <row r="163" spans="1:10">
      <c r="A163" s="15" t="s">
        <v>6945</v>
      </c>
      <c r="B163" s="15" t="s">
        <v>6946</v>
      </c>
      <c r="C163" s="15" t="s">
        <v>6701</v>
      </c>
      <c r="D163" s="15" t="s">
        <v>216</v>
      </c>
      <c r="E163" s="15" t="s">
        <v>1347</v>
      </c>
      <c r="H163" s="15" t="s">
        <v>20</v>
      </c>
    </row>
    <row r="164" spans="1:10">
      <c r="A164" s="15" t="s">
        <v>6945</v>
      </c>
      <c r="B164" s="15" t="s">
        <v>6947</v>
      </c>
      <c r="C164" s="15" t="s">
        <v>6935</v>
      </c>
      <c r="D164" s="15" t="s">
        <v>216</v>
      </c>
      <c r="E164" s="15" t="s">
        <v>1347</v>
      </c>
      <c r="H164" s="15" t="s">
        <v>20</v>
      </c>
    </row>
    <row r="165" spans="1:10">
      <c r="A165" s="15" t="s">
        <v>6948</v>
      </c>
      <c r="B165" s="15" t="s">
        <v>6949</v>
      </c>
      <c r="C165" s="15" t="s">
        <v>6701</v>
      </c>
      <c r="D165" s="15" t="s">
        <v>216</v>
      </c>
      <c r="E165" s="15" t="s">
        <v>1347</v>
      </c>
      <c r="H165" s="15" t="s">
        <v>20</v>
      </c>
    </row>
    <row r="166" spans="1:10">
      <c r="A166" s="15" t="s">
        <v>6948</v>
      </c>
      <c r="B166" s="15" t="s">
        <v>6950</v>
      </c>
      <c r="C166" s="15" t="s">
        <v>6700</v>
      </c>
      <c r="D166" s="15" t="s">
        <v>216</v>
      </c>
      <c r="E166" s="15" t="s">
        <v>1347</v>
      </c>
      <c r="H166" s="15" t="s">
        <v>20</v>
      </c>
    </row>
    <row r="167" spans="1:10">
      <c r="A167" s="15" t="s">
        <v>6951</v>
      </c>
      <c r="B167" s="15" t="s">
        <v>6952</v>
      </c>
      <c r="C167" s="15" t="s">
        <v>6701</v>
      </c>
      <c r="D167" s="15" t="s">
        <v>216</v>
      </c>
      <c r="E167" s="15" t="s">
        <v>338</v>
      </c>
      <c r="H167" s="15" t="s">
        <v>20</v>
      </c>
    </row>
    <row r="168" spans="1:10">
      <c r="A168" s="15" t="s">
        <v>6953</v>
      </c>
      <c r="B168" s="15" t="s">
        <v>6954</v>
      </c>
      <c r="C168" s="15" t="s">
        <v>6701</v>
      </c>
      <c r="D168" s="15" t="s">
        <v>216</v>
      </c>
      <c r="E168" s="15" t="s">
        <v>1347</v>
      </c>
      <c r="H168" s="15" t="s">
        <v>20</v>
      </c>
    </row>
    <row r="169" spans="1:10">
      <c r="A169" s="15" t="s">
        <v>6953</v>
      </c>
      <c r="B169" s="15" t="s">
        <v>6955</v>
      </c>
      <c r="C169" s="15" t="s">
        <v>6935</v>
      </c>
      <c r="D169" s="15" t="s">
        <v>216</v>
      </c>
      <c r="E169" s="15" t="s">
        <v>1347</v>
      </c>
      <c r="H169" s="15" t="s">
        <v>20</v>
      </c>
    </row>
    <row r="170" spans="1:10">
      <c r="A170" s="15" t="s">
        <v>6956</v>
      </c>
      <c r="B170" s="15" t="s">
        <v>6957</v>
      </c>
      <c r="C170" s="15" t="s">
        <v>6701</v>
      </c>
      <c r="D170" s="15" t="s">
        <v>216</v>
      </c>
      <c r="E170" s="15" t="s">
        <v>1347</v>
      </c>
      <c r="H170" s="15" t="s">
        <v>20</v>
      </c>
    </row>
    <row r="171" spans="1:10">
      <c r="A171" s="15" t="s">
        <v>884</v>
      </c>
      <c r="B171" s="15" t="s">
        <v>903</v>
      </c>
      <c r="C171" s="15" t="s">
        <v>6701</v>
      </c>
      <c r="D171" s="15" t="s">
        <v>216</v>
      </c>
      <c r="E171" s="15" t="s">
        <v>1075</v>
      </c>
      <c r="H171" s="15" t="s">
        <v>20</v>
      </c>
    </row>
    <row r="172" spans="1:10">
      <c r="A172" s="15" t="s">
        <v>688</v>
      </c>
      <c r="B172" s="15" t="s">
        <v>275</v>
      </c>
      <c r="C172" s="15" t="s">
        <v>6701</v>
      </c>
      <c r="D172" s="15" t="s">
        <v>1636</v>
      </c>
      <c r="E172" s="15" t="s">
        <v>947</v>
      </c>
      <c r="H172" s="15" t="s">
        <v>20</v>
      </c>
      <c r="J172" s="15" t="s">
        <v>117</v>
      </c>
    </row>
    <row r="173" spans="1:10">
      <c r="A173" s="15" t="s">
        <v>6958</v>
      </c>
      <c r="B173" s="15" t="s">
        <v>6959</v>
      </c>
      <c r="C173" s="15" t="s">
        <v>6701</v>
      </c>
      <c r="D173" s="15" t="s">
        <v>216</v>
      </c>
      <c r="E173" s="15" t="s">
        <v>6712</v>
      </c>
      <c r="H173" s="15" t="s">
        <v>20</v>
      </c>
    </row>
    <row r="174" spans="1:10">
      <c r="A174" s="15" t="s">
        <v>6960</v>
      </c>
      <c r="B174" s="15" t="s">
        <v>6961</v>
      </c>
      <c r="C174" s="15" t="s">
        <v>6701</v>
      </c>
      <c r="D174" s="15" t="s">
        <v>216</v>
      </c>
      <c r="E174" s="15" t="s">
        <v>6712</v>
      </c>
      <c r="H174" s="15" t="s">
        <v>20</v>
      </c>
    </row>
    <row r="175" spans="1:10">
      <c r="A175" s="15" t="s">
        <v>6962</v>
      </c>
      <c r="B175" s="15" t="s">
        <v>6963</v>
      </c>
      <c r="C175" s="15" t="s">
        <v>6701</v>
      </c>
      <c r="D175" s="15" t="s">
        <v>216</v>
      </c>
      <c r="E175" s="15" t="s">
        <v>1347</v>
      </c>
      <c r="H175" s="15" t="s">
        <v>20</v>
      </c>
    </row>
    <row r="176" spans="1:10">
      <c r="A176" s="15" t="s">
        <v>6962</v>
      </c>
      <c r="B176" s="15" t="s">
        <v>6964</v>
      </c>
      <c r="C176" s="15" t="s">
        <v>6935</v>
      </c>
      <c r="D176" s="15" t="s">
        <v>216</v>
      </c>
      <c r="E176" s="15" t="s">
        <v>1347</v>
      </c>
      <c r="H176" s="15" t="s">
        <v>20</v>
      </c>
    </row>
    <row r="177" spans="1:9">
      <c r="A177" s="15" t="s">
        <v>6965</v>
      </c>
      <c r="B177" s="15" t="s">
        <v>6966</v>
      </c>
      <c r="C177" s="15" t="s">
        <v>6701</v>
      </c>
      <c r="D177" s="15" t="s">
        <v>216</v>
      </c>
      <c r="E177" s="15" t="s">
        <v>1347</v>
      </c>
      <c r="H177" s="15" t="s">
        <v>20</v>
      </c>
    </row>
    <row r="178" spans="1:9">
      <c r="A178" s="15" t="s">
        <v>6965</v>
      </c>
      <c r="B178" s="15" t="s">
        <v>6967</v>
      </c>
      <c r="C178" s="15" t="s">
        <v>6700</v>
      </c>
      <c r="D178" s="15" t="s">
        <v>216</v>
      </c>
      <c r="E178" s="15" t="s">
        <v>1347</v>
      </c>
      <c r="H178" s="15" t="s">
        <v>20</v>
      </c>
    </row>
    <row r="179" spans="1:9">
      <c r="A179" s="15" t="s">
        <v>6968</v>
      </c>
      <c r="B179" s="15" t="s">
        <v>6969</v>
      </c>
      <c r="C179" s="15" t="s">
        <v>6701</v>
      </c>
      <c r="D179" s="15" t="s">
        <v>216</v>
      </c>
      <c r="E179" s="15" t="s">
        <v>1347</v>
      </c>
      <c r="H179" s="15" t="s">
        <v>20</v>
      </c>
    </row>
    <row r="180" spans="1:9">
      <c r="A180" s="15" t="s">
        <v>6968</v>
      </c>
      <c r="B180" s="15" t="s">
        <v>6970</v>
      </c>
      <c r="C180" s="15" t="s">
        <v>6935</v>
      </c>
      <c r="D180" s="15" t="s">
        <v>216</v>
      </c>
      <c r="E180" s="15" t="s">
        <v>1347</v>
      </c>
      <c r="H180" s="15" t="s">
        <v>20</v>
      </c>
    </row>
    <row r="181" spans="1:9">
      <c r="A181" s="15" t="s">
        <v>6971</v>
      </c>
      <c r="B181" s="15" t="s">
        <v>6972</v>
      </c>
      <c r="C181" s="15" t="s">
        <v>6701</v>
      </c>
      <c r="D181" s="15" t="s">
        <v>216</v>
      </c>
      <c r="E181" s="15" t="s">
        <v>1347</v>
      </c>
      <c r="H181" s="15" t="s">
        <v>20</v>
      </c>
    </row>
    <row r="182" spans="1:9">
      <c r="A182" s="15" t="s">
        <v>6971</v>
      </c>
      <c r="B182" s="15" t="s">
        <v>6973</v>
      </c>
      <c r="C182" s="15" t="s">
        <v>6700</v>
      </c>
      <c r="D182" s="15" t="s">
        <v>216</v>
      </c>
      <c r="E182" s="15" t="s">
        <v>1347</v>
      </c>
      <c r="H182" s="15" t="s">
        <v>20</v>
      </c>
    </row>
    <row r="183" spans="1:9">
      <c r="A183" s="15" t="s">
        <v>6974</v>
      </c>
      <c r="B183" s="15" t="s">
        <v>6975</v>
      </c>
      <c r="C183" s="15" t="s">
        <v>6701</v>
      </c>
      <c r="D183" s="15" t="s">
        <v>216</v>
      </c>
      <c r="E183" s="15" t="s">
        <v>947</v>
      </c>
      <c r="H183" s="15" t="s">
        <v>20</v>
      </c>
    </row>
    <row r="184" spans="1:9">
      <c r="A184" s="15" t="s">
        <v>868</v>
      </c>
      <c r="B184" s="15" t="s">
        <v>902</v>
      </c>
      <c r="C184" s="15" t="s">
        <v>6701</v>
      </c>
      <c r="D184" s="15" t="s">
        <v>216</v>
      </c>
      <c r="E184" s="15" t="s">
        <v>1075</v>
      </c>
      <c r="H184" s="15" t="s">
        <v>20</v>
      </c>
    </row>
    <row r="185" spans="1:9">
      <c r="A185" s="15" t="s">
        <v>6976</v>
      </c>
      <c r="B185" s="15" t="s">
        <v>6977</v>
      </c>
      <c r="C185" s="15" t="s">
        <v>6700</v>
      </c>
      <c r="D185" s="15" t="s">
        <v>103</v>
      </c>
      <c r="E185" s="15" t="s">
        <v>947</v>
      </c>
      <c r="G185" s="15" t="s">
        <v>6698</v>
      </c>
      <c r="H185" s="15" t="s">
        <v>20</v>
      </c>
    </row>
    <row r="186" spans="1:9">
      <c r="A186" s="15" t="s">
        <v>6978</v>
      </c>
      <c r="B186" s="15" t="s">
        <v>6979</v>
      </c>
      <c r="C186" s="15" t="s">
        <v>6980</v>
      </c>
      <c r="D186" s="15" t="s">
        <v>103</v>
      </c>
      <c r="E186" s="15" t="s">
        <v>810</v>
      </c>
      <c r="G186" s="15" t="s">
        <v>6698</v>
      </c>
      <c r="H186" s="15" t="s">
        <v>20</v>
      </c>
    </row>
    <row r="187" spans="1:9">
      <c r="A187" s="15" t="s">
        <v>6981</v>
      </c>
      <c r="B187" s="15" t="s">
        <v>6982</v>
      </c>
      <c r="C187" s="15" t="s">
        <v>6737</v>
      </c>
      <c r="D187" s="15" t="s">
        <v>103</v>
      </c>
      <c r="E187" s="15" t="s">
        <v>947</v>
      </c>
      <c r="G187" s="15" t="s">
        <v>6720</v>
      </c>
      <c r="H187" s="15" t="s">
        <v>20</v>
      </c>
    </row>
    <row r="188" spans="1:9">
      <c r="A188" s="15" t="s">
        <v>6983</v>
      </c>
      <c r="B188" s="15" t="s">
        <v>6984</v>
      </c>
      <c r="C188" s="15" t="s">
        <v>6701</v>
      </c>
      <c r="D188" s="15" t="s">
        <v>103</v>
      </c>
      <c r="E188" s="15" t="s">
        <v>947</v>
      </c>
      <c r="G188" s="15" t="s">
        <v>6720</v>
      </c>
      <c r="H188" s="15" t="s">
        <v>20</v>
      </c>
    </row>
    <row r="189" spans="1:9">
      <c r="A189" s="15" t="s">
        <v>109</v>
      </c>
      <c r="B189" s="15" t="s">
        <v>6985</v>
      </c>
      <c r="C189" s="15" t="s">
        <v>6697</v>
      </c>
      <c r="D189" s="15" t="s">
        <v>103</v>
      </c>
      <c r="E189" s="15" t="s">
        <v>947</v>
      </c>
      <c r="G189" s="15" t="s">
        <v>6698</v>
      </c>
      <c r="H189" s="15" t="s">
        <v>20</v>
      </c>
      <c r="I189" s="15" t="s">
        <v>20</v>
      </c>
    </row>
    <row r="190" spans="1:9">
      <c r="A190" s="15" t="s">
        <v>109</v>
      </c>
      <c r="B190" s="15" t="s">
        <v>6986</v>
      </c>
      <c r="C190" s="15" t="s">
        <v>6700</v>
      </c>
      <c r="D190" s="15" t="s">
        <v>103</v>
      </c>
      <c r="E190" s="15" t="s">
        <v>947</v>
      </c>
      <c r="G190" s="15" t="s">
        <v>6720</v>
      </c>
      <c r="H190" s="15" t="s">
        <v>20</v>
      </c>
    </row>
    <row r="191" spans="1:9">
      <c r="A191" s="15" t="s">
        <v>6987</v>
      </c>
      <c r="B191" s="15" t="s">
        <v>6988</v>
      </c>
      <c r="C191" s="15" t="s">
        <v>6701</v>
      </c>
      <c r="D191" s="15" t="s">
        <v>216</v>
      </c>
      <c r="E191" s="15" t="s">
        <v>1347</v>
      </c>
      <c r="G191" s="15" t="s">
        <v>1348</v>
      </c>
      <c r="H191" s="15" t="s">
        <v>20</v>
      </c>
    </row>
    <row r="192" spans="1:9">
      <c r="A192" s="15" t="s">
        <v>6989</v>
      </c>
      <c r="B192" s="15" t="s">
        <v>6990</v>
      </c>
      <c r="C192" s="15" t="s">
        <v>6701</v>
      </c>
      <c r="D192" s="15" t="s">
        <v>216</v>
      </c>
      <c r="E192" s="15" t="s">
        <v>1347</v>
      </c>
      <c r="G192" s="15" t="s">
        <v>1348</v>
      </c>
      <c r="H192" s="15" t="s">
        <v>20</v>
      </c>
    </row>
    <row r="193" spans="1:12">
      <c r="A193" s="15" t="s">
        <v>624</v>
      </c>
      <c r="B193" s="15" t="s">
        <v>401</v>
      </c>
      <c r="C193" s="15" t="s">
        <v>6701</v>
      </c>
      <c r="D193" s="15" t="s">
        <v>103</v>
      </c>
      <c r="E193" s="15" t="s">
        <v>947</v>
      </c>
      <c r="G193" s="15" t="s">
        <v>6698</v>
      </c>
      <c r="H193" s="15" t="s">
        <v>20</v>
      </c>
    </row>
    <row r="194" spans="1:12">
      <c r="A194" s="15" t="s">
        <v>405</v>
      </c>
      <c r="B194" s="15" t="s">
        <v>406</v>
      </c>
      <c r="C194" s="15" t="s">
        <v>6701</v>
      </c>
      <c r="D194" s="15" t="s">
        <v>103</v>
      </c>
      <c r="E194" s="15" t="s">
        <v>947</v>
      </c>
      <c r="G194" s="15" t="s">
        <v>6698</v>
      </c>
      <c r="H194" s="15" t="s">
        <v>20</v>
      </c>
    </row>
    <row r="195" spans="1:12">
      <c r="A195" s="15" t="s">
        <v>6991</v>
      </c>
      <c r="B195" s="15" t="s">
        <v>6992</v>
      </c>
      <c r="C195" s="15" t="s">
        <v>6935</v>
      </c>
      <c r="D195" s="15" t="s">
        <v>216</v>
      </c>
      <c r="E195" s="15" t="s">
        <v>947</v>
      </c>
      <c r="H195" s="15" t="s">
        <v>20</v>
      </c>
    </row>
    <row r="196" spans="1:12">
      <c r="A196" s="15" t="s">
        <v>6991</v>
      </c>
      <c r="B196" s="15" t="s">
        <v>6993</v>
      </c>
      <c r="C196" s="15" t="s">
        <v>6700</v>
      </c>
      <c r="D196" s="15" t="s">
        <v>103</v>
      </c>
      <c r="E196" s="15" t="s">
        <v>947</v>
      </c>
      <c r="G196" s="15" t="s">
        <v>6689</v>
      </c>
      <c r="H196" s="15" t="s">
        <v>20</v>
      </c>
    </row>
    <row r="197" spans="1:12">
      <c r="A197" s="15" t="s">
        <v>633</v>
      </c>
      <c r="B197" s="15" t="s">
        <v>1773</v>
      </c>
      <c r="C197" s="15" t="s">
        <v>6701</v>
      </c>
      <c r="D197" s="15" t="s">
        <v>1636</v>
      </c>
      <c r="E197" s="15" t="s">
        <v>947</v>
      </c>
      <c r="H197" s="15" t="s">
        <v>20</v>
      </c>
      <c r="J197" s="15" t="s">
        <v>117</v>
      </c>
    </row>
    <row r="198" spans="1:12">
      <c r="A198" s="15" t="s">
        <v>248</v>
      </c>
      <c r="B198" s="15" t="s">
        <v>249</v>
      </c>
      <c r="C198" s="15" t="s">
        <v>6701</v>
      </c>
      <c r="D198" s="15" t="s">
        <v>1636</v>
      </c>
      <c r="E198" s="15" t="s">
        <v>947</v>
      </c>
      <c r="H198" s="15" t="s">
        <v>20</v>
      </c>
      <c r="J198" s="15" t="s">
        <v>117</v>
      </c>
    </row>
    <row r="199" spans="1:12">
      <c r="A199" s="15" t="s">
        <v>6994</v>
      </c>
      <c r="B199" s="15" t="s">
        <v>6995</v>
      </c>
      <c r="C199" s="15" t="s">
        <v>6935</v>
      </c>
      <c r="D199" s="15" t="s">
        <v>103</v>
      </c>
      <c r="E199" s="15" t="s">
        <v>947</v>
      </c>
      <c r="G199" s="15" t="s">
        <v>6698</v>
      </c>
      <c r="H199" s="15" t="s">
        <v>20</v>
      </c>
    </row>
    <row r="200" spans="1:12">
      <c r="A200" s="15" t="s">
        <v>122</v>
      </c>
      <c r="B200" s="15" t="s">
        <v>9005</v>
      </c>
      <c r="C200" s="15" t="s">
        <v>6701</v>
      </c>
      <c r="D200" s="15" t="s">
        <v>103</v>
      </c>
      <c r="E200" s="15" t="s">
        <v>947</v>
      </c>
      <c r="G200" s="15" t="s">
        <v>6689</v>
      </c>
      <c r="H200" s="15" t="s">
        <v>20</v>
      </c>
    </row>
    <row r="201" spans="1:12">
      <c r="A201" s="15" t="s">
        <v>122</v>
      </c>
      <c r="B201" s="15" t="s">
        <v>9006</v>
      </c>
      <c r="C201" s="15" t="s">
        <v>6700</v>
      </c>
      <c r="D201" s="15" t="s">
        <v>103</v>
      </c>
      <c r="E201" s="15" t="s">
        <v>947</v>
      </c>
      <c r="G201" s="15" t="s">
        <v>6689</v>
      </c>
      <c r="H201" s="15" t="s">
        <v>20</v>
      </c>
    </row>
    <row r="202" spans="1:12">
      <c r="A202" s="15" t="s">
        <v>250</v>
      </c>
      <c r="B202" s="15" t="s">
        <v>6996</v>
      </c>
      <c r="C202" s="15" t="s">
        <v>6697</v>
      </c>
      <c r="D202" s="15" t="s">
        <v>103</v>
      </c>
      <c r="E202" s="15" t="s">
        <v>947</v>
      </c>
      <c r="G202" s="15" t="s">
        <v>6698</v>
      </c>
      <c r="H202" s="15" t="s">
        <v>20</v>
      </c>
    </row>
    <row r="203" spans="1:12">
      <c r="A203" s="15" t="s">
        <v>250</v>
      </c>
      <c r="B203" s="15" t="s">
        <v>6997</v>
      </c>
      <c r="C203" s="15" t="s">
        <v>6700</v>
      </c>
      <c r="D203" s="15" t="s">
        <v>103</v>
      </c>
      <c r="E203" s="15" t="s">
        <v>947</v>
      </c>
      <c r="G203" s="15" t="s">
        <v>6698</v>
      </c>
      <c r="H203" s="15" t="s">
        <v>20</v>
      </c>
    </row>
    <row r="204" spans="1:12">
      <c r="A204" s="15" t="s">
        <v>250</v>
      </c>
      <c r="B204" s="15" t="s">
        <v>251</v>
      </c>
      <c r="C204" s="15" t="s">
        <v>6701</v>
      </c>
      <c r="D204" s="15" t="s">
        <v>103</v>
      </c>
      <c r="E204" s="15" t="s">
        <v>947</v>
      </c>
      <c r="G204" s="15" t="s">
        <v>6698</v>
      </c>
      <c r="H204" s="15" t="s">
        <v>20</v>
      </c>
    </row>
    <row r="205" spans="1:12">
      <c r="A205" s="15" t="s">
        <v>6998</v>
      </c>
      <c r="B205" s="15" t="s">
        <v>6999</v>
      </c>
      <c r="C205" s="15" t="s">
        <v>6701</v>
      </c>
      <c r="D205" s="15" t="s">
        <v>216</v>
      </c>
      <c r="E205" s="15" t="s">
        <v>947</v>
      </c>
      <c r="H205" s="15" t="s">
        <v>20</v>
      </c>
    </row>
    <row r="206" spans="1:12">
      <c r="A206" s="15" t="s">
        <v>7000</v>
      </c>
      <c r="B206" s="15" t="s">
        <v>7001</v>
      </c>
      <c r="C206" s="15" t="s">
        <v>6697</v>
      </c>
      <c r="D206" s="15" t="s">
        <v>103</v>
      </c>
      <c r="E206" s="15" t="s">
        <v>947</v>
      </c>
      <c r="G206" s="15" t="s">
        <v>6698</v>
      </c>
      <c r="H206" s="15" t="s">
        <v>20</v>
      </c>
    </row>
    <row r="207" spans="1:12">
      <c r="A207" s="15" t="s">
        <v>7002</v>
      </c>
      <c r="B207" s="15" t="s">
        <v>7003</v>
      </c>
      <c r="C207" s="15" t="s">
        <v>6701</v>
      </c>
      <c r="D207" s="15" t="s">
        <v>103</v>
      </c>
      <c r="E207" s="15" t="s">
        <v>6712</v>
      </c>
      <c r="G207" s="15" t="s">
        <v>6698</v>
      </c>
      <c r="H207" s="15" t="s">
        <v>20</v>
      </c>
    </row>
    <row r="208" spans="1:12">
      <c r="A208" s="15" t="s">
        <v>7004</v>
      </c>
      <c r="B208" s="15" t="s">
        <v>7005</v>
      </c>
      <c r="C208" s="15" t="s">
        <v>6701</v>
      </c>
      <c r="D208" s="15" t="s">
        <v>1636</v>
      </c>
      <c r="E208" s="15" t="s">
        <v>947</v>
      </c>
      <c r="J208" s="15" t="s">
        <v>117</v>
      </c>
      <c r="K208" s="15" t="s">
        <v>7006</v>
      </c>
      <c r="L208" s="15" t="s">
        <v>20</v>
      </c>
    </row>
    <row r="209" spans="1:10">
      <c r="A209" s="15" t="s">
        <v>7007</v>
      </c>
      <c r="B209" s="15" t="s">
        <v>7008</v>
      </c>
      <c r="C209" s="15" t="s">
        <v>6688</v>
      </c>
      <c r="D209" s="15" t="s">
        <v>216</v>
      </c>
      <c r="E209" s="15" t="s">
        <v>1347</v>
      </c>
      <c r="H209" s="15" t="s">
        <v>20</v>
      </c>
    </row>
    <row r="210" spans="1:10">
      <c r="A210" s="15" t="s">
        <v>7009</v>
      </c>
      <c r="B210" s="15" t="s">
        <v>7010</v>
      </c>
      <c r="C210" s="15" t="s">
        <v>6688</v>
      </c>
      <c r="D210" s="15" t="s">
        <v>216</v>
      </c>
      <c r="E210" s="15" t="s">
        <v>1347</v>
      </c>
      <c r="H210" s="15" t="s">
        <v>20</v>
      </c>
    </row>
    <row r="211" spans="1:10">
      <c r="A211" s="15" t="s">
        <v>409</v>
      </c>
      <c r="B211" s="15" t="s">
        <v>410</v>
      </c>
      <c r="C211" s="15" t="s">
        <v>6701</v>
      </c>
      <c r="D211" s="15" t="s">
        <v>103</v>
      </c>
      <c r="E211" s="15" t="s">
        <v>947</v>
      </c>
      <c r="G211" s="15" t="s">
        <v>6698</v>
      </c>
      <c r="H211" s="15" t="s">
        <v>20</v>
      </c>
    </row>
    <row r="212" spans="1:10">
      <c r="A212" s="15" t="s">
        <v>6270</v>
      </c>
      <c r="B212" s="15" t="s">
        <v>7011</v>
      </c>
      <c r="C212" s="15" t="s">
        <v>6701</v>
      </c>
      <c r="D212" s="15" t="s">
        <v>1636</v>
      </c>
      <c r="E212" s="15" t="s">
        <v>947</v>
      </c>
      <c r="H212" s="15" t="s">
        <v>20</v>
      </c>
      <c r="J212" s="15" t="s">
        <v>117</v>
      </c>
    </row>
    <row r="213" spans="1:10">
      <c r="A213" s="15" t="s">
        <v>7012</v>
      </c>
      <c r="B213" s="15" t="s">
        <v>7013</v>
      </c>
      <c r="C213" s="15" t="s">
        <v>6701</v>
      </c>
      <c r="D213" s="15" t="s">
        <v>1636</v>
      </c>
      <c r="E213" s="15" t="s">
        <v>947</v>
      </c>
      <c r="H213" s="15" t="s">
        <v>20</v>
      </c>
      <c r="J213" s="15" t="s">
        <v>117</v>
      </c>
    </row>
    <row r="214" spans="1:10">
      <c r="A214" s="15" t="s">
        <v>7016</v>
      </c>
      <c r="B214" s="15" t="s">
        <v>7017</v>
      </c>
      <c r="C214" s="15" t="s">
        <v>6700</v>
      </c>
      <c r="D214" s="15" t="s">
        <v>103</v>
      </c>
      <c r="E214" s="15" t="s">
        <v>947</v>
      </c>
      <c r="G214" s="15" t="s">
        <v>6698</v>
      </c>
      <c r="H214" s="15" t="s">
        <v>20</v>
      </c>
    </row>
    <row r="215" spans="1:10">
      <c r="A215" s="15" t="s">
        <v>7018</v>
      </c>
      <c r="B215" s="15" t="s">
        <v>7019</v>
      </c>
      <c r="C215" s="15" t="s">
        <v>6701</v>
      </c>
      <c r="D215" s="15" t="s">
        <v>1636</v>
      </c>
      <c r="E215" s="15" t="s">
        <v>947</v>
      </c>
      <c r="H215" s="15" t="s">
        <v>20</v>
      </c>
      <c r="J215" s="15" t="s">
        <v>117</v>
      </c>
    </row>
    <row r="216" spans="1:10">
      <c r="A216" s="15" t="s">
        <v>317</v>
      </c>
      <c r="B216" s="15" t="s">
        <v>235</v>
      </c>
      <c r="C216" s="15" t="s">
        <v>6701</v>
      </c>
      <c r="D216" s="15" t="s">
        <v>1636</v>
      </c>
      <c r="E216" s="15" t="s">
        <v>947</v>
      </c>
      <c r="H216" s="15" t="s">
        <v>20</v>
      </c>
      <c r="J216" s="15" t="s">
        <v>7020</v>
      </c>
    </row>
    <row r="217" spans="1:10">
      <c r="A217" s="15" t="s">
        <v>318</v>
      </c>
      <c r="B217" s="15" t="s">
        <v>319</v>
      </c>
      <c r="C217" s="15" t="s">
        <v>6701</v>
      </c>
      <c r="D217" s="15" t="s">
        <v>1636</v>
      </c>
      <c r="E217" s="15" t="s">
        <v>947</v>
      </c>
      <c r="H217" s="15" t="s">
        <v>20</v>
      </c>
      <c r="J217" s="15" t="s">
        <v>117</v>
      </c>
    </row>
    <row r="218" spans="1:10">
      <c r="A218" s="15" t="s">
        <v>318</v>
      </c>
      <c r="B218" s="15" t="s">
        <v>7021</v>
      </c>
      <c r="C218" s="15" t="s">
        <v>6701</v>
      </c>
      <c r="D218" s="15" t="s">
        <v>1636</v>
      </c>
      <c r="E218" s="15" t="s">
        <v>947</v>
      </c>
      <c r="H218" s="15" t="s">
        <v>20</v>
      </c>
      <c r="J218" s="15" t="s">
        <v>7020</v>
      </c>
    </row>
    <row r="219" spans="1:10">
      <c r="A219" s="15" t="s">
        <v>316</v>
      </c>
      <c r="B219" s="15" t="s">
        <v>149</v>
      </c>
      <c r="C219" s="15" t="s">
        <v>6701</v>
      </c>
      <c r="D219" s="15" t="s">
        <v>1636</v>
      </c>
      <c r="E219" s="15" t="s">
        <v>947</v>
      </c>
      <c r="H219" s="15" t="s">
        <v>20</v>
      </c>
      <c r="J219" s="15" t="s">
        <v>117</v>
      </c>
    </row>
    <row r="220" spans="1:10">
      <c r="A220" s="15" t="s">
        <v>7022</v>
      </c>
      <c r="B220" s="15" t="s">
        <v>143</v>
      </c>
      <c r="C220" s="15" t="s">
        <v>6701</v>
      </c>
      <c r="D220" s="15" t="s">
        <v>1636</v>
      </c>
      <c r="E220" s="15" t="s">
        <v>947</v>
      </c>
      <c r="H220" s="15" t="s">
        <v>20</v>
      </c>
      <c r="J220" s="15" t="s">
        <v>117</v>
      </c>
    </row>
    <row r="221" spans="1:10">
      <c r="A221" s="15" t="s">
        <v>320</v>
      </c>
      <c r="B221" s="15" t="s">
        <v>321</v>
      </c>
      <c r="C221" s="15" t="s">
        <v>6701</v>
      </c>
      <c r="D221" s="15" t="s">
        <v>1636</v>
      </c>
      <c r="E221" s="15" t="s">
        <v>947</v>
      </c>
      <c r="H221" s="15" t="s">
        <v>20</v>
      </c>
      <c r="J221" s="15" t="s">
        <v>117</v>
      </c>
    </row>
    <row r="222" spans="1:10">
      <c r="A222" s="15" t="s">
        <v>6271</v>
      </c>
      <c r="B222" s="15" t="s">
        <v>7023</v>
      </c>
      <c r="C222" s="15" t="s">
        <v>6700</v>
      </c>
      <c r="D222" s="15" t="s">
        <v>103</v>
      </c>
      <c r="E222" s="15" t="s">
        <v>947</v>
      </c>
      <c r="G222" s="15" t="s">
        <v>6698</v>
      </c>
      <c r="H222" s="15" t="s">
        <v>20</v>
      </c>
    </row>
    <row r="223" spans="1:10">
      <c r="A223" s="15" t="s">
        <v>6271</v>
      </c>
      <c r="B223" s="15" t="s">
        <v>7024</v>
      </c>
      <c r="C223" s="15" t="s">
        <v>6701</v>
      </c>
      <c r="D223" s="15" t="s">
        <v>103</v>
      </c>
      <c r="E223" s="15" t="s">
        <v>947</v>
      </c>
      <c r="G223" s="15" t="s">
        <v>6698</v>
      </c>
      <c r="H223" s="15" t="s">
        <v>20</v>
      </c>
    </row>
    <row r="224" spans="1:10">
      <c r="A224" s="15" t="s">
        <v>322</v>
      </c>
      <c r="B224" s="15" t="s">
        <v>323</v>
      </c>
      <c r="C224" s="15" t="s">
        <v>6701</v>
      </c>
      <c r="D224" s="15" t="s">
        <v>1636</v>
      </c>
      <c r="E224" s="15" t="s">
        <v>947</v>
      </c>
      <c r="H224" s="15" t="s">
        <v>20</v>
      </c>
      <c r="J224" s="15" t="s">
        <v>117</v>
      </c>
    </row>
    <row r="225" spans="1:10">
      <c r="A225" s="15" t="s">
        <v>7025</v>
      </c>
      <c r="B225" s="15" t="s">
        <v>7026</v>
      </c>
      <c r="C225" s="15" t="s">
        <v>6701</v>
      </c>
      <c r="D225" s="15" t="s">
        <v>216</v>
      </c>
      <c r="E225" s="15" t="s">
        <v>6712</v>
      </c>
      <c r="H225" s="15" t="s">
        <v>20</v>
      </c>
    </row>
    <row r="226" spans="1:10">
      <c r="A226" s="15" t="s">
        <v>7027</v>
      </c>
      <c r="B226" s="15" t="s">
        <v>7028</v>
      </c>
      <c r="C226" s="15" t="s">
        <v>6701</v>
      </c>
      <c r="D226" s="15" t="s">
        <v>216</v>
      </c>
      <c r="E226" s="15" t="s">
        <v>6712</v>
      </c>
      <c r="H226" s="15" t="s">
        <v>20</v>
      </c>
    </row>
    <row r="227" spans="1:10">
      <c r="A227" s="15" t="s">
        <v>7029</v>
      </c>
      <c r="B227" s="15" t="s">
        <v>7030</v>
      </c>
      <c r="C227" s="15" t="s">
        <v>6935</v>
      </c>
      <c r="D227" s="15" t="s">
        <v>216</v>
      </c>
      <c r="E227" s="15" t="s">
        <v>6712</v>
      </c>
      <c r="H227" s="15" t="s">
        <v>20</v>
      </c>
    </row>
    <row r="228" spans="1:10">
      <c r="A228" s="15" t="s">
        <v>7033</v>
      </c>
      <c r="B228" s="15" t="s">
        <v>7034</v>
      </c>
      <c r="C228" s="15" t="s">
        <v>6700</v>
      </c>
      <c r="D228" s="15" t="s">
        <v>103</v>
      </c>
      <c r="E228" s="15" t="s">
        <v>810</v>
      </c>
      <c r="G228" s="15" t="s">
        <v>6698</v>
      </c>
      <c r="H228" s="15" t="s">
        <v>20</v>
      </c>
    </row>
    <row r="229" spans="1:10">
      <c r="A229" s="15" t="s">
        <v>7035</v>
      </c>
      <c r="B229" s="15" t="s">
        <v>7036</v>
      </c>
      <c r="C229" s="15" t="s">
        <v>6701</v>
      </c>
      <c r="D229" s="15" t="s">
        <v>1636</v>
      </c>
      <c r="E229" s="15" t="s">
        <v>947</v>
      </c>
      <c r="H229" s="15" t="s">
        <v>20</v>
      </c>
      <c r="J229" s="15" t="s">
        <v>117</v>
      </c>
    </row>
    <row r="230" spans="1:10">
      <c r="A230" s="15" t="s">
        <v>7037</v>
      </c>
      <c r="B230" s="15" t="s">
        <v>7038</v>
      </c>
      <c r="C230" s="15" t="s">
        <v>6700</v>
      </c>
      <c r="D230" s="15" t="s">
        <v>103</v>
      </c>
      <c r="E230" s="15" t="s">
        <v>947</v>
      </c>
      <c r="G230" s="15" t="s">
        <v>6698</v>
      </c>
      <c r="H230" s="15" t="s">
        <v>20</v>
      </c>
    </row>
    <row r="231" spans="1:10">
      <c r="A231" s="15" t="s">
        <v>7039</v>
      </c>
      <c r="B231" s="15" t="s">
        <v>7040</v>
      </c>
      <c r="C231" s="15" t="s">
        <v>6701</v>
      </c>
      <c r="D231" s="15" t="s">
        <v>1636</v>
      </c>
      <c r="E231" s="15" t="s">
        <v>947</v>
      </c>
      <c r="H231" s="15" t="s">
        <v>20</v>
      </c>
      <c r="J231" s="15" t="s">
        <v>117</v>
      </c>
    </row>
    <row r="232" spans="1:10">
      <c r="A232" s="15" t="s">
        <v>7041</v>
      </c>
      <c r="B232" s="15" t="s">
        <v>7042</v>
      </c>
      <c r="C232" s="15" t="s">
        <v>6700</v>
      </c>
      <c r="D232" s="15" t="s">
        <v>103</v>
      </c>
      <c r="E232" s="15" t="s">
        <v>947</v>
      </c>
      <c r="G232" s="15" t="s">
        <v>6698</v>
      </c>
      <c r="H232" s="15" t="s">
        <v>20</v>
      </c>
    </row>
    <row r="233" spans="1:10">
      <c r="A233" s="15" t="s">
        <v>7043</v>
      </c>
      <c r="B233" s="15" t="s">
        <v>7044</v>
      </c>
      <c r="C233" s="15" t="s">
        <v>6701</v>
      </c>
      <c r="D233" s="15" t="s">
        <v>216</v>
      </c>
      <c r="E233" s="15" t="s">
        <v>1347</v>
      </c>
      <c r="G233" s="15" t="s">
        <v>1348</v>
      </c>
      <c r="H233" s="15" t="s">
        <v>20</v>
      </c>
    </row>
    <row r="234" spans="1:10">
      <c r="A234" s="15" t="s">
        <v>2225</v>
      </c>
      <c r="B234" s="15" t="s">
        <v>7045</v>
      </c>
      <c r="C234" s="15" t="s">
        <v>6701</v>
      </c>
      <c r="D234" s="15" t="s">
        <v>216</v>
      </c>
      <c r="E234" s="15" t="s">
        <v>1347</v>
      </c>
      <c r="G234" s="15" t="s">
        <v>1348</v>
      </c>
      <c r="H234" s="15" t="s">
        <v>20</v>
      </c>
    </row>
    <row r="235" spans="1:10">
      <c r="A235" s="15" t="s">
        <v>2073</v>
      </c>
      <c r="B235" s="15" t="s">
        <v>7046</v>
      </c>
      <c r="C235" s="15" t="s">
        <v>6701</v>
      </c>
      <c r="D235" s="15" t="s">
        <v>1636</v>
      </c>
      <c r="E235" s="15" t="s">
        <v>947</v>
      </c>
      <c r="H235" s="15" t="s">
        <v>20</v>
      </c>
      <c r="J235" s="15" t="s">
        <v>117</v>
      </c>
    </row>
    <row r="236" spans="1:10">
      <c r="A236" s="15" t="s">
        <v>7047</v>
      </c>
      <c r="B236" s="15" t="s">
        <v>7047</v>
      </c>
      <c r="C236" s="15" t="s">
        <v>7048</v>
      </c>
      <c r="D236" s="15" t="s">
        <v>1636</v>
      </c>
      <c r="E236" s="15" t="s">
        <v>947</v>
      </c>
      <c r="H236" s="15" t="s">
        <v>20</v>
      </c>
      <c r="J236" s="15" t="s">
        <v>117</v>
      </c>
    </row>
    <row r="237" spans="1:10">
      <c r="A237" s="15" t="s">
        <v>7049</v>
      </c>
      <c r="B237" s="15" t="s">
        <v>7049</v>
      </c>
      <c r="C237" s="15" t="s">
        <v>7048</v>
      </c>
      <c r="D237" s="15" t="s">
        <v>1636</v>
      </c>
      <c r="E237" s="15" t="s">
        <v>947</v>
      </c>
      <c r="H237" s="15" t="s">
        <v>20</v>
      </c>
      <c r="J237" s="15" t="s">
        <v>117</v>
      </c>
    </row>
    <row r="238" spans="1:10">
      <c r="A238" s="15" t="s">
        <v>7050</v>
      </c>
      <c r="B238" s="15" t="s">
        <v>7050</v>
      </c>
      <c r="C238" s="15" t="s">
        <v>7048</v>
      </c>
      <c r="D238" s="15" t="s">
        <v>1636</v>
      </c>
      <c r="E238" s="15" t="s">
        <v>947</v>
      </c>
      <c r="H238" s="15" t="s">
        <v>20</v>
      </c>
      <c r="J238" s="15" t="s">
        <v>117</v>
      </c>
    </row>
    <row r="239" spans="1:10">
      <c r="A239" s="15" t="s">
        <v>7051</v>
      </c>
      <c r="B239" s="15" t="s">
        <v>7052</v>
      </c>
      <c r="C239" s="15" t="s">
        <v>6737</v>
      </c>
      <c r="D239" s="15" t="s">
        <v>103</v>
      </c>
      <c r="E239" s="15" t="s">
        <v>947</v>
      </c>
      <c r="G239" s="15" t="s">
        <v>6720</v>
      </c>
      <c r="H239" s="15" t="s">
        <v>20</v>
      </c>
    </row>
    <row r="240" spans="1:10">
      <c r="A240" s="15" t="s">
        <v>7053</v>
      </c>
      <c r="B240" s="15" t="s">
        <v>7054</v>
      </c>
      <c r="C240" s="15" t="s">
        <v>6701</v>
      </c>
      <c r="D240" s="15" t="s">
        <v>103</v>
      </c>
      <c r="E240" s="15" t="s">
        <v>947</v>
      </c>
      <c r="G240" s="15" t="s">
        <v>6689</v>
      </c>
      <c r="H240" s="15" t="s">
        <v>20</v>
      </c>
    </row>
    <row r="241" spans="1:11">
      <c r="A241" s="15" t="s">
        <v>7053</v>
      </c>
      <c r="B241" s="15" t="s">
        <v>7055</v>
      </c>
      <c r="C241" s="15" t="s">
        <v>6700</v>
      </c>
      <c r="D241" s="15" t="s">
        <v>103</v>
      </c>
      <c r="E241" s="15" t="s">
        <v>947</v>
      </c>
      <c r="G241" s="15" t="s">
        <v>6689</v>
      </c>
      <c r="H241" s="15" t="s">
        <v>20</v>
      </c>
    </row>
    <row r="242" spans="1:11">
      <c r="A242" s="15" t="s">
        <v>7056</v>
      </c>
      <c r="B242" s="15" t="s">
        <v>7057</v>
      </c>
      <c r="C242" s="15" t="s">
        <v>6701</v>
      </c>
      <c r="D242" s="15" t="s">
        <v>216</v>
      </c>
      <c r="E242" s="15" t="s">
        <v>1075</v>
      </c>
      <c r="H242" s="15" t="s">
        <v>20</v>
      </c>
    </row>
    <row r="243" spans="1:11">
      <c r="A243" s="15" t="s">
        <v>7058</v>
      </c>
      <c r="B243" s="15" t="s">
        <v>7059</v>
      </c>
      <c r="C243" s="15" t="s">
        <v>6701</v>
      </c>
      <c r="D243" s="15" t="s">
        <v>216</v>
      </c>
      <c r="E243" s="15" t="s">
        <v>947</v>
      </c>
      <c r="H243" s="15" t="s">
        <v>20</v>
      </c>
    </row>
    <row r="244" spans="1:11">
      <c r="A244" s="15" t="s">
        <v>7060</v>
      </c>
      <c r="B244" s="15" t="s">
        <v>7061</v>
      </c>
      <c r="C244" s="15" t="s">
        <v>6929</v>
      </c>
      <c r="D244" s="15" t="s">
        <v>1636</v>
      </c>
      <c r="E244" s="15" t="s">
        <v>947</v>
      </c>
      <c r="J244" s="15" t="s">
        <v>117</v>
      </c>
    </row>
    <row r="245" spans="1:11">
      <c r="A245" s="15" t="s">
        <v>7062</v>
      </c>
      <c r="B245" s="15" t="s">
        <v>7063</v>
      </c>
      <c r="C245" s="15" t="s">
        <v>6929</v>
      </c>
      <c r="D245" s="15" t="s">
        <v>1636</v>
      </c>
      <c r="E245" s="15" t="s">
        <v>947</v>
      </c>
      <c r="J245" s="15" t="s">
        <v>117</v>
      </c>
    </row>
    <row r="246" spans="1:11">
      <c r="A246" s="15" t="s">
        <v>7064</v>
      </c>
      <c r="B246" s="15" t="s">
        <v>7065</v>
      </c>
      <c r="C246" s="15" t="s">
        <v>6929</v>
      </c>
      <c r="D246" s="15" t="s">
        <v>1636</v>
      </c>
      <c r="E246" s="15" t="s">
        <v>947</v>
      </c>
      <c r="J246" s="15" t="s">
        <v>117</v>
      </c>
    </row>
    <row r="247" spans="1:11">
      <c r="A247" s="15" t="s">
        <v>7066</v>
      </c>
      <c r="B247" s="15" t="s">
        <v>7067</v>
      </c>
      <c r="C247" s="15" t="s">
        <v>6929</v>
      </c>
      <c r="D247" s="15" t="s">
        <v>1636</v>
      </c>
      <c r="E247" s="15" t="s">
        <v>947</v>
      </c>
      <c r="J247" s="15" t="s">
        <v>117</v>
      </c>
    </row>
    <row r="248" spans="1:11">
      <c r="A248" s="15" t="s">
        <v>7068</v>
      </c>
      <c r="B248" s="15" t="s">
        <v>7069</v>
      </c>
      <c r="C248" s="15" t="s">
        <v>6929</v>
      </c>
      <c r="D248" s="15" t="s">
        <v>1636</v>
      </c>
      <c r="E248" s="15" t="s">
        <v>947</v>
      </c>
      <c r="J248" s="15" t="s">
        <v>117</v>
      </c>
    </row>
    <row r="249" spans="1:11">
      <c r="A249" s="15" t="s">
        <v>7070</v>
      </c>
      <c r="B249" s="15" t="s">
        <v>7071</v>
      </c>
      <c r="C249" s="15" t="s">
        <v>6701</v>
      </c>
      <c r="D249" s="15" t="s">
        <v>216</v>
      </c>
      <c r="E249" s="15" t="s">
        <v>6712</v>
      </c>
      <c r="H249" s="15" t="s">
        <v>20</v>
      </c>
    </row>
    <row r="250" spans="1:11">
      <c r="A250" s="15" t="s">
        <v>7072</v>
      </c>
      <c r="B250" s="15" t="s">
        <v>7073</v>
      </c>
      <c r="C250" s="15" t="s">
        <v>7048</v>
      </c>
      <c r="D250" s="15" t="s">
        <v>1636</v>
      </c>
      <c r="E250" s="15" t="s">
        <v>947</v>
      </c>
      <c r="H250" s="15" t="s">
        <v>20</v>
      </c>
      <c r="J250" s="15" t="s">
        <v>117</v>
      </c>
      <c r="K250" s="15" t="s">
        <v>7074</v>
      </c>
    </row>
    <row r="251" spans="1:11">
      <c r="A251" s="15" t="s">
        <v>7075</v>
      </c>
      <c r="B251" s="15" t="s">
        <v>7076</v>
      </c>
      <c r="C251" s="15" t="s">
        <v>7048</v>
      </c>
      <c r="D251" s="15" t="s">
        <v>1636</v>
      </c>
      <c r="E251" s="15" t="s">
        <v>947</v>
      </c>
      <c r="H251" s="15" t="s">
        <v>20</v>
      </c>
      <c r="J251" s="15" t="s">
        <v>117</v>
      </c>
      <c r="K251" s="15" t="s">
        <v>7077</v>
      </c>
    </row>
    <row r="252" spans="1:11">
      <c r="A252" s="15" t="s">
        <v>7078</v>
      </c>
      <c r="B252" s="15" t="s">
        <v>7079</v>
      </c>
      <c r="C252" s="15" t="s">
        <v>6701</v>
      </c>
      <c r="D252" s="15" t="s">
        <v>216</v>
      </c>
      <c r="E252" s="15" t="s">
        <v>1347</v>
      </c>
      <c r="H252" s="15" t="s">
        <v>20</v>
      </c>
    </row>
    <row r="253" spans="1:11">
      <c r="A253" s="15" t="s">
        <v>6272</v>
      </c>
      <c r="B253" s="15" t="s">
        <v>7080</v>
      </c>
      <c r="C253" s="15" t="s">
        <v>6701</v>
      </c>
      <c r="D253" s="15" t="s">
        <v>7081</v>
      </c>
      <c r="E253" s="15" t="s">
        <v>810</v>
      </c>
      <c r="H253" s="15" t="s">
        <v>20</v>
      </c>
    </row>
    <row r="254" spans="1:11">
      <c r="A254" s="15" t="s">
        <v>6272</v>
      </c>
      <c r="B254" s="15" t="s">
        <v>7080</v>
      </c>
      <c r="C254" s="15" t="s">
        <v>6935</v>
      </c>
      <c r="D254" s="15" t="s">
        <v>7081</v>
      </c>
      <c r="E254" s="15" t="s">
        <v>810</v>
      </c>
      <c r="H254" s="15" t="s">
        <v>20</v>
      </c>
    </row>
    <row r="255" spans="1:11">
      <c r="A255" s="15" t="s">
        <v>6272</v>
      </c>
      <c r="B255" s="15" t="s">
        <v>7080</v>
      </c>
      <c r="C255" s="15" t="s">
        <v>6700</v>
      </c>
      <c r="D255" s="15" t="s">
        <v>7081</v>
      </c>
      <c r="E255" s="15" t="s">
        <v>810</v>
      </c>
      <c r="H255" s="15" t="s">
        <v>20</v>
      </c>
    </row>
    <row r="256" spans="1:11">
      <c r="A256" s="15" t="s">
        <v>6272</v>
      </c>
      <c r="B256" s="15" t="s">
        <v>7082</v>
      </c>
      <c r="C256" s="15" t="s">
        <v>6701</v>
      </c>
      <c r="D256" s="15" t="s">
        <v>103</v>
      </c>
      <c r="E256" s="15" t="s">
        <v>810</v>
      </c>
      <c r="G256" s="15" t="s">
        <v>6689</v>
      </c>
      <c r="H256" s="15" t="s">
        <v>20</v>
      </c>
    </row>
    <row r="257" spans="1:8">
      <c r="A257" s="15" t="s">
        <v>6272</v>
      </c>
      <c r="B257" s="15" t="s">
        <v>7083</v>
      </c>
      <c r="C257" s="15" t="s">
        <v>6935</v>
      </c>
      <c r="D257" s="15" t="s">
        <v>103</v>
      </c>
      <c r="E257" s="15" t="s">
        <v>810</v>
      </c>
      <c r="G257" s="15" t="s">
        <v>6689</v>
      </c>
      <c r="H257" s="15" t="s">
        <v>20</v>
      </c>
    </row>
    <row r="258" spans="1:8">
      <c r="A258" s="15" t="s">
        <v>6272</v>
      </c>
      <c r="B258" s="15" t="s">
        <v>7084</v>
      </c>
      <c r="C258" s="15" t="s">
        <v>6700</v>
      </c>
      <c r="D258" s="15" t="s">
        <v>103</v>
      </c>
      <c r="E258" s="15" t="s">
        <v>810</v>
      </c>
      <c r="G258" s="15" t="s">
        <v>6689</v>
      </c>
      <c r="H258" s="15" t="s">
        <v>20</v>
      </c>
    </row>
    <row r="259" spans="1:8">
      <c r="A259" s="15" t="s">
        <v>7085</v>
      </c>
      <c r="B259" s="15" t="s">
        <v>7086</v>
      </c>
      <c r="C259" s="15" t="s">
        <v>6700</v>
      </c>
      <c r="D259" s="15" t="s">
        <v>7081</v>
      </c>
      <c r="E259" s="15" t="s">
        <v>810</v>
      </c>
      <c r="H259" s="15" t="s">
        <v>20</v>
      </c>
    </row>
    <row r="260" spans="1:8">
      <c r="A260" s="15" t="s">
        <v>7085</v>
      </c>
      <c r="B260" s="15" t="s">
        <v>7087</v>
      </c>
      <c r="C260" s="15" t="s">
        <v>6700</v>
      </c>
      <c r="D260" s="15" t="s">
        <v>103</v>
      </c>
      <c r="E260" s="15" t="s">
        <v>810</v>
      </c>
      <c r="G260" s="15" t="s">
        <v>6689</v>
      </c>
      <c r="H260" s="15" t="s">
        <v>20</v>
      </c>
    </row>
    <row r="261" spans="1:8">
      <c r="A261" s="15" t="s">
        <v>7088</v>
      </c>
      <c r="B261" s="15" t="s">
        <v>7089</v>
      </c>
      <c r="C261" s="15" t="s">
        <v>6701</v>
      </c>
      <c r="D261" s="15" t="s">
        <v>7081</v>
      </c>
      <c r="E261" s="15" t="s">
        <v>810</v>
      </c>
      <c r="H261" s="15" t="s">
        <v>20</v>
      </c>
    </row>
    <row r="262" spans="1:8">
      <c r="A262" s="15" t="s">
        <v>7088</v>
      </c>
      <c r="B262" s="15" t="s">
        <v>7089</v>
      </c>
      <c r="C262" s="15" t="s">
        <v>6935</v>
      </c>
      <c r="D262" s="15" t="s">
        <v>7081</v>
      </c>
      <c r="E262" s="15" t="s">
        <v>810</v>
      </c>
      <c r="H262" s="15" t="s">
        <v>20</v>
      </c>
    </row>
    <row r="263" spans="1:8">
      <c r="A263" s="15" t="s">
        <v>7088</v>
      </c>
      <c r="B263" s="15" t="s">
        <v>7089</v>
      </c>
      <c r="C263" s="15" t="s">
        <v>6700</v>
      </c>
      <c r="D263" s="15" t="s">
        <v>7081</v>
      </c>
      <c r="E263" s="15" t="s">
        <v>810</v>
      </c>
      <c r="H263" s="15" t="s">
        <v>20</v>
      </c>
    </row>
    <row r="264" spans="1:8">
      <c r="A264" s="15" t="s">
        <v>7088</v>
      </c>
      <c r="B264" s="15" t="s">
        <v>7090</v>
      </c>
      <c r="C264" s="15" t="s">
        <v>6701</v>
      </c>
      <c r="D264" s="15" t="s">
        <v>103</v>
      </c>
      <c r="E264" s="15" t="s">
        <v>810</v>
      </c>
      <c r="G264" s="15" t="s">
        <v>6689</v>
      </c>
      <c r="H264" s="15" t="s">
        <v>20</v>
      </c>
    </row>
    <row r="265" spans="1:8">
      <c r="A265" s="15" t="s">
        <v>7088</v>
      </c>
      <c r="B265" s="15" t="s">
        <v>7091</v>
      </c>
      <c r="C265" s="15" t="s">
        <v>6935</v>
      </c>
      <c r="D265" s="15" t="s">
        <v>103</v>
      </c>
      <c r="E265" s="15" t="s">
        <v>810</v>
      </c>
      <c r="G265" s="15" t="s">
        <v>6689</v>
      </c>
      <c r="H265" s="15" t="s">
        <v>20</v>
      </c>
    </row>
    <row r="266" spans="1:8">
      <c r="A266" s="15" t="s">
        <v>7088</v>
      </c>
      <c r="B266" s="15" t="s">
        <v>7092</v>
      </c>
      <c r="C266" s="15" t="s">
        <v>6700</v>
      </c>
      <c r="D266" s="15" t="s">
        <v>103</v>
      </c>
      <c r="E266" s="15" t="s">
        <v>810</v>
      </c>
      <c r="G266" s="15" t="s">
        <v>6689</v>
      </c>
      <c r="H266" s="15" t="s">
        <v>20</v>
      </c>
    </row>
    <row r="267" spans="1:8">
      <c r="A267" s="15" t="s">
        <v>7093</v>
      </c>
      <c r="B267" s="15" t="s">
        <v>7094</v>
      </c>
      <c r="C267" s="15" t="s">
        <v>6700</v>
      </c>
      <c r="D267" s="15" t="s">
        <v>7081</v>
      </c>
      <c r="E267" s="15" t="s">
        <v>810</v>
      </c>
      <c r="H267" s="15" t="s">
        <v>20</v>
      </c>
    </row>
    <row r="268" spans="1:8">
      <c r="A268" s="15" t="s">
        <v>7093</v>
      </c>
      <c r="B268" s="15" t="s">
        <v>7095</v>
      </c>
      <c r="C268" s="15" t="s">
        <v>6700</v>
      </c>
      <c r="D268" s="15" t="s">
        <v>103</v>
      </c>
      <c r="E268" s="15" t="s">
        <v>810</v>
      </c>
      <c r="G268" s="15" t="s">
        <v>6689</v>
      </c>
      <c r="H268" s="15" t="s">
        <v>20</v>
      </c>
    </row>
    <row r="269" spans="1:8">
      <c r="A269" s="15" t="s">
        <v>7096</v>
      </c>
      <c r="B269" s="15" t="s">
        <v>7097</v>
      </c>
      <c r="C269" s="15" t="s">
        <v>6701</v>
      </c>
      <c r="D269" s="15" t="s">
        <v>7081</v>
      </c>
      <c r="E269" s="15" t="s">
        <v>810</v>
      </c>
      <c r="H269" s="15" t="s">
        <v>20</v>
      </c>
    </row>
    <row r="270" spans="1:8">
      <c r="A270" s="15" t="s">
        <v>7096</v>
      </c>
      <c r="B270" s="15" t="s">
        <v>7097</v>
      </c>
      <c r="C270" s="15" t="s">
        <v>6935</v>
      </c>
      <c r="D270" s="15" t="s">
        <v>7081</v>
      </c>
      <c r="E270" s="15" t="s">
        <v>810</v>
      </c>
      <c r="H270" s="15" t="s">
        <v>20</v>
      </c>
    </row>
    <row r="271" spans="1:8">
      <c r="A271" s="15" t="s">
        <v>7096</v>
      </c>
      <c r="B271" s="15" t="s">
        <v>7097</v>
      </c>
      <c r="C271" s="15" t="s">
        <v>6700</v>
      </c>
      <c r="D271" s="15" t="s">
        <v>7081</v>
      </c>
      <c r="E271" s="15" t="s">
        <v>810</v>
      </c>
      <c r="H271" s="15" t="s">
        <v>20</v>
      </c>
    </row>
    <row r="272" spans="1:8">
      <c r="A272" s="15" t="s">
        <v>7096</v>
      </c>
      <c r="B272" s="15" t="s">
        <v>7098</v>
      </c>
      <c r="C272" s="15" t="s">
        <v>6701</v>
      </c>
      <c r="D272" s="15" t="s">
        <v>103</v>
      </c>
      <c r="E272" s="15" t="s">
        <v>810</v>
      </c>
      <c r="G272" s="15" t="s">
        <v>6689</v>
      </c>
      <c r="H272" s="15" t="s">
        <v>20</v>
      </c>
    </row>
    <row r="273" spans="1:8">
      <c r="A273" s="15" t="s">
        <v>7096</v>
      </c>
      <c r="B273" s="15" t="s">
        <v>7099</v>
      </c>
      <c r="C273" s="15" t="s">
        <v>6935</v>
      </c>
      <c r="D273" s="15" t="s">
        <v>103</v>
      </c>
      <c r="E273" s="15" t="s">
        <v>810</v>
      </c>
      <c r="G273" s="15" t="s">
        <v>6689</v>
      </c>
      <c r="H273" s="15" t="s">
        <v>20</v>
      </c>
    </row>
    <row r="274" spans="1:8">
      <c r="A274" s="15" t="s">
        <v>7096</v>
      </c>
      <c r="B274" s="15" t="s">
        <v>7100</v>
      </c>
      <c r="C274" s="15" t="s">
        <v>6700</v>
      </c>
      <c r="D274" s="15" t="s">
        <v>103</v>
      </c>
      <c r="E274" s="15" t="s">
        <v>810</v>
      </c>
      <c r="G274" s="15" t="s">
        <v>6689</v>
      </c>
      <c r="H274" s="15" t="s">
        <v>20</v>
      </c>
    </row>
    <row r="275" spans="1:8">
      <c r="A275" s="15" t="s">
        <v>7101</v>
      </c>
      <c r="B275" s="15" t="s">
        <v>7102</v>
      </c>
      <c r="C275" s="15" t="s">
        <v>6701</v>
      </c>
      <c r="D275" s="15" t="s">
        <v>7081</v>
      </c>
      <c r="E275" s="15" t="s">
        <v>810</v>
      </c>
      <c r="H275" s="15" t="s">
        <v>20</v>
      </c>
    </row>
    <row r="276" spans="1:8">
      <c r="A276" s="15" t="s">
        <v>7101</v>
      </c>
      <c r="B276" s="15" t="s">
        <v>7102</v>
      </c>
      <c r="C276" s="15" t="s">
        <v>6935</v>
      </c>
      <c r="D276" s="15" t="s">
        <v>7081</v>
      </c>
      <c r="E276" s="15" t="s">
        <v>810</v>
      </c>
      <c r="H276" s="15" t="s">
        <v>20</v>
      </c>
    </row>
    <row r="277" spans="1:8">
      <c r="A277" s="15" t="s">
        <v>7101</v>
      </c>
      <c r="B277" s="15" t="s">
        <v>7102</v>
      </c>
      <c r="C277" s="15" t="s">
        <v>6700</v>
      </c>
      <c r="D277" s="15" t="s">
        <v>7081</v>
      </c>
      <c r="E277" s="15" t="s">
        <v>810</v>
      </c>
      <c r="H277" s="15" t="s">
        <v>20</v>
      </c>
    </row>
    <row r="278" spans="1:8">
      <c r="A278" s="15" t="s">
        <v>7101</v>
      </c>
      <c r="B278" s="15" t="s">
        <v>7103</v>
      </c>
      <c r="C278" s="15" t="s">
        <v>6701</v>
      </c>
      <c r="D278" s="15" t="s">
        <v>103</v>
      </c>
      <c r="E278" s="15" t="s">
        <v>810</v>
      </c>
      <c r="G278" s="15" t="s">
        <v>6689</v>
      </c>
      <c r="H278" s="15" t="s">
        <v>20</v>
      </c>
    </row>
    <row r="279" spans="1:8">
      <c r="A279" s="15" t="s">
        <v>7101</v>
      </c>
      <c r="B279" s="15" t="s">
        <v>7104</v>
      </c>
      <c r="C279" s="15" t="s">
        <v>6935</v>
      </c>
      <c r="D279" s="15" t="s">
        <v>103</v>
      </c>
      <c r="E279" s="15" t="s">
        <v>810</v>
      </c>
      <c r="G279" s="15" t="s">
        <v>6689</v>
      </c>
      <c r="H279" s="15" t="s">
        <v>20</v>
      </c>
    </row>
    <row r="280" spans="1:8">
      <c r="A280" s="15" t="s">
        <v>7101</v>
      </c>
      <c r="B280" s="15" t="s">
        <v>7105</v>
      </c>
      <c r="C280" s="15" t="s">
        <v>6700</v>
      </c>
      <c r="D280" s="15" t="s">
        <v>103</v>
      </c>
      <c r="E280" s="15" t="s">
        <v>810</v>
      </c>
      <c r="G280" s="15" t="s">
        <v>6689</v>
      </c>
      <c r="H280" s="15" t="s">
        <v>20</v>
      </c>
    </row>
    <row r="281" spans="1:8">
      <c r="A281" s="15" t="s">
        <v>7106</v>
      </c>
      <c r="B281" s="15" t="s">
        <v>7107</v>
      </c>
      <c r="C281" s="15" t="s">
        <v>6701</v>
      </c>
      <c r="D281" s="15" t="s">
        <v>7081</v>
      </c>
      <c r="E281" s="15" t="s">
        <v>810</v>
      </c>
      <c r="H281" s="15" t="s">
        <v>20</v>
      </c>
    </row>
    <row r="282" spans="1:8">
      <c r="A282" s="15" t="s">
        <v>7106</v>
      </c>
      <c r="B282" s="15" t="s">
        <v>7107</v>
      </c>
      <c r="C282" s="15" t="s">
        <v>6935</v>
      </c>
      <c r="D282" s="15" t="s">
        <v>7081</v>
      </c>
      <c r="E282" s="15" t="s">
        <v>810</v>
      </c>
      <c r="H282" s="15" t="s">
        <v>20</v>
      </c>
    </row>
    <row r="283" spans="1:8">
      <c r="A283" s="15" t="s">
        <v>7106</v>
      </c>
      <c r="B283" s="15" t="s">
        <v>7107</v>
      </c>
      <c r="C283" s="15" t="s">
        <v>6700</v>
      </c>
      <c r="D283" s="15" t="s">
        <v>7081</v>
      </c>
      <c r="E283" s="15" t="s">
        <v>810</v>
      </c>
      <c r="H283" s="15" t="s">
        <v>20</v>
      </c>
    </row>
    <row r="284" spans="1:8">
      <c r="A284" s="15" t="s">
        <v>7106</v>
      </c>
      <c r="B284" s="15" t="s">
        <v>7108</v>
      </c>
      <c r="C284" s="15" t="s">
        <v>6701</v>
      </c>
      <c r="D284" s="15" t="s">
        <v>103</v>
      </c>
      <c r="E284" s="15" t="s">
        <v>810</v>
      </c>
      <c r="G284" s="15" t="s">
        <v>6689</v>
      </c>
      <c r="H284" s="15" t="s">
        <v>20</v>
      </c>
    </row>
    <row r="285" spans="1:8">
      <c r="A285" s="15" t="s">
        <v>7106</v>
      </c>
      <c r="B285" s="15" t="s">
        <v>7109</v>
      </c>
      <c r="C285" s="15" t="s">
        <v>6935</v>
      </c>
      <c r="D285" s="15" t="s">
        <v>103</v>
      </c>
      <c r="E285" s="15" t="s">
        <v>810</v>
      </c>
      <c r="G285" s="15" t="s">
        <v>6689</v>
      </c>
      <c r="H285" s="15" t="s">
        <v>20</v>
      </c>
    </row>
    <row r="286" spans="1:8">
      <c r="A286" s="15" t="s">
        <v>7106</v>
      </c>
      <c r="B286" s="15" t="s">
        <v>7110</v>
      </c>
      <c r="C286" s="15" t="s">
        <v>6700</v>
      </c>
      <c r="D286" s="15" t="s">
        <v>103</v>
      </c>
      <c r="E286" s="15" t="s">
        <v>810</v>
      </c>
      <c r="G286" s="15" t="s">
        <v>6689</v>
      </c>
      <c r="H286" s="15" t="s">
        <v>20</v>
      </c>
    </row>
    <row r="287" spans="1:8">
      <c r="A287" s="15" t="s">
        <v>7111</v>
      </c>
      <c r="B287" s="15" t="s">
        <v>7112</v>
      </c>
      <c r="C287" s="15" t="s">
        <v>6700</v>
      </c>
      <c r="D287" s="15" t="s">
        <v>7081</v>
      </c>
      <c r="E287" s="15" t="s">
        <v>810</v>
      </c>
      <c r="H287" s="15" t="s">
        <v>20</v>
      </c>
    </row>
    <row r="288" spans="1:8">
      <c r="A288" s="15" t="s">
        <v>7111</v>
      </c>
      <c r="B288" s="15" t="s">
        <v>7113</v>
      </c>
      <c r="C288" s="15" t="s">
        <v>6700</v>
      </c>
      <c r="D288" s="15" t="s">
        <v>103</v>
      </c>
      <c r="E288" s="15" t="s">
        <v>810</v>
      </c>
      <c r="G288" s="15" t="s">
        <v>6689</v>
      </c>
      <c r="H288" s="15" t="s">
        <v>20</v>
      </c>
    </row>
    <row r="289" spans="1:8">
      <c r="A289" s="15" t="s">
        <v>7114</v>
      </c>
      <c r="B289" s="15" t="s">
        <v>7115</v>
      </c>
      <c r="C289" s="15" t="s">
        <v>6701</v>
      </c>
      <c r="D289" s="15" t="s">
        <v>7081</v>
      </c>
      <c r="E289" s="15" t="s">
        <v>810</v>
      </c>
      <c r="H289" s="15" t="s">
        <v>20</v>
      </c>
    </row>
    <row r="290" spans="1:8">
      <c r="A290" s="15" t="s">
        <v>7114</v>
      </c>
      <c r="B290" s="15" t="s">
        <v>7115</v>
      </c>
      <c r="C290" s="15" t="s">
        <v>6935</v>
      </c>
      <c r="D290" s="15" t="s">
        <v>7081</v>
      </c>
      <c r="E290" s="15" t="s">
        <v>810</v>
      </c>
      <c r="H290" s="15" t="s">
        <v>20</v>
      </c>
    </row>
    <row r="291" spans="1:8">
      <c r="A291" s="15" t="s">
        <v>7114</v>
      </c>
      <c r="B291" s="15" t="s">
        <v>7115</v>
      </c>
      <c r="C291" s="15" t="s">
        <v>6700</v>
      </c>
      <c r="D291" s="15" t="s">
        <v>7081</v>
      </c>
      <c r="E291" s="15" t="s">
        <v>810</v>
      </c>
      <c r="H291" s="15" t="s">
        <v>20</v>
      </c>
    </row>
    <row r="292" spans="1:8">
      <c r="A292" s="15" t="s">
        <v>7114</v>
      </c>
      <c r="B292" s="15" t="s">
        <v>7116</v>
      </c>
      <c r="C292" s="15" t="s">
        <v>6701</v>
      </c>
      <c r="D292" s="15" t="s">
        <v>103</v>
      </c>
      <c r="E292" s="15" t="s">
        <v>810</v>
      </c>
      <c r="G292" s="15" t="s">
        <v>6689</v>
      </c>
      <c r="H292" s="15" t="s">
        <v>20</v>
      </c>
    </row>
    <row r="293" spans="1:8">
      <c r="A293" s="15" t="s">
        <v>7114</v>
      </c>
      <c r="B293" s="15" t="s">
        <v>7117</v>
      </c>
      <c r="C293" s="15" t="s">
        <v>6935</v>
      </c>
      <c r="D293" s="15" t="s">
        <v>103</v>
      </c>
      <c r="E293" s="15" t="s">
        <v>810</v>
      </c>
      <c r="G293" s="15" t="s">
        <v>6689</v>
      </c>
      <c r="H293" s="15" t="s">
        <v>20</v>
      </c>
    </row>
    <row r="294" spans="1:8">
      <c r="A294" s="15" t="s">
        <v>7114</v>
      </c>
      <c r="B294" s="15" t="s">
        <v>7118</v>
      </c>
      <c r="C294" s="15" t="s">
        <v>6700</v>
      </c>
      <c r="D294" s="15" t="s">
        <v>103</v>
      </c>
      <c r="E294" s="15" t="s">
        <v>810</v>
      </c>
      <c r="G294" s="15" t="s">
        <v>6689</v>
      </c>
      <c r="H294" s="15" t="s">
        <v>20</v>
      </c>
    </row>
    <row r="295" spans="1:8">
      <c r="A295" s="15" t="s">
        <v>7119</v>
      </c>
      <c r="B295" s="15" t="s">
        <v>7120</v>
      </c>
      <c r="C295" s="15" t="s">
        <v>6701</v>
      </c>
      <c r="D295" s="15" t="s">
        <v>103</v>
      </c>
      <c r="E295" s="15" t="s">
        <v>6712</v>
      </c>
      <c r="G295" s="15" t="s">
        <v>6698</v>
      </c>
      <c r="H295" s="15" t="s">
        <v>20</v>
      </c>
    </row>
    <row r="296" spans="1:8">
      <c r="A296" s="15" t="s">
        <v>7121</v>
      </c>
      <c r="B296" s="15" t="s">
        <v>7122</v>
      </c>
      <c r="C296" s="15" t="s">
        <v>6701</v>
      </c>
      <c r="D296" s="15" t="s">
        <v>103</v>
      </c>
      <c r="E296" s="15" t="s">
        <v>1347</v>
      </c>
      <c r="G296" s="15" t="s">
        <v>6689</v>
      </c>
      <c r="H296" s="15" t="s">
        <v>20</v>
      </c>
    </row>
    <row r="297" spans="1:8">
      <c r="A297" s="15" t="s">
        <v>51</v>
      </c>
      <c r="B297" s="15" t="s">
        <v>7123</v>
      </c>
      <c r="C297" s="15" t="s">
        <v>6701</v>
      </c>
      <c r="D297" s="15" t="s">
        <v>216</v>
      </c>
      <c r="E297" s="15" t="s">
        <v>1075</v>
      </c>
      <c r="G297" s="15" t="s">
        <v>1348</v>
      </c>
      <c r="H297" s="15" t="s">
        <v>20</v>
      </c>
    </row>
    <row r="298" spans="1:8">
      <c r="A298" s="15" t="s">
        <v>51</v>
      </c>
      <c r="B298" s="15" t="s">
        <v>7124</v>
      </c>
      <c r="C298" s="15" t="s">
        <v>6701</v>
      </c>
      <c r="D298" s="15" t="s">
        <v>103</v>
      </c>
      <c r="E298" s="15" t="s">
        <v>1075</v>
      </c>
      <c r="G298" s="15" t="s">
        <v>6689</v>
      </c>
      <c r="H298" s="15" t="s">
        <v>20</v>
      </c>
    </row>
    <row r="299" spans="1:8">
      <c r="A299" s="15" t="s">
        <v>312</v>
      </c>
      <c r="B299" s="15" t="s">
        <v>7125</v>
      </c>
      <c r="C299" s="15" t="s">
        <v>6704</v>
      </c>
      <c r="D299" s="15" t="s">
        <v>216</v>
      </c>
      <c r="E299" s="15" t="s">
        <v>947</v>
      </c>
      <c r="H299" s="15" t="s">
        <v>20</v>
      </c>
    </row>
    <row r="300" spans="1:8">
      <c r="A300" s="15" t="s">
        <v>312</v>
      </c>
      <c r="B300" s="15" t="s">
        <v>7126</v>
      </c>
      <c r="C300" s="15" t="s">
        <v>6701</v>
      </c>
      <c r="D300" s="15" t="s">
        <v>103</v>
      </c>
      <c r="E300" s="15" t="s">
        <v>947</v>
      </c>
      <c r="G300" s="15" t="s">
        <v>6689</v>
      </c>
      <c r="H300" s="15" t="s">
        <v>20</v>
      </c>
    </row>
    <row r="301" spans="1:8">
      <c r="A301" s="15" t="s">
        <v>313</v>
      </c>
      <c r="B301" s="15" t="s">
        <v>7127</v>
      </c>
      <c r="C301" s="15" t="s">
        <v>6704</v>
      </c>
      <c r="D301" s="15" t="s">
        <v>216</v>
      </c>
      <c r="E301" s="15" t="s">
        <v>1075</v>
      </c>
      <c r="H301" s="15" t="s">
        <v>20</v>
      </c>
    </row>
    <row r="302" spans="1:8">
      <c r="A302" s="15" t="s">
        <v>313</v>
      </c>
      <c r="B302" s="15" t="s">
        <v>7128</v>
      </c>
      <c r="C302" s="15" t="s">
        <v>6701</v>
      </c>
      <c r="D302" s="15" t="s">
        <v>103</v>
      </c>
      <c r="E302" s="15" t="s">
        <v>1075</v>
      </c>
      <c r="G302" s="15" t="s">
        <v>6689</v>
      </c>
      <c r="H302" s="15" t="s">
        <v>20</v>
      </c>
    </row>
    <row r="303" spans="1:8">
      <c r="A303" s="15" t="s">
        <v>7129</v>
      </c>
      <c r="B303" s="15" t="s">
        <v>7130</v>
      </c>
      <c r="C303" s="15" t="s">
        <v>6701</v>
      </c>
      <c r="D303" s="15" t="s">
        <v>103</v>
      </c>
      <c r="E303" s="15" t="s">
        <v>947</v>
      </c>
      <c r="G303" s="15" t="s">
        <v>6689</v>
      </c>
      <c r="H303" s="15" t="s">
        <v>20</v>
      </c>
    </row>
    <row r="304" spans="1:8">
      <c r="A304" s="15" t="s">
        <v>7129</v>
      </c>
      <c r="B304" s="15" t="s">
        <v>7131</v>
      </c>
      <c r="C304" s="15" t="s">
        <v>6700</v>
      </c>
      <c r="D304" s="15" t="s">
        <v>103</v>
      </c>
      <c r="E304" s="15" t="s">
        <v>947</v>
      </c>
      <c r="G304" s="15" t="s">
        <v>6720</v>
      </c>
      <c r="H304" s="15" t="s">
        <v>20</v>
      </c>
    </row>
    <row r="305" spans="1:10">
      <c r="A305" s="15" t="s">
        <v>913</v>
      </c>
      <c r="B305" s="15" t="s">
        <v>912</v>
      </c>
      <c r="C305" s="15" t="s">
        <v>7132</v>
      </c>
      <c r="D305" s="15" t="s">
        <v>103</v>
      </c>
      <c r="E305" s="15" t="s">
        <v>947</v>
      </c>
      <c r="G305" s="15" t="s">
        <v>6689</v>
      </c>
      <c r="H305" s="15" t="s">
        <v>20</v>
      </c>
      <c r="I305" s="15" t="s">
        <v>20</v>
      </c>
    </row>
    <row r="306" spans="1:10">
      <c r="A306" s="15" t="s">
        <v>7133</v>
      </c>
      <c r="B306" s="15" t="s">
        <v>7134</v>
      </c>
      <c r="C306" s="15" t="s">
        <v>6701</v>
      </c>
      <c r="D306" s="15" t="s">
        <v>1636</v>
      </c>
      <c r="E306" s="15" t="s">
        <v>947</v>
      </c>
      <c r="H306" s="15" t="s">
        <v>20</v>
      </c>
      <c r="J306" s="15" t="s">
        <v>117</v>
      </c>
    </row>
    <row r="307" spans="1:10">
      <c r="A307" s="15" t="s">
        <v>2555</v>
      </c>
      <c r="B307" s="15" t="s">
        <v>7135</v>
      </c>
      <c r="C307" s="15" t="s">
        <v>7048</v>
      </c>
      <c r="D307" s="15" t="s">
        <v>1636</v>
      </c>
      <c r="E307" s="15" t="s">
        <v>947</v>
      </c>
      <c r="J307" s="15" t="s">
        <v>117</v>
      </c>
    </row>
    <row r="308" spans="1:10">
      <c r="A308" s="15" t="s">
        <v>2555</v>
      </c>
      <c r="B308" s="15" t="s">
        <v>7135</v>
      </c>
      <c r="C308" s="15" t="s">
        <v>6701</v>
      </c>
      <c r="D308" s="15" t="s">
        <v>1636</v>
      </c>
      <c r="E308" s="15" t="s">
        <v>947</v>
      </c>
      <c r="H308" s="15" t="s">
        <v>20</v>
      </c>
      <c r="J308" s="15" t="s">
        <v>117</v>
      </c>
    </row>
    <row r="309" spans="1:10">
      <c r="A309" s="15" t="s">
        <v>2555</v>
      </c>
      <c r="B309" s="15" t="s">
        <v>7135</v>
      </c>
      <c r="C309" s="15" t="s">
        <v>6727</v>
      </c>
      <c r="D309" s="15" t="s">
        <v>1636</v>
      </c>
      <c r="E309" s="15" t="s">
        <v>947</v>
      </c>
      <c r="H309" s="15" t="s">
        <v>20</v>
      </c>
      <c r="J309" s="15" t="s">
        <v>117</v>
      </c>
    </row>
    <row r="310" spans="1:10">
      <c r="A310" s="15" t="s">
        <v>7136</v>
      </c>
      <c r="B310" s="15" t="s">
        <v>7137</v>
      </c>
      <c r="C310" s="15" t="s">
        <v>6700</v>
      </c>
      <c r="D310" s="15" t="s">
        <v>103</v>
      </c>
      <c r="E310" s="15" t="s">
        <v>947</v>
      </c>
      <c r="G310" s="15" t="s">
        <v>6698</v>
      </c>
      <c r="H310" s="15" t="s">
        <v>20</v>
      </c>
    </row>
    <row r="311" spans="1:10">
      <c r="A311" s="15" t="s">
        <v>120</v>
      </c>
      <c r="B311" s="15" t="s">
        <v>9007</v>
      </c>
      <c r="C311" s="15" t="s">
        <v>6701</v>
      </c>
      <c r="D311" s="15" t="s">
        <v>103</v>
      </c>
      <c r="E311" s="15" t="s">
        <v>947</v>
      </c>
      <c r="G311" s="15" t="s">
        <v>6689</v>
      </c>
      <c r="H311" s="15" t="s">
        <v>20</v>
      </c>
    </row>
    <row r="312" spans="1:10">
      <c r="A312" s="15" t="s">
        <v>120</v>
      </c>
      <c r="B312" s="15" t="s">
        <v>9008</v>
      </c>
      <c r="C312" s="15" t="s">
        <v>6700</v>
      </c>
      <c r="D312" s="15" t="s">
        <v>103</v>
      </c>
      <c r="E312" s="15" t="s">
        <v>947</v>
      </c>
      <c r="G312" s="15" t="s">
        <v>6689</v>
      </c>
      <c r="H312" s="15" t="s">
        <v>20</v>
      </c>
    </row>
    <row r="313" spans="1:10">
      <c r="A313" s="15" t="s">
        <v>230</v>
      </c>
      <c r="B313" s="15" t="s">
        <v>9009</v>
      </c>
      <c r="C313" s="15" t="s">
        <v>6701</v>
      </c>
      <c r="D313" s="15" t="s">
        <v>103</v>
      </c>
      <c r="E313" s="15" t="s">
        <v>947</v>
      </c>
      <c r="G313" s="15" t="s">
        <v>6689</v>
      </c>
      <c r="H313" s="15" t="s">
        <v>20</v>
      </c>
    </row>
    <row r="314" spans="1:10">
      <c r="A314" s="15" t="s">
        <v>7140</v>
      </c>
      <c r="B314" s="15" t="s">
        <v>7141</v>
      </c>
      <c r="C314" s="15" t="s">
        <v>6700</v>
      </c>
      <c r="D314" s="15" t="s">
        <v>103</v>
      </c>
      <c r="E314" s="15" t="s">
        <v>810</v>
      </c>
      <c r="G314" s="15" t="s">
        <v>6698</v>
      </c>
      <c r="H314" s="15" t="s">
        <v>20</v>
      </c>
    </row>
    <row r="315" spans="1:10">
      <c r="A315" s="15" t="s">
        <v>7142</v>
      </c>
      <c r="B315" s="15" t="s">
        <v>7143</v>
      </c>
      <c r="C315" s="15" t="s">
        <v>6701</v>
      </c>
      <c r="D315" s="15" t="s">
        <v>1636</v>
      </c>
      <c r="E315" s="15" t="s">
        <v>947</v>
      </c>
      <c r="H315" s="15" t="s">
        <v>20</v>
      </c>
      <c r="J315" s="15" t="s">
        <v>117</v>
      </c>
    </row>
    <row r="316" spans="1:10">
      <c r="A316" s="15" t="s">
        <v>7144</v>
      </c>
      <c r="B316" s="15" t="s">
        <v>7145</v>
      </c>
      <c r="C316" s="15" t="s">
        <v>6700</v>
      </c>
      <c r="D316" s="15" t="s">
        <v>103</v>
      </c>
      <c r="E316" s="15" t="s">
        <v>947</v>
      </c>
      <c r="G316" s="15" t="s">
        <v>6698</v>
      </c>
      <c r="H316" s="15" t="s">
        <v>20</v>
      </c>
    </row>
    <row r="317" spans="1:10">
      <c r="A317" s="15" t="s">
        <v>7146</v>
      </c>
      <c r="B317" s="15" t="s">
        <v>7147</v>
      </c>
      <c r="C317" s="15" t="s">
        <v>6701</v>
      </c>
      <c r="D317" s="15" t="s">
        <v>1636</v>
      </c>
      <c r="E317" s="15" t="s">
        <v>947</v>
      </c>
      <c r="H317" s="15" t="s">
        <v>20</v>
      </c>
      <c r="J317" s="15" t="s">
        <v>117</v>
      </c>
    </row>
    <row r="318" spans="1:10">
      <c r="A318" s="15" t="s">
        <v>7148</v>
      </c>
      <c r="B318" s="15" t="s">
        <v>7149</v>
      </c>
      <c r="C318" s="15" t="s">
        <v>6697</v>
      </c>
      <c r="D318" s="15" t="s">
        <v>216</v>
      </c>
      <c r="E318" s="15" t="s">
        <v>1075</v>
      </c>
      <c r="H318" s="15" t="s">
        <v>20</v>
      </c>
    </row>
    <row r="319" spans="1:10">
      <c r="A319" s="15" t="s">
        <v>7150</v>
      </c>
      <c r="B319" s="15" t="s">
        <v>7151</v>
      </c>
      <c r="C319" s="15" t="s">
        <v>6701</v>
      </c>
      <c r="D319" s="15" t="s">
        <v>216</v>
      </c>
      <c r="E319" s="15" t="s">
        <v>947</v>
      </c>
      <c r="G319" s="15" t="s">
        <v>1348</v>
      </c>
      <c r="H319" s="15" t="s">
        <v>20</v>
      </c>
    </row>
    <row r="320" spans="1:10">
      <c r="A320" s="15" t="s">
        <v>7152</v>
      </c>
      <c r="B320" s="15" t="s">
        <v>7153</v>
      </c>
      <c r="C320" s="15" t="s">
        <v>6701</v>
      </c>
      <c r="D320" s="15" t="s">
        <v>1636</v>
      </c>
      <c r="E320" s="15" t="s">
        <v>947</v>
      </c>
      <c r="J320" s="15" t="s">
        <v>117</v>
      </c>
    </row>
    <row r="321" spans="1:10">
      <c r="A321" s="15" t="s">
        <v>7154</v>
      </c>
      <c r="B321" s="15" t="s">
        <v>7155</v>
      </c>
      <c r="C321" s="15" t="s">
        <v>6701</v>
      </c>
      <c r="D321" s="15" t="s">
        <v>216</v>
      </c>
      <c r="E321" s="15" t="s">
        <v>947</v>
      </c>
      <c r="H321" s="15" t="s">
        <v>20</v>
      </c>
    </row>
    <row r="322" spans="1:10">
      <c r="A322" s="15" t="s">
        <v>5027</v>
      </c>
      <c r="B322" s="15" t="s">
        <v>7156</v>
      </c>
      <c r="C322" s="15" t="s">
        <v>6701</v>
      </c>
      <c r="D322" s="15" t="s">
        <v>1636</v>
      </c>
      <c r="E322" s="15" t="s">
        <v>947</v>
      </c>
      <c r="H322" s="15" t="s">
        <v>20</v>
      </c>
      <c r="J322" s="15" t="s">
        <v>117</v>
      </c>
    </row>
    <row r="323" spans="1:10">
      <c r="A323" s="15" t="s">
        <v>5027</v>
      </c>
      <c r="B323" s="15" t="s">
        <v>7156</v>
      </c>
      <c r="C323" s="15" t="s">
        <v>6697</v>
      </c>
      <c r="D323" s="15" t="s">
        <v>1636</v>
      </c>
      <c r="E323" s="15" t="s">
        <v>947</v>
      </c>
      <c r="H323" s="15" t="s">
        <v>20</v>
      </c>
      <c r="J323" s="15" t="s">
        <v>117</v>
      </c>
    </row>
    <row r="324" spans="1:10">
      <c r="A324" s="15" t="s">
        <v>606</v>
      </c>
      <c r="B324" s="15" t="s">
        <v>9010</v>
      </c>
      <c r="C324" s="15" t="s">
        <v>6701</v>
      </c>
      <c r="D324" s="15" t="s">
        <v>103</v>
      </c>
      <c r="E324" s="15" t="s">
        <v>947</v>
      </c>
      <c r="G324" s="15" t="s">
        <v>6689</v>
      </c>
      <c r="H324" s="15" t="s">
        <v>20</v>
      </c>
    </row>
    <row r="325" spans="1:10">
      <c r="A325" s="15" t="s">
        <v>5072</v>
      </c>
      <c r="B325" s="15" t="s">
        <v>1896</v>
      </c>
      <c r="C325" s="15" t="s">
        <v>6701</v>
      </c>
      <c r="D325" s="15" t="s">
        <v>1636</v>
      </c>
      <c r="E325" s="15" t="s">
        <v>947</v>
      </c>
      <c r="H325" s="15" t="s">
        <v>20</v>
      </c>
      <c r="J325" s="15" t="s">
        <v>117</v>
      </c>
    </row>
    <row r="326" spans="1:10">
      <c r="A326" s="15" t="s">
        <v>5072</v>
      </c>
      <c r="B326" s="15" t="s">
        <v>1896</v>
      </c>
      <c r="C326" s="15" t="s">
        <v>6697</v>
      </c>
      <c r="D326" s="15" t="s">
        <v>1636</v>
      </c>
      <c r="E326" s="15" t="s">
        <v>947</v>
      </c>
      <c r="H326" s="15" t="s">
        <v>20</v>
      </c>
      <c r="J326" s="15" t="s">
        <v>117</v>
      </c>
    </row>
    <row r="327" spans="1:10">
      <c r="A327" s="15" t="s">
        <v>7157</v>
      </c>
      <c r="B327" s="15" t="s">
        <v>7158</v>
      </c>
      <c r="C327" s="15" t="s">
        <v>6701</v>
      </c>
      <c r="D327" s="15" t="s">
        <v>103</v>
      </c>
      <c r="E327" s="15" t="s">
        <v>947</v>
      </c>
      <c r="G327" s="15" t="s">
        <v>6689</v>
      </c>
      <c r="H327" s="15" t="s">
        <v>20</v>
      </c>
    </row>
    <row r="328" spans="1:10">
      <c r="A328" s="15" t="s">
        <v>618</v>
      </c>
      <c r="B328" s="15" t="s">
        <v>1615</v>
      </c>
      <c r="C328" s="15" t="s">
        <v>6701</v>
      </c>
      <c r="D328" s="15" t="s">
        <v>1636</v>
      </c>
      <c r="E328" s="15" t="s">
        <v>947</v>
      </c>
      <c r="H328" s="15" t="s">
        <v>20</v>
      </c>
      <c r="J328" s="15" t="s">
        <v>117</v>
      </c>
    </row>
    <row r="329" spans="1:10">
      <c r="A329" s="15" t="s">
        <v>618</v>
      </c>
      <c r="B329" s="15" t="s">
        <v>1615</v>
      </c>
      <c r="C329" s="15" t="s">
        <v>6697</v>
      </c>
      <c r="D329" s="15" t="s">
        <v>1636</v>
      </c>
      <c r="E329" s="15" t="s">
        <v>947</v>
      </c>
      <c r="H329" s="15" t="s">
        <v>20</v>
      </c>
      <c r="J329" s="15" t="s">
        <v>117</v>
      </c>
    </row>
    <row r="330" spans="1:10">
      <c r="A330" s="15" t="s">
        <v>7159</v>
      </c>
      <c r="B330" s="15" t="s">
        <v>7160</v>
      </c>
      <c r="C330" s="15" t="s">
        <v>6701</v>
      </c>
      <c r="D330" s="15" t="s">
        <v>103</v>
      </c>
      <c r="E330" s="15" t="s">
        <v>947</v>
      </c>
      <c r="G330" s="15" t="s">
        <v>6698</v>
      </c>
      <c r="H330" s="15" t="s">
        <v>20</v>
      </c>
    </row>
    <row r="331" spans="1:10">
      <c r="A331" s="15" t="s">
        <v>237</v>
      </c>
      <c r="B331" s="15" t="s">
        <v>7161</v>
      </c>
      <c r="C331" s="15" t="s">
        <v>7132</v>
      </c>
      <c r="D331" s="15" t="s">
        <v>103</v>
      </c>
      <c r="E331" s="15" t="s">
        <v>947</v>
      </c>
      <c r="G331" s="15" t="s">
        <v>6720</v>
      </c>
      <c r="H331" s="15" t="s">
        <v>20</v>
      </c>
    </row>
    <row r="332" spans="1:10">
      <c r="A332" s="15" t="s">
        <v>237</v>
      </c>
      <c r="B332" s="15" t="s">
        <v>7162</v>
      </c>
      <c r="C332" s="15" t="s">
        <v>6935</v>
      </c>
      <c r="D332" s="15" t="s">
        <v>216</v>
      </c>
      <c r="E332" s="15" t="s">
        <v>947</v>
      </c>
      <c r="H332" s="15" t="s">
        <v>20</v>
      </c>
    </row>
    <row r="333" spans="1:10">
      <c r="A333" s="15" t="s">
        <v>237</v>
      </c>
      <c r="B333" s="15" t="s">
        <v>7163</v>
      </c>
      <c r="C333" s="15" t="s">
        <v>6704</v>
      </c>
      <c r="D333" s="15" t="s">
        <v>103</v>
      </c>
      <c r="E333" s="15" t="s">
        <v>947</v>
      </c>
      <c r="G333" s="15" t="s">
        <v>6720</v>
      </c>
      <c r="H333" s="15" t="s">
        <v>20</v>
      </c>
    </row>
    <row r="334" spans="1:10">
      <c r="A334" s="15" t="s">
        <v>237</v>
      </c>
      <c r="B334" s="15" t="s">
        <v>238</v>
      </c>
      <c r="C334" s="15" t="s">
        <v>6701</v>
      </c>
      <c r="D334" s="15" t="s">
        <v>103</v>
      </c>
      <c r="E334" s="15" t="s">
        <v>947</v>
      </c>
      <c r="G334" s="15" t="s">
        <v>6720</v>
      </c>
      <c r="H334" s="15" t="s">
        <v>20</v>
      </c>
    </row>
    <row r="335" spans="1:10">
      <c r="A335" s="15" t="s">
        <v>7164</v>
      </c>
      <c r="B335" s="15" t="s">
        <v>7165</v>
      </c>
      <c r="C335" s="15" t="s">
        <v>6688</v>
      </c>
      <c r="D335" s="15" t="s">
        <v>103</v>
      </c>
      <c r="E335" s="15" t="s">
        <v>6712</v>
      </c>
      <c r="G335" s="15" t="s">
        <v>6689</v>
      </c>
      <c r="H335" s="15" t="s">
        <v>20</v>
      </c>
      <c r="I335" s="15" t="s">
        <v>20</v>
      </c>
    </row>
    <row r="336" spans="1:10">
      <c r="A336" s="15" t="s">
        <v>7166</v>
      </c>
      <c r="B336" s="15" t="s">
        <v>7167</v>
      </c>
      <c r="C336" s="15" t="s">
        <v>6697</v>
      </c>
      <c r="D336" s="15" t="s">
        <v>103</v>
      </c>
      <c r="E336" s="15" t="s">
        <v>947</v>
      </c>
      <c r="G336" s="15" t="s">
        <v>6720</v>
      </c>
      <c r="H336" s="15" t="s">
        <v>20</v>
      </c>
    </row>
    <row r="337" spans="1:11">
      <c r="A337" s="15" t="s">
        <v>7168</v>
      </c>
      <c r="B337" s="15" t="s">
        <v>7169</v>
      </c>
      <c r="C337" s="15" t="s">
        <v>6701</v>
      </c>
      <c r="D337" s="15" t="s">
        <v>103</v>
      </c>
      <c r="E337" s="15" t="s">
        <v>947</v>
      </c>
      <c r="G337" s="15" t="s">
        <v>6720</v>
      </c>
      <c r="H337" s="15" t="s">
        <v>20</v>
      </c>
    </row>
    <row r="338" spans="1:11">
      <c r="A338" s="15" t="s">
        <v>7170</v>
      </c>
      <c r="B338" s="15" t="s">
        <v>7171</v>
      </c>
      <c r="C338" s="15" t="s">
        <v>6701</v>
      </c>
      <c r="D338" s="15" t="s">
        <v>103</v>
      </c>
      <c r="E338" s="15" t="s">
        <v>947</v>
      </c>
      <c r="G338" s="15" t="s">
        <v>6720</v>
      </c>
      <c r="H338" s="15" t="s">
        <v>20</v>
      </c>
    </row>
    <row r="339" spans="1:11">
      <c r="A339" s="15" t="s">
        <v>7172</v>
      </c>
      <c r="B339" s="15" t="s">
        <v>7173</v>
      </c>
      <c r="C339" s="15" t="s">
        <v>6700</v>
      </c>
      <c r="D339" s="15" t="s">
        <v>103</v>
      </c>
      <c r="E339" s="15" t="s">
        <v>1186</v>
      </c>
      <c r="G339" s="15" t="s">
        <v>6720</v>
      </c>
      <c r="H339" s="15" t="s">
        <v>20</v>
      </c>
    </row>
    <row r="340" spans="1:11">
      <c r="A340" s="15" t="s">
        <v>7172</v>
      </c>
      <c r="B340" s="15" t="s">
        <v>7174</v>
      </c>
      <c r="C340" s="15" t="s">
        <v>6701</v>
      </c>
      <c r="D340" s="15" t="s">
        <v>103</v>
      </c>
      <c r="E340" s="15" t="s">
        <v>1186</v>
      </c>
      <c r="G340" s="15" t="s">
        <v>6720</v>
      </c>
      <c r="H340" s="15" t="s">
        <v>20</v>
      </c>
    </row>
    <row r="341" spans="1:11">
      <c r="A341" s="15" t="s">
        <v>7175</v>
      </c>
      <c r="B341" s="15" t="s">
        <v>7176</v>
      </c>
      <c r="C341" s="15" t="s">
        <v>6701</v>
      </c>
      <c r="D341" s="15" t="s">
        <v>103</v>
      </c>
      <c r="E341" s="15" t="s">
        <v>947</v>
      </c>
      <c r="G341" s="15" t="s">
        <v>6720</v>
      </c>
      <c r="H341" s="15" t="s">
        <v>20</v>
      </c>
    </row>
    <row r="342" spans="1:11">
      <c r="A342" s="15" t="s">
        <v>7177</v>
      </c>
      <c r="B342" s="15" t="s">
        <v>7178</v>
      </c>
      <c r="C342" s="15" t="s">
        <v>6700</v>
      </c>
      <c r="D342" s="15" t="s">
        <v>103</v>
      </c>
      <c r="E342" s="15" t="s">
        <v>947</v>
      </c>
      <c r="G342" s="15" t="s">
        <v>6720</v>
      </c>
      <c r="H342" s="15" t="s">
        <v>20</v>
      </c>
    </row>
    <row r="343" spans="1:11">
      <c r="A343" s="15" t="s">
        <v>7179</v>
      </c>
      <c r="B343" s="15" t="s">
        <v>7180</v>
      </c>
      <c r="C343" s="15" t="s">
        <v>6701</v>
      </c>
      <c r="D343" s="15" t="s">
        <v>103</v>
      </c>
      <c r="E343" s="15" t="s">
        <v>947</v>
      </c>
      <c r="G343" s="15" t="s">
        <v>6720</v>
      </c>
      <c r="H343" s="15" t="s">
        <v>20</v>
      </c>
    </row>
    <row r="344" spans="1:11">
      <c r="A344" s="15" t="s">
        <v>9011</v>
      </c>
      <c r="B344" s="15" t="s">
        <v>9012</v>
      </c>
      <c r="C344" s="15" t="s">
        <v>6701</v>
      </c>
      <c r="D344" s="15" t="s">
        <v>103</v>
      </c>
      <c r="E344" s="15" t="s">
        <v>947</v>
      </c>
      <c r="G344" s="15" t="s">
        <v>6720</v>
      </c>
      <c r="H344" s="15" t="s">
        <v>20</v>
      </c>
    </row>
    <row r="345" spans="1:11">
      <c r="A345" s="15" t="s">
        <v>7183</v>
      </c>
      <c r="B345" s="15" t="s">
        <v>7184</v>
      </c>
      <c r="C345" s="15" t="s">
        <v>6701</v>
      </c>
      <c r="D345" s="15" t="s">
        <v>103</v>
      </c>
      <c r="E345" s="15" t="s">
        <v>947</v>
      </c>
      <c r="G345" s="15" t="s">
        <v>6689</v>
      </c>
      <c r="H345" s="15" t="s">
        <v>20</v>
      </c>
    </row>
    <row r="346" spans="1:11">
      <c r="A346" s="15" t="s">
        <v>7185</v>
      </c>
      <c r="B346" s="15" t="s">
        <v>7186</v>
      </c>
      <c r="C346" s="15" t="s">
        <v>6697</v>
      </c>
      <c r="D346" s="15" t="s">
        <v>103</v>
      </c>
      <c r="E346" s="15" t="s">
        <v>1075</v>
      </c>
      <c r="G346" s="15" t="s">
        <v>6720</v>
      </c>
      <c r="H346" s="15" t="s">
        <v>20</v>
      </c>
    </row>
    <row r="347" spans="1:11">
      <c r="A347" s="15" t="s">
        <v>7185</v>
      </c>
      <c r="B347" s="15" t="s">
        <v>7187</v>
      </c>
      <c r="C347" s="15" t="s">
        <v>6697</v>
      </c>
      <c r="D347" s="15" t="s">
        <v>103</v>
      </c>
      <c r="E347" s="15" t="s">
        <v>1075</v>
      </c>
      <c r="G347" s="15" t="s">
        <v>6720</v>
      </c>
      <c r="H347" s="15" t="s">
        <v>20</v>
      </c>
    </row>
    <row r="348" spans="1:11">
      <c r="A348" s="15" t="s">
        <v>2077</v>
      </c>
      <c r="B348" s="15" t="s">
        <v>7188</v>
      </c>
      <c r="C348" s="15" t="s">
        <v>6701</v>
      </c>
      <c r="D348" s="15" t="s">
        <v>1636</v>
      </c>
      <c r="E348" s="15" t="s">
        <v>947</v>
      </c>
      <c r="H348" s="15" t="s">
        <v>20</v>
      </c>
      <c r="J348" s="15" t="s">
        <v>7020</v>
      </c>
    </row>
    <row r="349" spans="1:11">
      <c r="A349" s="15" t="s">
        <v>6392</v>
      </c>
      <c r="B349" s="15" t="s">
        <v>1612</v>
      </c>
      <c r="C349" s="15" t="s">
        <v>6701</v>
      </c>
      <c r="D349" s="15" t="s">
        <v>1636</v>
      </c>
      <c r="E349" s="15" t="s">
        <v>947</v>
      </c>
      <c r="J349" s="15" t="s">
        <v>117</v>
      </c>
    </row>
    <row r="350" spans="1:11">
      <c r="A350" s="15" t="s">
        <v>9013</v>
      </c>
      <c r="B350" s="15" t="s">
        <v>437</v>
      </c>
      <c r="C350" s="15" t="s">
        <v>6701</v>
      </c>
      <c r="D350" s="15" t="s">
        <v>1636</v>
      </c>
      <c r="E350" s="15" t="s">
        <v>947</v>
      </c>
      <c r="J350" s="15" t="s">
        <v>117</v>
      </c>
    </row>
    <row r="351" spans="1:11">
      <c r="A351" s="15" t="s">
        <v>608</v>
      </c>
      <c r="B351" s="15" t="s">
        <v>363</v>
      </c>
      <c r="C351" s="15" t="s">
        <v>6701</v>
      </c>
      <c r="D351" s="15" t="s">
        <v>1636</v>
      </c>
      <c r="E351" s="15" t="s">
        <v>947</v>
      </c>
      <c r="H351" s="15" t="s">
        <v>20</v>
      </c>
      <c r="J351" s="15" t="s">
        <v>117</v>
      </c>
    </row>
    <row r="352" spans="1:11">
      <c r="A352" s="15" t="s">
        <v>604</v>
      </c>
      <c r="B352" s="15" t="s">
        <v>227</v>
      </c>
      <c r="C352" s="15" t="s">
        <v>6701</v>
      </c>
      <c r="D352" s="15" t="s">
        <v>1636</v>
      </c>
      <c r="E352" s="15" t="s">
        <v>947</v>
      </c>
      <c r="H352" s="15" t="s">
        <v>20</v>
      </c>
      <c r="J352" s="15" t="s">
        <v>117</v>
      </c>
      <c r="K352" s="15" t="s">
        <v>104</v>
      </c>
    </row>
    <row r="353" spans="1:11">
      <c r="A353" s="15" t="s">
        <v>7189</v>
      </c>
      <c r="B353" s="15" t="s">
        <v>7190</v>
      </c>
      <c r="C353" s="15" t="s">
        <v>6701</v>
      </c>
      <c r="D353" s="15" t="s">
        <v>1636</v>
      </c>
      <c r="E353" s="15" t="s">
        <v>947</v>
      </c>
      <c r="H353" s="15" t="s">
        <v>20</v>
      </c>
      <c r="J353" s="15" t="s">
        <v>117</v>
      </c>
    </row>
    <row r="354" spans="1:11">
      <c r="A354" s="15" t="s">
        <v>7189</v>
      </c>
      <c r="B354" s="15" t="s">
        <v>7190</v>
      </c>
      <c r="C354" s="15" t="s">
        <v>6697</v>
      </c>
      <c r="D354" s="15" t="s">
        <v>1636</v>
      </c>
      <c r="E354" s="15" t="s">
        <v>947</v>
      </c>
      <c r="H354" s="15" t="s">
        <v>20</v>
      </c>
      <c r="J354" s="15" t="s">
        <v>117</v>
      </c>
    </row>
    <row r="355" spans="1:11">
      <c r="A355" s="15" t="s">
        <v>690</v>
      </c>
      <c r="B355" s="15" t="s">
        <v>297</v>
      </c>
      <c r="C355" s="15" t="s">
        <v>6701</v>
      </c>
      <c r="D355" s="15" t="s">
        <v>1636</v>
      </c>
      <c r="E355" s="15" t="s">
        <v>947</v>
      </c>
      <c r="H355" s="15" t="s">
        <v>20</v>
      </c>
      <c r="J355" s="15" t="s">
        <v>117</v>
      </c>
    </row>
    <row r="356" spans="1:11">
      <c r="A356" s="15" t="s">
        <v>691</v>
      </c>
      <c r="B356" s="15" t="s">
        <v>300</v>
      </c>
      <c r="C356" s="15" t="s">
        <v>6701</v>
      </c>
      <c r="D356" s="15" t="s">
        <v>1636</v>
      </c>
      <c r="E356" s="15" t="s">
        <v>947</v>
      </c>
      <c r="H356" s="15" t="s">
        <v>20</v>
      </c>
      <c r="J356" s="15" t="s">
        <v>117</v>
      </c>
    </row>
    <row r="357" spans="1:11">
      <c r="A357" s="15" t="s">
        <v>645</v>
      </c>
      <c r="B357" s="15" t="s">
        <v>221</v>
      </c>
      <c r="C357" s="15" t="s">
        <v>6701</v>
      </c>
      <c r="D357" s="15" t="s">
        <v>1636</v>
      </c>
      <c r="E357" s="15" t="s">
        <v>947</v>
      </c>
      <c r="H357" s="15" t="s">
        <v>20</v>
      </c>
      <c r="J357" s="15" t="s">
        <v>117</v>
      </c>
    </row>
    <row r="358" spans="1:11">
      <c r="A358" s="15" t="s">
        <v>7191</v>
      </c>
      <c r="B358" s="15" t="s">
        <v>7192</v>
      </c>
      <c r="C358" s="15" t="s">
        <v>6700</v>
      </c>
      <c r="D358" s="15" t="s">
        <v>103</v>
      </c>
      <c r="E358" s="15" t="s">
        <v>947</v>
      </c>
      <c r="G358" s="15" t="s">
        <v>6689</v>
      </c>
      <c r="H358" s="15" t="s">
        <v>20</v>
      </c>
    </row>
    <row r="359" spans="1:11">
      <c r="A359" s="15" t="s">
        <v>7193</v>
      </c>
      <c r="B359" s="15" t="s">
        <v>7194</v>
      </c>
      <c r="C359" s="15" t="s">
        <v>6697</v>
      </c>
      <c r="D359" s="15" t="s">
        <v>1636</v>
      </c>
      <c r="E359" s="15" t="s">
        <v>947</v>
      </c>
      <c r="H359" s="15" t="s">
        <v>20</v>
      </c>
      <c r="J359" s="15" t="s">
        <v>117</v>
      </c>
    </row>
    <row r="360" spans="1:11">
      <c r="A360" s="15" t="s">
        <v>7197</v>
      </c>
      <c r="B360" s="15" t="s">
        <v>7198</v>
      </c>
      <c r="C360" s="15" t="s">
        <v>6701</v>
      </c>
      <c r="D360" s="15" t="s">
        <v>103</v>
      </c>
      <c r="E360" s="15" t="s">
        <v>947</v>
      </c>
      <c r="G360" s="15" t="s">
        <v>6689</v>
      </c>
      <c r="H360" s="15" t="s">
        <v>20</v>
      </c>
    </row>
    <row r="361" spans="1:11">
      <c r="A361" s="15" t="s">
        <v>7199</v>
      </c>
      <c r="B361" s="15" t="s">
        <v>7200</v>
      </c>
      <c r="C361" s="15" t="s">
        <v>6701</v>
      </c>
      <c r="D361" s="15" t="s">
        <v>103</v>
      </c>
      <c r="E361" s="15" t="s">
        <v>947</v>
      </c>
      <c r="G361" s="15" t="s">
        <v>6720</v>
      </c>
      <c r="H361" s="15" t="s">
        <v>20</v>
      </c>
    </row>
    <row r="362" spans="1:11">
      <c r="A362" s="15" t="s">
        <v>7201</v>
      </c>
      <c r="B362" s="15" t="s">
        <v>7202</v>
      </c>
      <c r="C362" s="15" t="s">
        <v>6701</v>
      </c>
      <c r="D362" s="15" t="s">
        <v>1636</v>
      </c>
      <c r="E362" s="15" t="s">
        <v>947</v>
      </c>
      <c r="H362" s="15" t="s">
        <v>20</v>
      </c>
      <c r="J362" s="15" t="s">
        <v>117</v>
      </c>
    </row>
    <row r="363" spans="1:11">
      <c r="A363" s="15" t="s">
        <v>7201</v>
      </c>
      <c r="B363" s="15" t="s">
        <v>7202</v>
      </c>
      <c r="C363" s="15" t="s">
        <v>6697</v>
      </c>
      <c r="D363" s="15" t="s">
        <v>1636</v>
      </c>
      <c r="E363" s="15" t="s">
        <v>947</v>
      </c>
      <c r="H363" s="15" t="s">
        <v>20</v>
      </c>
      <c r="J363" s="15" t="s">
        <v>117</v>
      </c>
    </row>
    <row r="364" spans="1:11">
      <c r="A364" s="15" t="s">
        <v>7207</v>
      </c>
      <c r="B364" s="15" t="s">
        <v>7208</v>
      </c>
      <c r="C364" s="15" t="s">
        <v>6701</v>
      </c>
      <c r="D364" s="15" t="s">
        <v>1636</v>
      </c>
      <c r="E364" s="15" t="s">
        <v>947</v>
      </c>
      <c r="H364" s="15" t="s">
        <v>20</v>
      </c>
      <c r="J364" s="15" t="s">
        <v>117</v>
      </c>
      <c r="K364" s="15" t="s">
        <v>2521</v>
      </c>
    </row>
    <row r="365" spans="1:11">
      <c r="A365" s="15" t="s">
        <v>7207</v>
      </c>
      <c r="B365" s="15" t="s">
        <v>7208</v>
      </c>
      <c r="C365" s="15" t="s">
        <v>6697</v>
      </c>
      <c r="D365" s="15" t="s">
        <v>1636</v>
      </c>
      <c r="E365" s="15" t="s">
        <v>947</v>
      </c>
      <c r="H365" s="15" t="s">
        <v>20</v>
      </c>
      <c r="J365" s="15" t="s">
        <v>117</v>
      </c>
    </row>
    <row r="366" spans="1:11">
      <c r="A366" s="15" t="s">
        <v>338</v>
      </c>
      <c r="B366" s="15" t="s">
        <v>7209</v>
      </c>
      <c r="C366" s="15" t="s">
        <v>6731</v>
      </c>
      <c r="D366" s="15" t="s">
        <v>216</v>
      </c>
      <c r="E366" s="15" t="s">
        <v>338</v>
      </c>
      <c r="H366" s="15" t="s">
        <v>20</v>
      </c>
    </row>
    <row r="367" spans="1:11">
      <c r="A367" s="15" t="s">
        <v>338</v>
      </c>
      <c r="B367" s="15" t="s">
        <v>339</v>
      </c>
      <c r="C367" s="15" t="s">
        <v>6701</v>
      </c>
      <c r="D367" s="15" t="s">
        <v>216</v>
      </c>
      <c r="E367" s="15" t="s">
        <v>1347</v>
      </c>
      <c r="G367" s="15" t="s">
        <v>1348</v>
      </c>
      <c r="H367" s="15" t="s">
        <v>20</v>
      </c>
    </row>
    <row r="368" spans="1:11">
      <c r="A368" s="15" t="s">
        <v>7210</v>
      </c>
      <c r="B368" s="15" t="s">
        <v>7211</v>
      </c>
      <c r="C368" s="15" t="s">
        <v>6701</v>
      </c>
      <c r="D368" s="15" t="s">
        <v>216</v>
      </c>
      <c r="E368" s="15" t="s">
        <v>338</v>
      </c>
      <c r="H368" s="15" t="s">
        <v>20</v>
      </c>
    </row>
    <row r="369" spans="1:8">
      <c r="A369" s="15" t="s">
        <v>264</v>
      </c>
      <c r="B369" s="15" t="s">
        <v>265</v>
      </c>
      <c r="C369" s="15" t="s">
        <v>6701</v>
      </c>
      <c r="D369" s="15" t="s">
        <v>103</v>
      </c>
      <c r="E369" s="15" t="s">
        <v>947</v>
      </c>
      <c r="G369" s="15" t="s">
        <v>6698</v>
      </c>
      <c r="H369" s="15" t="s">
        <v>20</v>
      </c>
    </row>
    <row r="370" spans="1:8">
      <c r="A370" s="15" t="s">
        <v>7212</v>
      </c>
      <c r="B370" s="15" t="s">
        <v>7213</v>
      </c>
      <c r="C370" s="15" t="s">
        <v>6701</v>
      </c>
      <c r="D370" s="15" t="s">
        <v>216</v>
      </c>
      <c r="E370" s="15" t="s">
        <v>1075</v>
      </c>
      <c r="H370" s="15" t="s">
        <v>20</v>
      </c>
    </row>
    <row r="371" spans="1:8">
      <c r="A371" s="15" t="s">
        <v>7214</v>
      </c>
      <c r="B371" s="15" t="s">
        <v>7215</v>
      </c>
      <c r="C371" s="15" t="s">
        <v>6701</v>
      </c>
      <c r="D371" s="15" t="s">
        <v>216</v>
      </c>
      <c r="E371" s="15" t="s">
        <v>1075</v>
      </c>
      <c r="H371" s="15" t="s">
        <v>20</v>
      </c>
    </row>
    <row r="372" spans="1:8">
      <c r="A372" s="15" t="s">
        <v>1347</v>
      </c>
      <c r="B372" s="15" t="s">
        <v>7216</v>
      </c>
      <c r="C372" s="15" t="s">
        <v>6731</v>
      </c>
      <c r="D372" s="15" t="s">
        <v>216</v>
      </c>
      <c r="E372" s="15" t="s">
        <v>1347</v>
      </c>
      <c r="H372" s="15" t="s">
        <v>20</v>
      </c>
    </row>
    <row r="373" spans="1:8">
      <c r="A373" s="15" t="s">
        <v>7217</v>
      </c>
      <c r="B373" s="15" t="s">
        <v>7218</v>
      </c>
      <c r="C373" s="15" t="s">
        <v>6701</v>
      </c>
      <c r="D373" s="15" t="s">
        <v>216</v>
      </c>
      <c r="E373" s="15" t="s">
        <v>1347</v>
      </c>
      <c r="H373" s="15" t="s">
        <v>20</v>
      </c>
    </row>
    <row r="374" spans="1:8">
      <c r="A374" s="15" t="s">
        <v>7217</v>
      </c>
      <c r="B374" s="15" t="s">
        <v>7219</v>
      </c>
      <c r="C374" s="15" t="s">
        <v>6935</v>
      </c>
      <c r="D374" s="15" t="s">
        <v>216</v>
      </c>
      <c r="E374" s="15" t="s">
        <v>1347</v>
      </c>
      <c r="H374" s="15" t="s">
        <v>20</v>
      </c>
    </row>
    <row r="375" spans="1:8">
      <c r="A375" s="15" t="s">
        <v>7220</v>
      </c>
      <c r="B375" s="15" t="s">
        <v>7221</v>
      </c>
      <c r="C375" s="15" t="s">
        <v>6701</v>
      </c>
      <c r="D375" s="15" t="s">
        <v>216</v>
      </c>
      <c r="E375" s="15" t="s">
        <v>1347</v>
      </c>
      <c r="H375" s="15" t="s">
        <v>20</v>
      </c>
    </row>
    <row r="376" spans="1:8">
      <c r="A376" s="15" t="s">
        <v>7220</v>
      </c>
      <c r="B376" s="15" t="s">
        <v>7222</v>
      </c>
      <c r="C376" s="15" t="s">
        <v>6700</v>
      </c>
      <c r="D376" s="15" t="s">
        <v>216</v>
      </c>
      <c r="E376" s="15" t="s">
        <v>1347</v>
      </c>
      <c r="H376" s="15" t="s">
        <v>20</v>
      </c>
    </row>
    <row r="377" spans="1:8">
      <c r="A377" s="15" t="s">
        <v>7223</v>
      </c>
      <c r="B377" s="15" t="s">
        <v>7224</v>
      </c>
      <c r="C377" s="15" t="s">
        <v>6701</v>
      </c>
      <c r="D377" s="15" t="s">
        <v>216</v>
      </c>
      <c r="E377" s="15" t="s">
        <v>1347</v>
      </c>
      <c r="H377" s="15" t="s">
        <v>20</v>
      </c>
    </row>
    <row r="378" spans="1:8">
      <c r="A378" s="15" t="s">
        <v>7223</v>
      </c>
      <c r="B378" s="15" t="s">
        <v>7225</v>
      </c>
      <c r="C378" s="15" t="s">
        <v>6935</v>
      </c>
      <c r="D378" s="15" t="s">
        <v>216</v>
      </c>
      <c r="E378" s="15" t="s">
        <v>1347</v>
      </c>
      <c r="H378" s="15" t="s">
        <v>20</v>
      </c>
    </row>
    <row r="379" spans="1:8">
      <c r="A379" s="15" t="s">
        <v>7226</v>
      </c>
      <c r="B379" s="15" t="s">
        <v>7227</v>
      </c>
      <c r="C379" s="15" t="s">
        <v>6701</v>
      </c>
      <c r="D379" s="15" t="s">
        <v>216</v>
      </c>
      <c r="E379" s="15" t="s">
        <v>1347</v>
      </c>
      <c r="H379" s="15" t="s">
        <v>20</v>
      </c>
    </row>
    <row r="380" spans="1:8">
      <c r="A380" s="15" t="s">
        <v>7226</v>
      </c>
      <c r="B380" s="15" t="s">
        <v>7228</v>
      </c>
      <c r="C380" s="15" t="s">
        <v>6700</v>
      </c>
      <c r="D380" s="15" t="s">
        <v>216</v>
      </c>
      <c r="E380" s="15" t="s">
        <v>1347</v>
      </c>
      <c r="H380" s="15" t="s">
        <v>20</v>
      </c>
    </row>
    <row r="381" spans="1:8">
      <c r="A381" s="15" t="s">
        <v>7229</v>
      </c>
      <c r="B381" s="15" t="s">
        <v>7230</v>
      </c>
      <c r="C381" s="15" t="s">
        <v>6701</v>
      </c>
      <c r="D381" s="15" t="s">
        <v>216</v>
      </c>
      <c r="E381" s="15" t="s">
        <v>1347</v>
      </c>
      <c r="H381" s="15" t="s">
        <v>20</v>
      </c>
    </row>
    <row r="382" spans="1:8">
      <c r="A382" s="15" t="s">
        <v>7231</v>
      </c>
      <c r="B382" s="15" t="s">
        <v>7232</v>
      </c>
      <c r="C382" s="15" t="s">
        <v>6737</v>
      </c>
      <c r="D382" s="15" t="s">
        <v>103</v>
      </c>
      <c r="E382" s="15" t="s">
        <v>1347</v>
      </c>
      <c r="G382" s="15" t="s">
        <v>6720</v>
      </c>
      <c r="H382" s="15" t="s">
        <v>20</v>
      </c>
    </row>
    <row r="383" spans="1:8">
      <c r="A383" s="15" t="s">
        <v>7233</v>
      </c>
      <c r="B383" s="15" t="s">
        <v>7234</v>
      </c>
      <c r="C383" s="15" t="s">
        <v>6701</v>
      </c>
      <c r="D383" s="15" t="s">
        <v>216</v>
      </c>
      <c r="E383" s="15" t="s">
        <v>6712</v>
      </c>
      <c r="H383" s="15" t="s">
        <v>20</v>
      </c>
    </row>
    <row r="384" spans="1:8">
      <c r="A384" s="15" t="s">
        <v>7235</v>
      </c>
      <c r="B384" s="15" t="s">
        <v>7236</v>
      </c>
      <c r="C384" s="15" t="s">
        <v>6701</v>
      </c>
      <c r="D384" s="15" t="s">
        <v>216</v>
      </c>
      <c r="E384" s="15" t="s">
        <v>1347</v>
      </c>
      <c r="H384" s="15" t="s">
        <v>20</v>
      </c>
    </row>
    <row r="385" spans="1:8">
      <c r="A385" s="15" t="s">
        <v>7235</v>
      </c>
      <c r="B385" s="15" t="s">
        <v>7237</v>
      </c>
      <c r="C385" s="15" t="s">
        <v>6935</v>
      </c>
      <c r="D385" s="15" t="s">
        <v>216</v>
      </c>
      <c r="E385" s="15" t="s">
        <v>1347</v>
      </c>
      <c r="H385" s="15" t="s">
        <v>20</v>
      </c>
    </row>
    <row r="386" spans="1:8">
      <c r="A386" s="15" t="s">
        <v>7238</v>
      </c>
      <c r="B386" s="15" t="s">
        <v>7239</v>
      </c>
      <c r="C386" s="15" t="s">
        <v>6701</v>
      </c>
      <c r="D386" s="15" t="s">
        <v>216</v>
      </c>
      <c r="E386" s="15" t="s">
        <v>1347</v>
      </c>
      <c r="H386" s="15" t="s">
        <v>20</v>
      </c>
    </row>
    <row r="387" spans="1:8">
      <c r="A387" s="15" t="s">
        <v>7240</v>
      </c>
      <c r="B387" s="15" t="s">
        <v>7241</v>
      </c>
      <c r="C387" s="15" t="s">
        <v>6701</v>
      </c>
      <c r="D387" s="15" t="s">
        <v>216</v>
      </c>
      <c r="E387" s="15" t="s">
        <v>1347</v>
      </c>
      <c r="H387" s="15" t="s">
        <v>20</v>
      </c>
    </row>
    <row r="388" spans="1:8">
      <c r="A388" s="15" t="s">
        <v>7240</v>
      </c>
      <c r="B388" s="15" t="s">
        <v>7242</v>
      </c>
      <c r="C388" s="15" t="s">
        <v>6700</v>
      </c>
      <c r="D388" s="15" t="s">
        <v>216</v>
      </c>
      <c r="E388" s="15" t="s">
        <v>1347</v>
      </c>
      <c r="H388" s="15" t="s">
        <v>20</v>
      </c>
    </row>
    <row r="389" spans="1:8">
      <c r="A389" s="15" t="s">
        <v>7243</v>
      </c>
      <c r="B389" s="15" t="s">
        <v>7244</v>
      </c>
      <c r="C389" s="15" t="s">
        <v>6701</v>
      </c>
      <c r="D389" s="15" t="s">
        <v>216</v>
      </c>
      <c r="E389" s="15" t="s">
        <v>1347</v>
      </c>
      <c r="H389" s="15" t="s">
        <v>20</v>
      </c>
    </row>
    <row r="390" spans="1:8">
      <c r="A390" s="15" t="s">
        <v>7243</v>
      </c>
      <c r="B390" s="15" t="s">
        <v>7245</v>
      </c>
      <c r="C390" s="15" t="s">
        <v>6935</v>
      </c>
      <c r="D390" s="15" t="s">
        <v>216</v>
      </c>
      <c r="E390" s="15" t="s">
        <v>1347</v>
      </c>
      <c r="H390" s="15" t="s">
        <v>20</v>
      </c>
    </row>
    <row r="391" spans="1:8">
      <c r="A391" s="15" t="s">
        <v>7246</v>
      </c>
      <c r="B391" s="15" t="s">
        <v>7247</v>
      </c>
      <c r="C391" s="15" t="s">
        <v>6701</v>
      </c>
      <c r="D391" s="15" t="s">
        <v>216</v>
      </c>
      <c r="E391" s="15" t="s">
        <v>1347</v>
      </c>
      <c r="H391" s="15" t="s">
        <v>20</v>
      </c>
    </row>
    <row r="392" spans="1:8">
      <c r="A392" s="15" t="s">
        <v>7248</v>
      </c>
      <c r="B392" s="15" t="s">
        <v>7249</v>
      </c>
      <c r="C392" s="15" t="s">
        <v>6701</v>
      </c>
      <c r="D392" s="15" t="s">
        <v>216</v>
      </c>
      <c r="E392" s="15" t="s">
        <v>1347</v>
      </c>
      <c r="H392" s="15" t="s">
        <v>20</v>
      </c>
    </row>
    <row r="393" spans="1:8">
      <c r="A393" s="15" t="s">
        <v>7248</v>
      </c>
      <c r="B393" s="15" t="s">
        <v>7250</v>
      </c>
      <c r="C393" s="15" t="s">
        <v>6700</v>
      </c>
      <c r="D393" s="15" t="s">
        <v>216</v>
      </c>
      <c r="E393" s="15" t="s">
        <v>1347</v>
      </c>
      <c r="H393" s="15" t="s">
        <v>20</v>
      </c>
    </row>
    <row r="394" spans="1:8">
      <c r="A394" s="15" t="s">
        <v>7251</v>
      </c>
      <c r="B394" s="15" t="s">
        <v>7252</v>
      </c>
      <c r="C394" s="15" t="s">
        <v>6701</v>
      </c>
      <c r="D394" s="15" t="s">
        <v>216</v>
      </c>
      <c r="E394" s="15" t="s">
        <v>1347</v>
      </c>
      <c r="H394" s="15" t="s">
        <v>20</v>
      </c>
    </row>
    <row r="395" spans="1:8">
      <c r="A395" s="15" t="s">
        <v>7253</v>
      </c>
      <c r="B395" s="15" t="s">
        <v>7254</v>
      </c>
      <c r="C395" s="15" t="s">
        <v>6701</v>
      </c>
      <c r="D395" s="15" t="s">
        <v>216</v>
      </c>
      <c r="E395" s="15" t="s">
        <v>1347</v>
      </c>
      <c r="H395" s="15" t="s">
        <v>20</v>
      </c>
    </row>
    <row r="396" spans="1:8">
      <c r="A396" s="15" t="s">
        <v>7255</v>
      </c>
      <c r="B396" s="15" t="s">
        <v>7256</v>
      </c>
      <c r="C396" s="15" t="s">
        <v>6701</v>
      </c>
      <c r="D396" s="15" t="s">
        <v>216</v>
      </c>
      <c r="E396" s="15" t="s">
        <v>1347</v>
      </c>
      <c r="H396" s="15" t="s">
        <v>20</v>
      </c>
    </row>
    <row r="397" spans="1:8">
      <c r="A397" s="15" t="s">
        <v>7255</v>
      </c>
      <c r="B397" s="15" t="s">
        <v>7257</v>
      </c>
      <c r="C397" s="15" t="s">
        <v>6935</v>
      </c>
      <c r="D397" s="15" t="s">
        <v>216</v>
      </c>
      <c r="E397" s="15" t="s">
        <v>1347</v>
      </c>
      <c r="H397" s="15" t="s">
        <v>20</v>
      </c>
    </row>
    <row r="398" spans="1:8">
      <c r="A398" s="15" t="s">
        <v>7258</v>
      </c>
      <c r="B398" s="15" t="s">
        <v>7259</v>
      </c>
      <c r="C398" s="15" t="s">
        <v>6701</v>
      </c>
      <c r="D398" s="15" t="s">
        <v>216</v>
      </c>
      <c r="E398" s="15" t="s">
        <v>1347</v>
      </c>
      <c r="H398" s="15" t="s">
        <v>20</v>
      </c>
    </row>
    <row r="399" spans="1:8">
      <c r="A399" s="15" t="s">
        <v>7260</v>
      </c>
      <c r="B399" s="15" t="s">
        <v>7261</v>
      </c>
      <c r="C399" s="15" t="s">
        <v>6701</v>
      </c>
      <c r="D399" s="15" t="s">
        <v>216</v>
      </c>
      <c r="E399" s="15" t="s">
        <v>1347</v>
      </c>
      <c r="H399" s="15" t="s">
        <v>20</v>
      </c>
    </row>
    <row r="400" spans="1:8">
      <c r="A400" s="15" t="s">
        <v>7260</v>
      </c>
      <c r="B400" s="15" t="s">
        <v>7262</v>
      </c>
      <c r="C400" s="15" t="s">
        <v>6935</v>
      </c>
      <c r="D400" s="15" t="s">
        <v>216</v>
      </c>
      <c r="E400" s="15" t="s">
        <v>1347</v>
      </c>
      <c r="H400" s="15" t="s">
        <v>20</v>
      </c>
    </row>
    <row r="401" spans="1:10">
      <c r="A401" s="15" t="s">
        <v>7263</v>
      </c>
      <c r="B401" s="15" t="s">
        <v>7264</v>
      </c>
      <c r="C401" s="15" t="s">
        <v>6701</v>
      </c>
      <c r="D401" s="15" t="s">
        <v>216</v>
      </c>
      <c r="E401" s="15" t="s">
        <v>1347</v>
      </c>
      <c r="H401" s="15" t="s">
        <v>20</v>
      </c>
    </row>
    <row r="402" spans="1:10">
      <c r="A402" s="15" t="s">
        <v>7265</v>
      </c>
      <c r="B402" s="15" t="s">
        <v>7266</v>
      </c>
      <c r="C402" s="15" t="s">
        <v>6731</v>
      </c>
      <c r="D402" s="15" t="s">
        <v>216</v>
      </c>
      <c r="E402" s="15" t="s">
        <v>1347</v>
      </c>
      <c r="H402" s="15" t="s">
        <v>20</v>
      </c>
    </row>
    <row r="403" spans="1:10">
      <c r="A403" s="15" t="s">
        <v>7265</v>
      </c>
      <c r="B403" s="15" t="s">
        <v>7267</v>
      </c>
      <c r="C403" s="15" t="s">
        <v>6704</v>
      </c>
      <c r="D403" s="15" t="s">
        <v>216</v>
      </c>
      <c r="E403" s="15" t="s">
        <v>1347</v>
      </c>
      <c r="H403" s="15" t="s">
        <v>20</v>
      </c>
    </row>
    <row r="404" spans="1:10">
      <c r="A404" s="15" t="s">
        <v>7268</v>
      </c>
      <c r="B404" s="15" t="s">
        <v>7269</v>
      </c>
      <c r="C404" s="15" t="s">
        <v>6731</v>
      </c>
      <c r="D404" s="15" t="s">
        <v>216</v>
      </c>
      <c r="E404" s="15" t="s">
        <v>1347</v>
      </c>
      <c r="H404" s="15" t="s">
        <v>20</v>
      </c>
    </row>
    <row r="405" spans="1:10">
      <c r="A405" s="15" t="s">
        <v>7270</v>
      </c>
      <c r="B405" s="15" t="s">
        <v>7271</v>
      </c>
      <c r="C405" s="15" t="s">
        <v>6731</v>
      </c>
      <c r="D405" s="15" t="s">
        <v>216</v>
      </c>
      <c r="E405" s="15" t="s">
        <v>1347</v>
      </c>
      <c r="H405" s="15" t="s">
        <v>20</v>
      </c>
    </row>
    <row r="406" spans="1:10">
      <c r="A406" s="15" t="s">
        <v>7272</v>
      </c>
      <c r="B406" s="15" t="s">
        <v>7273</v>
      </c>
      <c r="C406" s="15" t="s">
        <v>6704</v>
      </c>
      <c r="D406" s="15" t="s">
        <v>216</v>
      </c>
      <c r="E406" s="15" t="s">
        <v>1347</v>
      </c>
      <c r="H406" s="15" t="s">
        <v>20</v>
      </c>
    </row>
    <row r="407" spans="1:10">
      <c r="A407" s="15" t="s">
        <v>7274</v>
      </c>
      <c r="B407" s="15" t="s">
        <v>7275</v>
      </c>
      <c r="C407" s="15" t="s">
        <v>6731</v>
      </c>
      <c r="D407" s="15" t="s">
        <v>216</v>
      </c>
      <c r="E407" s="15" t="s">
        <v>1347</v>
      </c>
      <c r="H407" s="15" t="s">
        <v>20</v>
      </c>
    </row>
    <row r="408" spans="1:10">
      <c r="A408" s="15" t="s">
        <v>7276</v>
      </c>
      <c r="B408" s="15" t="s">
        <v>7277</v>
      </c>
      <c r="C408" s="15" t="s">
        <v>6688</v>
      </c>
      <c r="D408" s="15" t="s">
        <v>216</v>
      </c>
      <c r="E408" s="15" t="s">
        <v>1347</v>
      </c>
      <c r="H408" s="15" t="s">
        <v>20</v>
      </c>
    </row>
    <row r="409" spans="1:10">
      <c r="A409" s="15" t="s">
        <v>7278</v>
      </c>
      <c r="B409" s="15" t="s">
        <v>7279</v>
      </c>
      <c r="C409" s="15" t="s">
        <v>6688</v>
      </c>
      <c r="D409" s="15" t="s">
        <v>216</v>
      </c>
      <c r="E409" s="15" t="s">
        <v>1347</v>
      </c>
      <c r="H409" s="15" t="s">
        <v>20</v>
      </c>
    </row>
    <row r="410" spans="1:10">
      <c r="A410" s="15" t="s">
        <v>7280</v>
      </c>
      <c r="B410" s="15" t="s">
        <v>7281</v>
      </c>
      <c r="C410" s="15" t="s">
        <v>7132</v>
      </c>
      <c r="D410" s="15" t="s">
        <v>103</v>
      </c>
      <c r="E410" s="15" t="s">
        <v>947</v>
      </c>
      <c r="G410" s="15" t="s">
        <v>6720</v>
      </c>
      <c r="H410" s="15" t="s">
        <v>20</v>
      </c>
    </row>
    <row r="411" spans="1:10">
      <c r="A411" s="15" t="s">
        <v>7282</v>
      </c>
      <c r="B411" s="15" t="s">
        <v>7283</v>
      </c>
      <c r="C411" s="15" t="s">
        <v>6688</v>
      </c>
      <c r="D411" s="15" t="s">
        <v>103</v>
      </c>
      <c r="E411" s="15" t="s">
        <v>947</v>
      </c>
      <c r="G411" s="15" t="s">
        <v>6720</v>
      </c>
      <c r="H411" s="15" t="s">
        <v>20</v>
      </c>
    </row>
    <row r="412" spans="1:10">
      <c r="A412" s="15" t="s">
        <v>7284</v>
      </c>
      <c r="B412" s="15" t="s">
        <v>7285</v>
      </c>
      <c r="C412" s="15" t="s">
        <v>6701</v>
      </c>
      <c r="D412" s="15" t="s">
        <v>216</v>
      </c>
      <c r="E412" s="15" t="s">
        <v>947</v>
      </c>
      <c r="H412" s="15" t="s">
        <v>20</v>
      </c>
    </row>
    <row r="413" spans="1:10">
      <c r="A413" s="15" t="s">
        <v>7286</v>
      </c>
      <c r="B413" s="15" t="s">
        <v>7287</v>
      </c>
      <c r="C413" s="15" t="s">
        <v>6701</v>
      </c>
      <c r="D413" s="15" t="s">
        <v>103</v>
      </c>
      <c r="E413" s="15" t="s">
        <v>947</v>
      </c>
      <c r="G413" s="15" t="s">
        <v>6720</v>
      </c>
      <c r="H413" s="15" t="s">
        <v>20</v>
      </c>
    </row>
    <row r="414" spans="1:10">
      <c r="A414" s="15" t="s">
        <v>7288</v>
      </c>
      <c r="B414" s="15" t="s">
        <v>7289</v>
      </c>
      <c r="C414" s="15" t="s">
        <v>6701</v>
      </c>
      <c r="D414" s="15" t="s">
        <v>216</v>
      </c>
      <c r="E414" s="15" t="s">
        <v>947</v>
      </c>
      <c r="H414" s="15" t="s">
        <v>20</v>
      </c>
    </row>
    <row r="415" spans="1:10">
      <c r="A415" s="15" t="s">
        <v>7290</v>
      </c>
      <c r="B415" s="15" t="s">
        <v>7291</v>
      </c>
      <c r="C415" s="15" t="s">
        <v>6701</v>
      </c>
      <c r="D415" s="15" t="s">
        <v>216</v>
      </c>
      <c r="E415" s="15" t="s">
        <v>6712</v>
      </c>
      <c r="H415" s="15" t="s">
        <v>20</v>
      </c>
    </row>
    <row r="416" spans="1:10">
      <c r="A416" s="15" t="s">
        <v>689</v>
      </c>
      <c r="B416" s="15" t="s">
        <v>358</v>
      </c>
      <c r="C416" s="15" t="s">
        <v>6701</v>
      </c>
      <c r="D416" s="15" t="s">
        <v>1636</v>
      </c>
      <c r="E416" s="15" t="s">
        <v>947</v>
      </c>
      <c r="H416" s="15" t="s">
        <v>20</v>
      </c>
      <c r="J416" s="15" t="s">
        <v>7020</v>
      </c>
    </row>
    <row r="417" spans="1:10">
      <c r="A417" s="15" t="s">
        <v>7294</v>
      </c>
      <c r="B417" s="15" t="s">
        <v>7295</v>
      </c>
      <c r="C417" s="15" t="s">
        <v>6700</v>
      </c>
      <c r="D417" s="15" t="s">
        <v>103</v>
      </c>
      <c r="E417" s="15" t="s">
        <v>810</v>
      </c>
      <c r="G417" s="15" t="s">
        <v>6698</v>
      </c>
      <c r="H417" s="15" t="s">
        <v>20</v>
      </c>
    </row>
    <row r="418" spans="1:10">
      <c r="A418" s="15" t="s">
        <v>7296</v>
      </c>
      <c r="B418" s="15" t="s">
        <v>7297</v>
      </c>
      <c r="C418" s="15" t="s">
        <v>6701</v>
      </c>
      <c r="D418" s="15" t="s">
        <v>1636</v>
      </c>
      <c r="E418" s="15" t="s">
        <v>947</v>
      </c>
      <c r="H418" s="15" t="s">
        <v>20</v>
      </c>
      <c r="J418" s="15" t="s">
        <v>117</v>
      </c>
    </row>
    <row r="419" spans="1:10">
      <c r="A419" s="15" t="s">
        <v>7298</v>
      </c>
      <c r="B419" s="15" t="s">
        <v>7299</v>
      </c>
      <c r="C419" s="15" t="s">
        <v>6700</v>
      </c>
      <c r="D419" s="15" t="s">
        <v>103</v>
      </c>
      <c r="E419" s="15" t="s">
        <v>947</v>
      </c>
      <c r="G419" s="15" t="s">
        <v>6698</v>
      </c>
      <c r="H419" s="15" t="s">
        <v>20</v>
      </c>
    </row>
    <row r="420" spans="1:10">
      <c r="A420" s="15" t="s">
        <v>7300</v>
      </c>
      <c r="B420" s="15" t="s">
        <v>7301</v>
      </c>
      <c r="C420" s="15" t="s">
        <v>6701</v>
      </c>
      <c r="D420" s="15" t="s">
        <v>1636</v>
      </c>
      <c r="E420" s="15" t="s">
        <v>947</v>
      </c>
      <c r="H420" s="15" t="s">
        <v>20</v>
      </c>
      <c r="J420" s="15" t="s">
        <v>117</v>
      </c>
    </row>
    <row r="421" spans="1:10">
      <c r="A421" s="15" t="s">
        <v>6274</v>
      </c>
      <c r="B421" s="15" t="s">
        <v>7302</v>
      </c>
      <c r="C421" s="15" t="s">
        <v>6701</v>
      </c>
      <c r="D421" s="15" t="s">
        <v>1636</v>
      </c>
      <c r="E421" s="15" t="s">
        <v>947</v>
      </c>
      <c r="H421" s="15" t="s">
        <v>20</v>
      </c>
      <c r="J421" s="15" t="s">
        <v>117</v>
      </c>
    </row>
    <row r="422" spans="1:10">
      <c r="A422" s="15" t="s">
        <v>6274</v>
      </c>
      <c r="B422" s="15" t="s">
        <v>7302</v>
      </c>
      <c r="C422" s="15" t="s">
        <v>6697</v>
      </c>
      <c r="D422" s="15" t="s">
        <v>1636</v>
      </c>
      <c r="E422" s="15" t="s">
        <v>947</v>
      </c>
      <c r="H422" s="15" t="s">
        <v>20</v>
      </c>
      <c r="J422" s="15" t="s">
        <v>117</v>
      </c>
    </row>
    <row r="423" spans="1:10">
      <c r="A423" s="15" t="s">
        <v>4350</v>
      </c>
      <c r="B423" s="15" t="s">
        <v>7303</v>
      </c>
      <c r="C423" s="15" t="s">
        <v>6731</v>
      </c>
      <c r="D423" s="15" t="s">
        <v>216</v>
      </c>
      <c r="E423" s="15" t="s">
        <v>6712</v>
      </c>
      <c r="H423" s="15" t="s">
        <v>20</v>
      </c>
    </row>
    <row r="424" spans="1:10">
      <c r="A424" s="15" t="s">
        <v>231</v>
      </c>
      <c r="B424" s="15" t="s">
        <v>9014</v>
      </c>
      <c r="C424" s="15" t="s">
        <v>6701</v>
      </c>
      <c r="D424" s="15" t="s">
        <v>103</v>
      </c>
      <c r="E424" s="15" t="s">
        <v>947</v>
      </c>
      <c r="G424" s="15" t="s">
        <v>6689</v>
      </c>
      <c r="H424" s="15" t="s">
        <v>20</v>
      </c>
    </row>
    <row r="425" spans="1:10">
      <c r="A425" s="15" t="s">
        <v>6259</v>
      </c>
      <c r="B425" s="15" t="s">
        <v>7304</v>
      </c>
      <c r="C425" s="15" t="s">
        <v>6701</v>
      </c>
      <c r="D425" s="15" t="s">
        <v>1636</v>
      </c>
      <c r="E425" s="15" t="s">
        <v>947</v>
      </c>
      <c r="H425" s="15" t="s">
        <v>20</v>
      </c>
      <c r="J425" s="15" t="s">
        <v>7020</v>
      </c>
    </row>
    <row r="426" spans="1:10">
      <c r="A426" s="15" t="s">
        <v>407</v>
      </c>
      <c r="B426" s="15" t="s">
        <v>408</v>
      </c>
      <c r="C426" s="15" t="s">
        <v>6701</v>
      </c>
      <c r="D426" s="15" t="s">
        <v>103</v>
      </c>
      <c r="E426" s="15" t="s">
        <v>947</v>
      </c>
      <c r="G426" s="15" t="s">
        <v>6698</v>
      </c>
      <c r="H426" s="15" t="s">
        <v>20</v>
      </c>
    </row>
    <row r="427" spans="1:10">
      <c r="A427" s="15" t="s">
        <v>7305</v>
      </c>
      <c r="B427" s="15" t="s">
        <v>7306</v>
      </c>
      <c r="C427" s="15" t="s">
        <v>6701</v>
      </c>
      <c r="D427" s="15" t="s">
        <v>103</v>
      </c>
      <c r="E427" s="15" t="s">
        <v>947</v>
      </c>
      <c r="G427" s="15" t="s">
        <v>6698</v>
      </c>
      <c r="H427" s="15" t="s">
        <v>20</v>
      </c>
    </row>
    <row r="428" spans="1:10">
      <c r="A428" s="15" t="s">
        <v>392</v>
      </c>
      <c r="B428" s="15" t="s">
        <v>394</v>
      </c>
      <c r="C428" s="15" t="s">
        <v>6701</v>
      </c>
      <c r="D428" s="15" t="s">
        <v>1636</v>
      </c>
      <c r="E428" s="15" t="s">
        <v>947</v>
      </c>
      <c r="H428" s="15" t="s">
        <v>20</v>
      </c>
      <c r="J428" s="15" t="s">
        <v>7020</v>
      </c>
    </row>
    <row r="429" spans="1:10">
      <c r="A429" s="15" t="s">
        <v>126</v>
      </c>
      <c r="B429" s="15" t="s">
        <v>8865</v>
      </c>
      <c r="C429" s="15" t="s">
        <v>6701</v>
      </c>
      <c r="D429" s="15" t="s">
        <v>103</v>
      </c>
      <c r="E429" s="15" t="s">
        <v>947</v>
      </c>
      <c r="G429" s="15" t="s">
        <v>6689</v>
      </c>
      <c r="H429" s="15" t="s">
        <v>20</v>
      </c>
    </row>
    <row r="430" spans="1:10">
      <c r="A430" s="15" t="s">
        <v>126</v>
      </c>
      <c r="B430" s="15" t="s">
        <v>7309</v>
      </c>
      <c r="C430" s="15" t="s">
        <v>6700</v>
      </c>
      <c r="D430" s="15" t="s">
        <v>103</v>
      </c>
      <c r="E430" s="15" t="s">
        <v>947</v>
      </c>
      <c r="G430" s="15" t="s">
        <v>6689</v>
      </c>
      <c r="H430" s="15" t="s">
        <v>20</v>
      </c>
    </row>
    <row r="431" spans="1:10">
      <c r="A431" s="15" t="s">
        <v>7310</v>
      </c>
      <c r="B431" s="15" t="s">
        <v>7311</v>
      </c>
      <c r="C431" s="15" t="s">
        <v>6697</v>
      </c>
      <c r="D431" s="15" t="s">
        <v>1636</v>
      </c>
      <c r="E431" s="15" t="s">
        <v>947</v>
      </c>
      <c r="H431" s="15" t="s">
        <v>20</v>
      </c>
      <c r="J431" s="15" t="s">
        <v>117</v>
      </c>
    </row>
    <row r="432" spans="1:10">
      <c r="A432" s="15" t="s">
        <v>7312</v>
      </c>
      <c r="B432" s="15" t="s">
        <v>7313</v>
      </c>
      <c r="C432" s="15" t="s">
        <v>6697</v>
      </c>
      <c r="D432" s="15" t="s">
        <v>103</v>
      </c>
      <c r="E432" s="15" t="s">
        <v>947</v>
      </c>
      <c r="G432" s="15" t="s">
        <v>6698</v>
      </c>
      <c r="H432" s="15" t="s">
        <v>20</v>
      </c>
    </row>
    <row r="433" spans="1:11">
      <c r="A433" s="15" t="s">
        <v>7312</v>
      </c>
      <c r="B433" s="15" t="s">
        <v>7314</v>
      </c>
      <c r="C433" s="15" t="s">
        <v>6700</v>
      </c>
      <c r="D433" s="15" t="s">
        <v>103</v>
      </c>
      <c r="E433" s="15" t="s">
        <v>947</v>
      </c>
      <c r="G433" s="15" t="s">
        <v>6698</v>
      </c>
      <c r="H433" s="15" t="s">
        <v>20</v>
      </c>
    </row>
    <row r="434" spans="1:11">
      <c r="A434" s="15" t="s">
        <v>7315</v>
      </c>
      <c r="B434" s="15" t="s">
        <v>7316</v>
      </c>
      <c r="C434" s="15" t="s">
        <v>6697</v>
      </c>
      <c r="D434" s="15" t="s">
        <v>103</v>
      </c>
      <c r="E434" s="15" t="s">
        <v>947</v>
      </c>
      <c r="G434" s="15" t="s">
        <v>6698</v>
      </c>
      <c r="H434" s="15" t="s">
        <v>20</v>
      </c>
    </row>
    <row r="435" spans="1:11">
      <c r="A435" s="15" t="s">
        <v>7315</v>
      </c>
      <c r="B435" s="15" t="s">
        <v>7317</v>
      </c>
      <c r="C435" s="15" t="s">
        <v>6700</v>
      </c>
      <c r="D435" s="15" t="s">
        <v>103</v>
      </c>
      <c r="E435" s="15" t="s">
        <v>947</v>
      </c>
      <c r="G435" s="15" t="s">
        <v>6698</v>
      </c>
      <c r="H435" s="15" t="s">
        <v>20</v>
      </c>
    </row>
    <row r="436" spans="1:11">
      <c r="A436" s="15" t="s">
        <v>121</v>
      </c>
      <c r="B436" s="15" t="s">
        <v>9015</v>
      </c>
      <c r="C436" s="15" t="s">
        <v>6701</v>
      </c>
      <c r="D436" s="15" t="s">
        <v>103</v>
      </c>
      <c r="E436" s="15" t="s">
        <v>947</v>
      </c>
      <c r="G436" s="15" t="s">
        <v>6689</v>
      </c>
      <c r="H436" s="15" t="s">
        <v>20</v>
      </c>
    </row>
    <row r="437" spans="1:11">
      <c r="A437" s="15" t="s">
        <v>121</v>
      </c>
      <c r="B437" s="15" t="s">
        <v>9016</v>
      </c>
      <c r="C437" s="15" t="s">
        <v>6700</v>
      </c>
      <c r="D437" s="15" t="s">
        <v>103</v>
      </c>
      <c r="E437" s="15" t="s">
        <v>947</v>
      </c>
      <c r="G437" s="15" t="s">
        <v>6689</v>
      </c>
      <c r="H437" s="15" t="s">
        <v>20</v>
      </c>
    </row>
    <row r="438" spans="1:11">
      <c r="A438" s="15" t="s">
        <v>7318</v>
      </c>
      <c r="B438" s="15" t="s">
        <v>7319</v>
      </c>
      <c r="C438" s="15" t="s">
        <v>6704</v>
      </c>
      <c r="D438" s="15" t="s">
        <v>216</v>
      </c>
      <c r="E438" s="15" t="s">
        <v>1075</v>
      </c>
      <c r="H438" s="15" t="s">
        <v>20</v>
      </c>
    </row>
    <row r="439" spans="1:11">
      <c r="A439" s="15" t="s">
        <v>626</v>
      </c>
      <c r="B439" s="15" t="s">
        <v>1736</v>
      </c>
      <c r="C439" s="15" t="s">
        <v>6701</v>
      </c>
      <c r="D439" s="15" t="s">
        <v>1636</v>
      </c>
      <c r="E439" s="15" t="s">
        <v>947</v>
      </c>
      <c r="H439" s="15" t="s">
        <v>20</v>
      </c>
      <c r="J439" s="15" t="s">
        <v>117</v>
      </c>
    </row>
    <row r="440" spans="1:11">
      <c r="A440" s="15" t="s">
        <v>626</v>
      </c>
      <c r="B440" s="15" t="s">
        <v>1736</v>
      </c>
      <c r="C440" s="15" t="s">
        <v>6697</v>
      </c>
      <c r="D440" s="15" t="s">
        <v>1636</v>
      </c>
      <c r="E440" s="15" t="s">
        <v>947</v>
      </c>
      <c r="H440" s="15" t="s">
        <v>20</v>
      </c>
      <c r="J440" s="15" t="s">
        <v>117</v>
      </c>
    </row>
    <row r="441" spans="1:11">
      <c r="A441" s="15" t="s">
        <v>7320</v>
      </c>
      <c r="B441" s="15" t="s">
        <v>7321</v>
      </c>
      <c r="C441" s="15" t="s">
        <v>6704</v>
      </c>
      <c r="D441" s="15" t="s">
        <v>216</v>
      </c>
      <c r="E441" s="15" t="s">
        <v>6712</v>
      </c>
      <c r="H441" s="15" t="s">
        <v>20</v>
      </c>
    </row>
    <row r="442" spans="1:11">
      <c r="A442" s="15" t="s">
        <v>7322</v>
      </c>
      <c r="B442" s="15" t="s">
        <v>7323</v>
      </c>
      <c r="C442" s="15" t="s">
        <v>6701</v>
      </c>
      <c r="D442" s="15" t="s">
        <v>216</v>
      </c>
      <c r="E442" s="15" t="s">
        <v>1347</v>
      </c>
      <c r="H442" s="15" t="s">
        <v>20</v>
      </c>
    </row>
    <row r="443" spans="1:11">
      <c r="A443" s="15" t="s">
        <v>7324</v>
      </c>
      <c r="B443" s="15" t="s">
        <v>7325</v>
      </c>
      <c r="C443" s="15" t="s">
        <v>6701</v>
      </c>
      <c r="D443" s="15" t="s">
        <v>216</v>
      </c>
      <c r="E443" s="15" t="s">
        <v>1347</v>
      </c>
      <c r="H443" s="15" t="s">
        <v>20</v>
      </c>
    </row>
    <row r="444" spans="1:11">
      <c r="A444" s="15" t="s">
        <v>7326</v>
      </c>
      <c r="B444" s="15" t="s">
        <v>7327</v>
      </c>
      <c r="C444" s="15" t="s">
        <v>6701</v>
      </c>
      <c r="D444" s="15" t="s">
        <v>216</v>
      </c>
      <c r="E444" s="15" t="s">
        <v>6712</v>
      </c>
      <c r="H444" s="15" t="s">
        <v>20</v>
      </c>
    </row>
    <row r="445" spans="1:11">
      <c r="A445" s="15" t="s">
        <v>7328</v>
      </c>
      <c r="B445" s="15" t="s">
        <v>7329</v>
      </c>
      <c r="C445" s="15" t="s">
        <v>6701</v>
      </c>
      <c r="D445" s="15" t="s">
        <v>216</v>
      </c>
      <c r="E445" s="15" t="s">
        <v>1347</v>
      </c>
      <c r="H445" s="15" t="s">
        <v>20</v>
      </c>
    </row>
    <row r="446" spans="1:11">
      <c r="A446" s="15" t="s">
        <v>7330</v>
      </c>
      <c r="B446" s="15" t="s">
        <v>7331</v>
      </c>
      <c r="C446" s="15" t="s">
        <v>6701</v>
      </c>
      <c r="D446" s="15" t="s">
        <v>216</v>
      </c>
      <c r="E446" s="15" t="s">
        <v>1347</v>
      </c>
      <c r="H446" s="15" t="s">
        <v>20</v>
      </c>
    </row>
    <row r="447" spans="1:11">
      <c r="A447" s="15" t="s">
        <v>37</v>
      </c>
      <c r="B447" s="15" t="s">
        <v>372</v>
      </c>
      <c r="C447" s="15" t="s">
        <v>6701</v>
      </c>
      <c r="D447" s="15" t="s">
        <v>1636</v>
      </c>
      <c r="E447" s="15" t="s">
        <v>947</v>
      </c>
      <c r="H447" s="15" t="s">
        <v>20</v>
      </c>
      <c r="J447" s="15" t="s">
        <v>117</v>
      </c>
      <c r="K447" s="15" t="s">
        <v>329</v>
      </c>
    </row>
    <row r="448" spans="1:11">
      <c r="A448" s="15" t="s">
        <v>7333</v>
      </c>
      <c r="B448" s="15" t="s">
        <v>7334</v>
      </c>
      <c r="C448" s="15" t="s">
        <v>6700</v>
      </c>
      <c r="D448" s="15" t="s">
        <v>134</v>
      </c>
      <c r="E448" s="15" t="s">
        <v>810</v>
      </c>
      <c r="H448" s="15" t="s">
        <v>20</v>
      </c>
    </row>
    <row r="449" spans="1:8">
      <c r="A449" s="15" t="s">
        <v>7333</v>
      </c>
      <c r="B449" s="15" t="s">
        <v>7335</v>
      </c>
      <c r="C449" s="15" t="s">
        <v>6700</v>
      </c>
      <c r="D449" s="15" t="s">
        <v>103</v>
      </c>
      <c r="E449" s="15" t="s">
        <v>810</v>
      </c>
      <c r="G449" s="15" t="s">
        <v>6689</v>
      </c>
      <c r="H449" s="15" t="s">
        <v>20</v>
      </c>
    </row>
    <row r="450" spans="1:8">
      <c r="A450" s="15" t="s">
        <v>7336</v>
      </c>
      <c r="B450" s="15" t="s">
        <v>7337</v>
      </c>
      <c r="C450" s="15" t="s">
        <v>6700</v>
      </c>
      <c r="D450" s="15" t="s">
        <v>134</v>
      </c>
      <c r="E450" s="15" t="s">
        <v>810</v>
      </c>
      <c r="H450" s="15" t="s">
        <v>20</v>
      </c>
    </row>
    <row r="451" spans="1:8">
      <c r="A451" s="15" t="s">
        <v>7336</v>
      </c>
      <c r="B451" s="15" t="s">
        <v>7338</v>
      </c>
      <c r="C451" s="15" t="s">
        <v>6700</v>
      </c>
      <c r="D451" s="15" t="s">
        <v>103</v>
      </c>
      <c r="E451" s="15" t="s">
        <v>810</v>
      </c>
      <c r="G451" s="15" t="s">
        <v>6689</v>
      </c>
      <c r="H451" s="15" t="s">
        <v>20</v>
      </c>
    </row>
    <row r="452" spans="1:8">
      <c r="A452" s="15" t="s">
        <v>7339</v>
      </c>
      <c r="B452" s="15" t="s">
        <v>7340</v>
      </c>
      <c r="C452" s="15" t="s">
        <v>6700</v>
      </c>
      <c r="D452" s="15" t="s">
        <v>7081</v>
      </c>
      <c r="E452" s="15" t="s">
        <v>810</v>
      </c>
      <c r="H452" s="15" t="s">
        <v>20</v>
      </c>
    </row>
    <row r="453" spans="1:8">
      <c r="A453" s="15" t="s">
        <v>7339</v>
      </c>
      <c r="B453" s="15" t="s">
        <v>7341</v>
      </c>
      <c r="C453" s="15" t="s">
        <v>6700</v>
      </c>
      <c r="D453" s="15" t="s">
        <v>103</v>
      </c>
      <c r="E453" s="15" t="s">
        <v>810</v>
      </c>
      <c r="G453" s="15" t="s">
        <v>6689</v>
      </c>
      <c r="H453" s="15" t="s">
        <v>20</v>
      </c>
    </row>
    <row r="454" spans="1:8">
      <c r="A454" s="15" t="s">
        <v>7342</v>
      </c>
      <c r="B454" s="15" t="s">
        <v>7343</v>
      </c>
      <c r="C454" s="15" t="s">
        <v>6700</v>
      </c>
      <c r="D454" s="15" t="s">
        <v>7081</v>
      </c>
      <c r="E454" s="15" t="s">
        <v>810</v>
      </c>
      <c r="H454" s="15" t="s">
        <v>20</v>
      </c>
    </row>
    <row r="455" spans="1:8">
      <c r="A455" s="15" t="s">
        <v>7342</v>
      </c>
      <c r="B455" s="15" t="s">
        <v>7344</v>
      </c>
      <c r="C455" s="15" t="s">
        <v>6700</v>
      </c>
      <c r="D455" s="15" t="s">
        <v>103</v>
      </c>
      <c r="E455" s="15" t="s">
        <v>810</v>
      </c>
      <c r="G455" s="15" t="s">
        <v>6689</v>
      </c>
      <c r="H455" s="15" t="s">
        <v>20</v>
      </c>
    </row>
    <row r="456" spans="1:8">
      <c r="A456" s="15" t="s">
        <v>7345</v>
      </c>
      <c r="B456" s="15" t="s">
        <v>7346</v>
      </c>
      <c r="C456" s="15" t="s">
        <v>6700</v>
      </c>
      <c r="D456" s="15" t="s">
        <v>7081</v>
      </c>
      <c r="E456" s="15" t="s">
        <v>810</v>
      </c>
      <c r="H456" s="15" t="s">
        <v>20</v>
      </c>
    </row>
    <row r="457" spans="1:8">
      <c r="A457" s="15" t="s">
        <v>7345</v>
      </c>
      <c r="B457" s="15" t="s">
        <v>7347</v>
      </c>
      <c r="C457" s="15" t="s">
        <v>6700</v>
      </c>
      <c r="D457" s="15" t="s">
        <v>103</v>
      </c>
      <c r="E457" s="15" t="s">
        <v>810</v>
      </c>
      <c r="G457" s="15" t="s">
        <v>6689</v>
      </c>
      <c r="H457" s="15" t="s">
        <v>20</v>
      </c>
    </row>
    <row r="458" spans="1:8">
      <c r="A458" s="15" t="s">
        <v>7348</v>
      </c>
      <c r="B458" s="15" t="s">
        <v>7349</v>
      </c>
      <c r="C458" s="15" t="s">
        <v>6700</v>
      </c>
      <c r="D458" s="15" t="s">
        <v>134</v>
      </c>
      <c r="E458" s="15" t="s">
        <v>810</v>
      </c>
      <c r="H458" s="15" t="s">
        <v>20</v>
      </c>
    </row>
    <row r="459" spans="1:8">
      <c r="A459" s="15" t="s">
        <v>7348</v>
      </c>
      <c r="B459" s="15" t="s">
        <v>7350</v>
      </c>
      <c r="C459" s="15" t="s">
        <v>6700</v>
      </c>
      <c r="D459" s="15" t="s">
        <v>103</v>
      </c>
      <c r="E459" s="15" t="s">
        <v>810</v>
      </c>
      <c r="G459" s="15" t="s">
        <v>6689</v>
      </c>
      <c r="H459" s="15" t="s">
        <v>20</v>
      </c>
    </row>
    <row r="460" spans="1:8">
      <c r="A460" s="15" t="s">
        <v>7351</v>
      </c>
      <c r="B460" s="15" t="s">
        <v>7352</v>
      </c>
      <c r="C460" s="15" t="s">
        <v>6700</v>
      </c>
      <c r="D460" s="15" t="s">
        <v>134</v>
      </c>
      <c r="E460" s="15" t="s">
        <v>810</v>
      </c>
      <c r="H460" s="15" t="s">
        <v>20</v>
      </c>
    </row>
    <row r="461" spans="1:8">
      <c r="A461" s="15" t="s">
        <v>7351</v>
      </c>
      <c r="B461" s="15" t="s">
        <v>7353</v>
      </c>
      <c r="C461" s="15" t="s">
        <v>6700</v>
      </c>
      <c r="D461" s="15" t="s">
        <v>103</v>
      </c>
      <c r="E461" s="15" t="s">
        <v>810</v>
      </c>
      <c r="G461" s="15" t="s">
        <v>6689</v>
      </c>
      <c r="H461" s="15" t="s">
        <v>20</v>
      </c>
    </row>
    <row r="462" spans="1:8">
      <c r="A462" s="15" t="s">
        <v>7354</v>
      </c>
      <c r="B462" s="15" t="s">
        <v>7355</v>
      </c>
      <c r="C462" s="15" t="s">
        <v>6700</v>
      </c>
      <c r="D462" s="15" t="s">
        <v>7081</v>
      </c>
      <c r="E462" s="15" t="s">
        <v>810</v>
      </c>
      <c r="H462" s="15" t="s">
        <v>20</v>
      </c>
    </row>
    <row r="463" spans="1:8">
      <c r="A463" s="15" t="s">
        <v>7354</v>
      </c>
      <c r="B463" s="15" t="s">
        <v>7356</v>
      </c>
      <c r="C463" s="15" t="s">
        <v>6700</v>
      </c>
      <c r="D463" s="15" t="s">
        <v>103</v>
      </c>
      <c r="E463" s="15" t="s">
        <v>810</v>
      </c>
      <c r="G463" s="15" t="s">
        <v>6689</v>
      </c>
      <c r="H463" s="15" t="s">
        <v>20</v>
      </c>
    </row>
    <row r="464" spans="1:8">
      <c r="A464" s="15" t="s">
        <v>7357</v>
      </c>
      <c r="B464" s="15" t="s">
        <v>7358</v>
      </c>
      <c r="C464" s="15" t="s">
        <v>6700</v>
      </c>
      <c r="D464" s="15" t="s">
        <v>134</v>
      </c>
      <c r="E464" s="15" t="s">
        <v>810</v>
      </c>
      <c r="H464" s="15" t="s">
        <v>20</v>
      </c>
    </row>
    <row r="465" spans="1:8">
      <c r="A465" s="15" t="s">
        <v>7357</v>
      </c>
      <c r="B465" s="15" t="s">
        <v>7359</v>
      </c>
      <c r="C465" s="15" t="s">
        <v>6700</v>
      </c>
      <c r="D465" s="15" t="s">
        <v>103</v>
      </c>
      <c r="E465" s="15" t="s">
        <v>810</v>
      </c>
      <c r="G465" s="15" t="s">
        <v>6689</v>
      </c>
      <c r="H465" s="15" t="s">
        <v>20</v>
      </c>
    </row>
    <row r="466" spans="1:8">
      <c r="A466" s="15" t="s">
        <v>7360</v>
      </c>
      <c r="B466" s="15" t="s">
        <v>7361</v>
      </c>
      <c r="C466" s="15" t="s">
        <v>6700</v>
      </c>
      <c r="D466" s="15" t="s">
        <v>134</v>
      </c>
      <c r="E466" s="15" t="s">
        <v>810</v>
      </c>
      <c r="H466" s="15" t="s">
        <v>20</v>
      </c>
    </row>
    <row r="467" spans="1:8">
      <c r="A467" s="15" t="s">
        <v>7360</v>
      </c>
      <c r="B467" s="15" t="s">
        <v>7362</v>
      </c>
      <c r="C467" s="15" t="s">
        <v>6700</v>
      </c>
      <c r="D467" s="15" t="s">
        <v>103</v>
      </c>
      <c r="E467" s="15" t="s">
        <v>810</v>
      </c>
      <c r="G467" s="15" t="s">
        <v>6689</v>
      </c>
      <c r="H467" s="15" t="s">
        <v>20</v>
      </c>
    </row>
    <row r="468" spans="1:8">
      <c r="A468" s="15" t="s">
        <v>7363</v>
      </c>
      <c r="B468" s="15" t="s">
        <v>7364</v>
      </c>
      <c r="C468" s="15" t="s">
        <v>6700</v>
      </c>
      <c r="D468" s="15" t="s">
        <v>134</v>
      </c>
      <c r="E468" s="15" t="s">
        <v>810</v>
      </c>
      <c r="H468" s="15" t="s">
        <v>20</v>
      </c>
    </row>
    <row r="469" spans="1:8">
      <c r="A469" s="15" t="s">
        <v>7363</v>
      </c>
      <c r="B469" s="15" t="s">
        <v>7365</v>
      </c>
      <c r="C469" s="15" t="s">
        <v>6700</v>
      </c>
      <c r="D469" s="15" t="s">
        <v>103</v>
      </c>
      <c r="E469" s="15" t="s">
        <v>810</v>
      </c>
      <c r="G469" s="15" t="s">
        <v>6689</v>
      </c>
      <c r="H469" s="15" t="s">
        <v>20</v>
      </c>
    </row>
    <row r="470" spans="1:8">
      <c r="A470" s="15" t="s">
        <v>7366</v>
      </c>
      <c r="B470" s="15" t="s">
        <v>7367</v>
      </c>
      <c r="C470" s="15" t="s">
        <v>6700</v>
      </c>
      <c r="D470" s="15" t="s">
        <v>7081</v>
      </c>
      <c r="E470" s="15" t="s">
        <v>810</v>
      </c>
      <c r="H470" s="15" t="s">
        <v>20</v>
      </c>
    </row>
    <row r="471" spans="1:8">
      <c r="A471" s="15" t="s">
        <v>7366</v>
      </c>
      <c r="B471" s="15" t="s">
        <v>7368</v>
      </c>
      <c r="C471" s="15" t="s">
        <v>6700</v>
      </c>
      <c r="D471" s="15" t="s">
        <v>103</v>
      </c>
      <c r="E471" s="15" t="s">
        <v>810</v>
      </c>
      <c r="G471" s="15" t="s">
        <v>6689</v>
      </c>
      <c r="H471" s="15" t="s">
        <v>20</v>
      </c>
    </row>
    <row r="472" spans="1:8">
      <c r="A472" s="15" t="s">
        <v>7369</v>
      </c>
      <c r="B472" s="15" t="s">
        <v>7370</v>
      </c>
      <c r="C472" s="15" t="s">
        <v>6701</v>
      </c>
      <c r="D472" s="15" t="s">
        <v>216</v>
      </c>
      <c r="E472" s="15" t="s">
        <v>810</v>
      </c>
      <c r="H472" s="15" t="s">
        <v>20</v>
      </c>
    </row>
    <row r="473" spans="1:8">
      <c r="A473" s="15" t="s">
        <v>7371</v>
      </c>
      <c r="B473" s="15" t="s">
        <v>7372</v>
      </c>
      <c r="C473" s="15" t="s">
        <v>6701</v>
      </c>
      <c r="D473" s="15" t="s">
        <v>216</v>
      </c>
      <c r="E473" s="15" t="s">
        <v>810</v>
      </c>
      <c r="H473" s="15" t="s">
        <v>20</v>
      </c>
    </row>
    <row r="474" spans="1:8">
      <c r="A474" s="15" t="s">
        <v>7373</v>
      </c>
      <c r="B474" s="15" t="s">
        <v>7374</v>
      </c>
      <c r="C474" s="15" t="s">
        <v>6701</v>
      </c>
      <c r="D474" s="15" t="s">
        <v>216</v>
      </c>
      <c r="E474" s="15" t="s">
        <v>810</v>
      </c>
      <c r="H474" s="15" t="s">
        <v>20</v>
      </c>
    </row>
    <row r="475" spans="1:8">
      <c r="A475" s="15" t="s">
        <v>7375</v>
      </c>
      <c r="B475" s="15" t="s">
        <v>7376</v>
      </c>
      <c r="C475" s="15" t="s">
        <v>6701</v>
      </c>
      <c r="D475" s="15" t="s">
        <v>216</v>
      </c>
      <c r="E475" s="15" t="s">
        <v>810</v>
      </c>
      <c r="H475" s="15" t="s">
        <v>20</v>
      </c>
    </row>
    <row r="476" spans="1:8">
      <c r="A476" s="15" t="s">
        <v>7377</v>
      </c>
      <c r="B476" s="15" t="s">
        <v>7378</v>
      </c>
      <c r="C476" s="15" t="s">
        <v>6701</v>
      </c>
      <c r="D476" s="15" t="s">
        <v>216</v>
      </c>
      <c r="E476" s="15" t="s">
        <v>810</v>
      </c>
      <c r="H476" s="15" t="s">
        <v>20</v>
      </c>
    </row>
    <row r="477" spans="1:8">
      <c r="A477" s="15" t="s">
        <v>7379</v>
      </c>
      <c r="B477" s="15" t="s">
        <v>7380</v>
      </c>
      <c r="C477" s="15" t="s">
        <v>6701</v>
      </c>
      <c r="D477" s="15" t="s">
        <v>216</v>
      </c>
      <c r="E477" s="15" t="s">
        <v>810</v>
      </c>
      <c r="H477" s="15" t="s">
        <v>20</v>
      </c>
    </row>
    <row r="478" spans="1:8">
      <c r="A478" s="15" t="s">
        <v>7381</v>
      </c>
      <c r="B478" s="15" t="s">
        <v>7382</v>
      </c>
      <c r="C478" s="15" t="s">
        <v>6701</v>
      </c>
      <c r="D478" s="15" t="s">
        <v>216</v>
      </c>
      <c r="E478" s="15" t="s">
        <v>810</v>
      </c>
      <c r="H478" s="15" t="s">
        <v>20</v>
      </c>
    </row>
    <row r="479" spans="1:8">
      <c r="A479" s="15" t="s">
        <v>7383</v>
      </c>
      <c r="B479" s="15" t="s">
        <v>7384</v>
      </c>
      <c r="C479" s="15" t="s">
        <v>6701</v>
      </c>
      <c r="D479" s="15" t="s">
        <v>216</v>
      </c>
      <c r="E479" s="15" t="s">
        <v>810</v>
      </c>
      <c r="H479" s="15" t="s">
        <v>20</v>
      </c>
    </row>
    <row r="480" spans="1:8">
      <c r="A480" s="15" t="s">
        <v>127</v>
      </c>
      <c r="B480" s="15" t="s">
        <v>1729</v>
      </c>
      <c r="C480" s="15" t="s">
        <v>6697</v>
      </c>
      <c r="D480" s="15" t="s">
        <v>103</v>
      </c>
      <c r="E480" s="15" t="s">
        <v>947</v>
      </c>
      <c r="G480" s="15" t="s">
        <v>6698</v>
      </c>
      <c r="H480" s="15" t="s">
        <v>20</v>
      </c>
    </row>
    <row r="481" spans="1:10">
      <c r="A481" s="15" t="s">
        <v>127</v>
      </c>
      <c r="B481" s="15" t="s">
        <v>128</v>
      </c>
      <c r="C481" s="15" t="s">
        <v>6700</v>
      </c>
      <c r="D481" s="15" t="s">
        <v>103</v>
      </c>
      <c r="E481" s="15" t="s">
        <v>947</v>
      </c>
      <c r="G481" s="15" t="s">
        <v>6698</v>
      </c>
      <c r="H481" s="15" t="s">
        <v>20</v>
      </c>
    </row>
    <row r="482" spans="1:10">
      <c r="A482" s="15" t="s">
        <v>127</v>
      </c>
      <c r="B482" s="15" t="s">
        <v>247</v>
      </c>
      <c r="C482" s="15" t="s">
        <v>6701</v>
      </c>
      <c r="D482" s="15" t="s">
        <v>103</v>
      </c>
      <c r="E482" s="15" t="s">
        <v>947</v>
      </c>
      <c r="G482" s="15" t="s">
        <v>6698</v>
      </c>
      <c r="H482" s="15" t="s">
        <v>20</v>
      </c>
    </row>
    <row r="483" spans="1:10">
      <c r="A483" s="15" t="s">
        <v>7385</v>
      </c>
      <c r="B483" s="15" t="s">
        <v>7386</v>
      </c>
      <c r="C483" s="15" t="s">
        <v>7387</v>
      </c>
      <c r="D483" s="15" t="s">
        <v>1636</v>
      </c>
      <c r="E483" s="15" t="s">
        <v>947</v>
      </c>
      <c r="H483" s="15" t="s">
        <v>20</v>
      </c>
      <c r="J483" s="15" t="s">
        <v>117</v>
      </c>
    </row>
    <row r="484" spans="1:10">
      <c r="A484" s="15" t="s">
        <v>7385</v>
      </c>
      <c r="B484" s="15" t="s">
        <v>7386</v>
      </c>
      <c r="C484" s="15" t="s">
        <v>7388</v>
      </c>
      <c r="D484" s="15" t="s">
        <v>1636</v>
      </c>
      <c r="E484" s="15" t="s">
        <v>947</v>
      </c>
      <c r="H484" s="15" t="s">
        <v>20</v>
      </c>
      <c r="J484" s="15" t="s">
        <v>117</v>
      </c>
    </row>
    <row r="485" spans="1:10">
      <c r="A485" s="15" t="s">
        <v>9017</v>
      </c>
      <c r="B485" s="15" t="s">
        <v>1741</v>
      </c>
      <c r="C485" s="15" t="s">
        <v>6701</v>
      </c>
      <c r="D485" s="15" t="s">
        <v>103</v>
      </c>
      <c r="E485" s="15" t="s">
        <v>947</v>
      </c>
      <c r="G485" s="15" t="s">
        <v>6698</v>
      </c>
      <c r="H485" s="15" t="s">
        <v>20</v>
      </c>
    </row>
    <row r="486" spans="1:10">
      <c r="A486" s="15" t="s">
        <v>7389</v>
      </c>
      <c r="B486" s="15" t="s">
        <v>7390</v>
      </c>
      <c r="C486" s="15" t="s">
        <v>7387</v>
      </c>
      <c r="D486" s="15" t="s">
        <v>103</v>
      </c>
      <c r="E486" s="15" t="s">
        <v>947</v>
      </c>
      <c r="G486" s="15" t="s">
        <v>6720</v>
      </c>
      <c r="H486" s="15" t="s">
        <v>20</v>
      </c>
    </row>
    <row r="487" spans="1:10">
      <c r="A487" s="15" t="s">
        <v>7389</v>
      </c>
      <c r="B487" s="15" t="s">
        <v>7391</v>
      </c>
      <c r="C487" s="15" t="s">
        <v>7388</v>
      </c>
      <c r="D487" s="15" t="s">
        <v>103</v>
      </c>
      <c r="E487" s="15" t="s">
        <v>947</v>
      </c>
      <c r="G487" s="15" t="s">
        <v>6720</v>
      </c>
      <c r="H487" s="15" t="s">
        <v>20</v>
      </c>
    </row>
    <row r="488" spans="1:10">
      <c r="A488" s="15" t="s">
        <v>7392</v>
      </c>
      <c r="B488" s="15" t="s">
        <v>7393</v>
      </c>
      <c r="C488" s="15" t="s">
        <v>6929</v>
      </c>
      <c r="D488" s="15" t="s">
        <v>1636</v>
      </c>
      <c r="E488" s="15" t="s">
        <v>947</v>
      </c>
      <c r="J488" s="15" t="s">
        <v>117</v>
      </c>
    </row>
    <row r="489" spans="1:10">
      <c r="A489" s="15" t="s">
        <v>7396</v>
      </c>
      <c r="B489" s="15" t="s">
        <v>7397</v>
      </c>
      <c r="C489" s="15" t="s">
        <v>6700</v>
      </c>
      <c r="D489" s="15" t="s">
        <v>216</v>
      </c>
      <c r="E489" s="15" t="s">
        <v>1451</v>
      </c>
      <c r="H489" s="15" t="s">
        <v>20</v>
      </c>
    </row>
    <row r="490" spans="1:10">
      <c r="A490" s="15" t="s">
        <v>7396</v>
      </c>
      <c r="B490" s="15" t="s">
        <v>7398</v>
      </c>
      <c r="C490" s="15" t="s">
        <v>6935</v>
      </c>
      <c r="D490" s="15" t="s">
        <v>216</v>
      </c>
      <c r="E490" s="15" t="s">
        <v>1451</v>
      </c>
      <c r="H490" s="15" t="s">
        <v>20</v>
      </c>
    </row>
    <row r="491" spans="1:10">
      <c r="A491" s="15" t="s">
        <v>301</v>
      </c>
      <c r="B491" s="15" t="s">
        <v>303</v>
      </c>
      <c r="C491" s="15" t="s">
        <v>6701</v>
      </c>
      <c r="D491" s="15" t="s">
        <v>1636</v>
      </c>
      <c r="E491" s="15" t="s">
        <v>947</v>
      </c>
      <c r="H491" s="15" t="s">
        <v>20</v>
      </c>
      <c r="J491" s="15" t="s">
        <v>117</v>
      </c>
    </row>
    <row r="492" spans="1:10">
      <c r="A492" s="15" t="s">
        <v>7399</v>
      </c>
      <c r="B492" s="15" t="s">
        <v>7400</v>
      </c>
      <c r="C492" s="15" t="s">
        <v>6701</v>
      </c>
      <c r="D492" s="15" t="s">
        <v>216</v>
      </c>
      <c r="E492" s="15" t="s">
        <v>947</v>
      </c>
      <c r="H492" s="15" t="s">
        <v>20</v>
      </c>
    </row>
    <row r="493" spans="1:10">
      <c r="A493" s="15" t="s">
        <v>7399</v>
      </c>
      <c r="B493" s="15" t="s">
        <v>7400</v>
      </c>
      <c r="C493" s="15" t="s">
        <v>6935</v>
      </c>
      <c r="D493" s="15" t="s">
        <v>216</v>
      </c>
      <c r="E493" s="15" t="s">
        <v>947</v>
      </c>
      <c r="H493" s="15" t="s">
        <v>20</v>
      </c>
    </row>
    <row r="494" spans="1:10">
      <c r="A494" s="15" t="s">
        <v>7399</v>
      </c>
      <c r="B494" s="15" t="s">
        <v>7400</v>
      </c>
      <c r="C494" s="15" t="s">
        <v>6688</v>
      </c>
      <c r="D494" s="15" t="s">
        <v>216</v>
      </c>
      <c r="E494" s="15" t="s">
        <v>947</v>
      </c>
      <c r="H494" s="15" t="s">
        <v>20</v>
      </c>
    </row>
    <row r="495" spans="1:10">
      <c r="A495" s="15" t="s">
        <v>7399</v>
      </c>
      <c r="B495" s="15" t="s">
        <v>7400</v>
      </c>
      <c r="C495" s="15" t="s">
        <v>6700</v>
      </c>
      <c r="D495" s="15" t="s">
        <v>216</v>
      </c>
      <c r="E495" s="15" t="s">
        <v>947</v>
      </c>
      <c r="H495" s="15" t="s">
        <v>20</v>
      </c>
    </row>
    <row r="496" spans="1:10">
      <c r="A496" s="15" t="s">
        <v>7399</v>
      </c>
      <c r="B496" s="15" t="s">
        <v>7400</v>
      </c>
      <c r="C496" s="15" t="s">
        <v>7401</v>
      </c>
      <c r="D496" s="15" t="s">
        <v>216</v>
      </c>
      <c r="E496" s="15" t="s">
        <v>947</v>
      </c>
      <c r="H496" s="15" t="s">
        <v>20</v>
      </c>
    </row>
    <row r="497" spans="1:10">
      <c r="A497" s="15" t="s">
        <v>7402</v>
      </c>
      <c r="B497" s="15" t="s">
        <v>7403</v>
      </c>
      <c r="C497" s="15" t="s">
        <v>6701</v>
      </c>
      <c r="D497" s="15" t="s">
        <v>216</v>
      </c>
      <c r="E497" s="15" t="s">
        <v>1075</v>
      </c>
      <c r="H497" s="15" t="s">
        <v>20</v>
      </c>
    </row>
    <row r="498" spans="1:10">
      <c r="A498" s="15" t="s">
        <v>7402</v>
      </c>
      <c r="B498" s="15" t="s">
        <v>7403</v>
      </c>
      <c r="C498" s="15" t="s">
        <v>6935</v>
      </c>
      <c r="D498" s="15" t="s">
        <v>216</v>
      </c>
      <c r="E498" s="15" t="s">
        <v>1075</v>
      </c>
      <c r="H498" s="15" t="s">
        <v>20</v>
      </c>
    </row>
    <row r="499" spans="1:10">
      <c r="A499" s="15" t="s">
        <v>7402</v>
      </c>
      <c r="B499" s="15" t="s">
        <v>7403</v>
      </c>
      <c r="C499" s="15" t="s">
        <v>6688</v>
      </c>
      <c r="D499" s="15" t="s">
        <v>216</v>
      </c>
      <c r="E499" s="15" t="s">
        <v>1075</v>
      </c>
      <c r="H499" s="15" t="s">
        <v>20</v>
      </c>
    </row>
    <row r="500" spans="1:10">
      <c r="A500" s="15" t="s">
        <v>7402</v>
      </c>
      <c r="B500" s="15" t="s">
        <v>7403</v>
      </c>
      <c r="C500" s="15" t="s">
        <v>6700</v>
      </c>
      <c r="D500" s="15" t="s">
        <v>216</v>
      </c>
      <c r="E500" s="15" t="s">
        <v>1075</v>
      </c>
      <c r="H500" s="15" t="s">
        <v>20</v>
      </c>
    </row>
    <row r="501" spans="1:10">
      <c r="A501" s="15" t="s">
        <v>7402</v>
      </c>
      <c r="B501" s="15" t="s">
        <v>7403</v>
      </c>
      <c r="C501" s="15" t="s">
        <v>7401</v>
      </c>
      <c r="D501" s="15" t="s">
        <v>216</v>
      </c>
      <c r="E501" s="15" t="s">
        <v>1075</v>
      </c>
      <c r="H501" s="15" t="s">
        <v>20</v>
      </c>
    </row>
    <row r="502" spans="1:10">
      <c r="A502" s="15" t="s">
        <v>14</v>
      </c>
      <c r="B502" s="15" t="s">
        <v>1616</v>
      </c>
      <c r="C502" s="15" t="s">
        <v>6701</v>
      </c>
      <c r="D502" s="15" t="s">
        <v>1636</v>
      </c>
      <c r="E502" s="15" t="s">
        <v>947</v>
      </c>
      <c r="H502" s="15" t="s">
        <v>20</v>
      </c>
      <c r="J502" s="15" t="s">
        <v>117</v>
      </c>
    </row>
    <row r="503" spans="1:10">
      <c r="A503" s="15" t="s">
        <v>7404</v>
      </c>
      <c r="B503" s="15" t="s">
        <v>7405</v>
      </c>
      <c r="C503" s="15" t="s">
        <v>6700</v>
      </c>
      <c r="D503" s="15" t="s">
        <v>7081</v>
      </c>
      <c r="E503" s="15" t="s">
        <v>810</v>
      </c>
      <c r="H503" s="15" t="s">
        <v>20</v>
      </c>
    </row>
    <row r="504" spans="1:10">
      <c r="A504" s="15" t="s">
        <v>7404</v>
      </c>
      <c r="B504" s="15" t="s">
        <v>7406</v>
      </c>
      <c r="C504" s="15" t="s">
        <v>6700</v>
      </c>
      <c r="D504" s="15" t="s">
        <v>103</v>
      </c>
      <c r="E504" s="15" t="s">
        <v>810</v>
      </c>
      <c r="G504" s="15" t="s">
        <v>6689</v>
      </c>
      <c r="H504" s="15" t="s">
        <v>20</v>
      </c>
    </row>
    <row r="505" spans="1:10">
      <c r="A505" s="15" t="s">
        <v>7407</v>
      </c>
      <c r="B505" s="15" t="s">
        <v>7408</v>
      </c>
      <c r="C505" s="15" t="s">
        <v>6701</v>
      </c>
      <c r="D505" s="15" t="s">
        <v>216</v>
      </c>
      <c r="E505" s="15" t="s">
        <v>338</v>
      </c>
      <c r="H505" s="15" t="s">
        <v>20</v>
      </c>
    </row>
    <row r="506" spans="1:10">
      <c r="A506" s="15" t="s">
        <v>7409</v>
      </c>
      <c r="B506" s="15" t="s">
        <v>7410</v>
      </c>
      <c r="C506" s="15" t="s">
        <v>6701</v>
      </c>
      <c r="D506" s="15" t="s">
        <v>216</v>
      </c>
      <c r="E506" s="15" t="s">
        <v>6712</v>
      </c>
      <c r="H506" s="15" t="s">
        <v>20</v>
      </c>
    </row>
    <row r="507" spans="1:10">
      <c r="A507" s="15" t="s">
        <v>7411</v>
      </c>
      <c r="B507" s="15" t="s">
        <v>7412</v>
      </c>
      <c r="C507" s="15" t="s">
        <v>6701</v>
      </c>
      <c r="D507" s="15" t="s">
        <v>216</v>
      </c>
      <c r="E507" s="15" t="s">
        <v>6712</v>
      </c>
      <c r="H507" s="15" t="s">
        <v>20</v>
      </c>
    </row>
    <row r="508" spans="1:10">
      <c r="A508" s="15" t="s">
        <v>7413</v>
      </c>
      <c r="B508" s="15" t="s">
        <v>7414</v>
      </c>
      <c r="C508" s="15" t="s">
        <v>6688</v>
      </c>
      <c r="D508" s="15" t="s">
        <v>216</v>
      </c>
      <c r="E508" s="15" t="s">
        <v>947</v>
      </c>
      <c r="H508" s="15" t="s">
        <v>20</v>
      </c>
    </row>
    <row r="509" spans="1:10">
      <c r="A509" s="15" t="s">
        <v>7415</v>
      </c>
      <c r="B509" s="15" t="s">
        <v>7416</v>
      </c>
      <c r="C509" s="15" t="s">
        <v>6701</v>
      </c>
      <c r="D509" s="15" t="s">
        <v>103</v>
      </c>
      <c r="E509" s="15" t="s">
        <v>1347</v>
      </c>
      <c r="G509" s="15" t="s">
        <v>6689</v>
      </c>
      <c r="H509" s="15" t="s">
        <v>20</v>
      </c>
    </row>
    <row r="510" spans="1:10">
      <c r="A510" s="15" t="s">
        <v>7417</v>
      </c>
      <c r="B510" s="15" t="s">
        <v>7418</v>
      </c>
      <c r="C510" s="15" t="s">
        <v>6700</v>
      </c>
      <c r="D510" s="15" t="s">
        <v>7081</v>
      </c>
      <c r="E510" s="15" t="s">
        <v>810</v>
      </c>
      <c r="H510" s="15" t="s">
        <v>20</v>
      </c>
    </row>
    <row r="511" spans="1:10">
      <c r="A511" s="15" t="s">
        <v>7419</v>
      </c>
      <c r="B511" s="15" t="s">
        <v>7420</v>
      </c>
      <c r="C511" s="15" t="s">
        <v>6700</v>
      </c>
      <c r="D511" s="15" t="s">
        <v>7081</v>
      </c>
      <c r="E511" s="15" t="s">
        <v>810</v>
      </c>
      <c r="H511" s="15" t="s">
        <v>20</v>
      </c>
    </row>
    <row r="512" spans="1:10">
      <c r="A512" s="15" t="s">
        <v>7421</v>
      </c>
      <c r="B512" s="15" t="s">
        <v>7422</v>
      </c>
      <c r="C512" s="15" t="s">
        <v>6700</v>
      </c>
      <c r="D512" s="15" t="s">
        <v>7081</v>
      </c>
      <c r="E512" s="15" t="s">
        <v>810</v>
      </c>
      <c r="H512" s="15" t="s">
        <v>20</v>
      </c>
    </row>
    <row r="513" spans="1:8">
      <c r="A513" s="15" t="s">
        <v>7423</v>
      </c>
      <c r="B513" s="15" t="s">
        <v>7424</v>
      </c>
      <c r="C513" s="15" t="s">
        <v>6700</v>
      </c>
      <c r="D513" s="15" t="s">
        <v>134</v>
      </c>
      <c r="E513" s="15" t="s">
        <v>810</v>
      </c>
      <c r="H513" s="15" t="s">
        <v>20</v>
      </c>
    </row>
    <row r="514" spans="1:8">
      <c r="A514" s="15" t="s">
        <v>7423</v>
      </c>
      <c r="B514" s="15" t="s">
        <v>7425</v>
      </c>
      <c r="C514" s="15" t="s">
        <v>6700</v>
      </c>
      <c r="D514" s="15" t="s">
        <v>103</v>
      </c>
      <c r="E514" s="15" t="s">
        <v>810</v>
      </c>
      <c r="G514" s="15" t="s">
        <v>6689</v>
      </c>
      <c r="H514" s="15" t="s">
        <v>20</v>
      </c>
    </row>
    <row r="515" spans="1:8">
      <c r="A515" s="15" t="s">
        <v>7426</v>
      </c>
      <c r="B515" s="15" t="s">
        <v>7427</v>
      </c>
      <c r="C515" s="15" t="s">
        <v>6700</v>
      </c>
      <c r="D515" s="15" t="s">
        <v>7081</v>
      </c>
      <c r="E515" s="15" t="s">
        <v>810</v>
      </c>
      <c r="H515" s="15" t="s">
        <v>20</v>
      </c>
    </row>
    <row r="516" spans="1:8">
      <c r="A516" s="15" t="s">
        <v>7426</v>
      </c>
      <c r="B516" s="15" t="s">
        <v>7428</v>
      </c>
      <c r="C516" s="15" t="s">
        <v>6700</v>
      </c>
      <c r="D516" s="15" t="s">
        <v>103</v>
      </c>
      <c r="E516" s="15" t="s">
        <v>810</v>
      </c>
      <c r="G516" s="15" t="s">
        <v>6689</v>
      </c>
      <c r="H516" s="15" t="s">
        <v>20</v>
      </c>
    </row>
    <row r="517" spans="1:8">
      <c r="A517" s="15" t="s">
        <v>7429</v>
      </c>
      <c r="B517" s="15" t="s">
        <v>7430</v>
      </c>
      <c r="C517" s="15" t="s">
        <v>6700</v>
      </c>
      <c r="D517" s="15" t="s">
        <v>7081</v>
      </c>
      <c r="E517" s="15" t="s">
        <v>810</v>
      </c>
      <c r="H517" s="15" t="s">
        <v>20</v>
      </c>
    </row>
    <row r="518" spans="1:8">
      <c r="A518" s="15" t="s">
        <v>7429</v>
      </c>
      <c r="B518" s="15" t="s">
        <v>7431</v>
      </c>
      <c r="C518" s="15" t="s">
        <v>6700</v>
      </c>
      <c r="D518" s="15" t="s">
        <v>103</v>
      </c>
      <c r="E518" s="15" t="s">
        <v>810</v>
      </c>
      <c r="G518" s="15" t="s">
        <v>6689</v>
      </c>
      <c r="H518" s="15" t="s">
        <v>20</v>
      </c>
    </row>
    <row r="519" spans="1:8">
      <c r="A519" s="15" t="s">
        <v>7432</v>
      </c>
      <c r="B519" s="15" t="s">
        <v>7433</v>
      </c>
      <c r="C519" s="15" t="s">
        <v>6700</v>
      </c>
      <c r="D519" s="15" t="s">
        <v>134</v>
      </c>
      <c r="E519" s="15" t="s">
        <v>810</v>
      </c>
      <c r="H519" s="15" t="s">
        <v>20</v>
      </c>
    </row>
    <row r="520" spans="1:8">
      <c r="A520" s="15" t="s">
        <v>7432</v>
      </c>
      <c r="B520" s="15" t="s">
        <v>7434</v>
      </c>
      <c r="C520" s="15" t="s">
        <v>6700</v>
      </c>
      <c r="D520" s="15" t="s">
        <v>103</v>
      </c>
      <c r="E520" s="15" t="s">
        <v>810</v>
      </c>
      <c r="G520" s="15" t="s">
        <v>6689</v>
      </c>
      <c r="H520" s="15" t="s">
        <v>20</v>
      </c>
    </row>
    <row r="521" spans="1:8">
      <c r="A521" s="15" t="s">
        <v>7435</v>
      </c>
      <c r="B521" s="15" t="s">
        <v>7436</v>
      </c>
      <c r="C521" s="15" t="s">
        <v>6700</v>
      </c>
      <c r="D521" s="15" t="s">
        <v>7081</v>
      </c>
      <c r="E521" s="15" t="s">
        <v>810</v>
      </c>
      <c r="H521" s="15" t="s">
        <v>20</v>
      </c>
    </row>
    <row r="522" spans="1:8">
      <c r="A522" s="15" t="s">
        <v>7435</v>
      </c>
      <c r="B522" s="15" t="s">
        <v>7437</v>
      </c>
      <c r="C522" s="15" t="s">
        <v>6700</v>
      </c>
      <c r="D522" s="15" t="s">
        <v>103</v>
      </c>
      <c r="E522" s="15" t="s">
        <v>810</v>
      </c>
      <c r="G522" s="15" t="s">
        <v>6689</v>
      </c>
      <c r="H522" s="15" t="s">
        <v>20</v>
      </c>
    </row>
    <row r="523" spans="1:8">
      <c r="A523" s="15" t="s">
        <v>7438</v>
      </c>
      <c r="B523" s="15" t="s">
        <v>7439</v>
      </c>
      <c r="C523" s="15" t="s">
        <v>6700</v>
      </c>
      <c r="D523" s="15" t="s">
        <v>134</v>
      </c>
      <c r="E523" s="15" t="s">
        <v>810</v>
      </c>
      <c r="H523" s="15" t="s">
        <v>20</v>
      </c>
    </row>
    <row r="524" spans="1:8">
      <c r="A524" s="15" t="s">
        <v>7438</v>
      </c>
      <c r="B524" s="15" t="s">
        <v>7440</v>
      </c>
      <c r="C524" s="15" t="s">
        <v>6700</v>
      </c>
      <c r="D524" s="15" t="s">
        <v>103</v>
      </c>
      <c r="E524" s="15" t="s">
        <v>810</v>
      </c>
      <c r="G524" s="15" t="s">
        <v>6689</v>
      </c>
      <c r="H524" s="15" t="s">
        <v>20</v>
      </c>
    </row>
    <row r="525" spans="1:8">
      <c r="A525" s="15" t="s">
        <v>7441</v>
      </c>
      <c r="B525" s="15" t="s">
        <v>7442</v>
      </c>
      <c r="C525" s="15" t="s">
        <v>6700</v>
      </c>
      <c r="D525" s="15" t="s">
        <v>134</v>
      </c>
      <c r="E525" s="15" t="s">
        <v>810</v>
      </c>
      <c r="H525" s="15" t="s">
        <v>20</v>
      </c>
    </row>
    <row r="526" spans="1:8">
      <c r="A526" s="15" t="s">
        <v>7441</v>
      </c>
      <c r="B526" s="15" t="s">
        <v>7443</v>
      </c>
      <c r="C526" s="15" t="s">
        <v>6700</v>
      </c>
      <c r="D526" s="15" t="s">
        <v>103</v>
      </c>
      <c r="E526" s="15" t="s">
        <v>810</v>
      </c>
      <c r="G526" s="15" t="s">
        <v>6689</v>
      </c>
      <c r="H526" s="15" t="s">
        <v>20</v>
      </c>
    </row>
    <row r="527" spans="1:8">
      <c r="A527" s="15" t="s">
        <v>7444</v>
      </c>
      <c r="B527" s="15" t="s">
        <v>7445</v>
      </c>
      <c r="C527" s="15" t="s">
        <v>6700</v>
      </c>
      <c r="D527" s="15" t="s">
        <v>7081</v>
      </c>
      <c r="E527" s="15" t="s">
        <v>810</v>
      </c>
      <c r="H527" s="15" t="s">
        <v>20</v>
      </c>
    </row>
    <row r="528" spans="1:8">
      <c r="A528" s="15" t="s">
        <v>7444</v>
      </c>
      <c r="B528" s="15" t="s">
        <v>7446</v>
      </c>
      <c r="C528" s="15" t="s">
        <v>6700</v>
      </c>
      <c r="D528" s="15" t="s">
        <v>103</v>
      </c>
      <c r="E528" s="15" t="s">
        <v>810</v>
      </c>
      <c r="G528" s="15" t="s">
        <v>6689</v>
      </c>
      <c r="H528" s="15" t="s">
        <v>20</v>
      </c>
    </row>
    <row r="529" spans="1:12">
      <c r="A529" s="15" t="s">
        <v>7447</v>
      </c>
      <c r="B529" s="15" t="s">
        <v>7448</v>
      </c>
      <c r="C529" s="15" t="s">
        <v>6700</v>
      </c>
      <c r="D529" s="15" t="s">
        <v>7081</v>
      </c>
      <c r="E529" s="15" t="s">
        <v>810</v>
      </c>
      <c r="H529" s="15" t="s">
        <v>20</v>
      </c>
    </row>
    <row r="530" spans="1:12">
      <c r="A530" s="15" t="s">
        <v>7449</v>
      </c>
      <c r="B530" s="15" t="s">
        <v>7450</v>
      </c>
      <c r="C530" s="15" t="s">
        <v>6700</v>
      </c>
      <c r="D530" s="15" t="s">
        <v>7081</v>
      </c>
      <c r="E530" s="15" t="s">
        <v>810</v>
      </c>
      <c r="H530" s="15" t="s">
        <v>20</v>
      </c>
    </row>
    <row r="531" spans="1:12">
      <c r="A531" s="15" t="s">
        <v>7451</v>
      </c>
      <c r="B531" s="15" t="s">
        <v>7452</v>
      </c>
      <c r="C531" s="15" t="s">
        <v>6700</v>
      </c>
      <c r="D531" s="15" t="s">
        <v>7081</v>
      </c>
      <c r="E531" s="15" t="s">
        <v>810</v>
      </c>
      <c r="H531" s="15" t="s">
        <v>20</v>
      </c>
    </row>
    <row r="532" spans="1:12">
      <c r="A532" s="15" t="s">
        <v>7453</v>
      </c>
      <c r="B532" s="15" t="s">
        <v>7454</v>
      </c>
      <c r="C532" s="15" t="s">
        <v>6701</v>
      </c>
      <c r="D532" s="15" t="s">
        <v>216</v>
      </c>
      <c r="E532" s="15" t="s">
        <v>7455</v>
      </c>
      <c r="H532" s="15" t="s">
        <v>20</v>
      </c>
    </row>
    <row r="533" spans="1:12">
      <c r="A533" s="15" t="s">
        <v>7456</v>
      </c>
      <c r="B533" s="15" t="s">
        <v>7457</v>
      </c>
      <c r="C533" s="15" t="s">
        <v>6701</v>
      </c>
      <c r="D533" s="15" t="s">
        <v>1636</v>
      </c>
      <c r="E533" s="15" t="s">
        <v>947</v>
      </c>
      <c r="H533" s="15" t="s">
        <v>20</v>
      </c>
      <c r="J533" s="15" t="s">
        <v>117</v>
      </c>
    </row>
    <row r="534" spans="1:12">
      <c r="A534" s="15" t="s">
        <v>7458</v>
      </c>
      <c r="B534" s="15" t="s">
        <v>7459</v>
      </c>
      <c r="C534" s="15" t="s">
        <v>6701</v>
      </c>
      <c r="D534" s="15" t="s">
        <v>1636</v>
      </c>
      <c r="E534" s="15" t="s">
        <v>947</v>
      </c>
      <c r="H534" s="15" t="s">
        <v>20</v>
      </c>
      <c r="J534" s="15" t="s">
        <v>117</v>
      </c>
    </row>
    <row r="535" spans="1:12">
      <c r="A535" s="15" t="s">
        <v>7460</v>
      </c>
      <c r="B535" s="15" t="s">
        <v>7461</v>
      </c>
      <c r="C535" s="15" t="s">
        <v>6701</v>
      </c>
      <c r="D535" s="15" t="s">
        <v>1636</v>
      </c>
      <c r="E535" s="15" t="s">
        <v>947</v>
      </c>
      <c r="H535" s="15" t="s">
        <v>20</v>
      </c>
      <c r="J535" s="15" t="s">
        <v>117</v>
      </c>
    </row>
    <row r="536" spans="1:12">
      <c r="A536" s="15" t="s">
        <v>7462</v>
      </c>
      <c r="B536" s="15" t="s">
        <v>7463</v>
      </c>
      <c r="C536" s="15" t="s">
        <v>6701</v>
      </c>
      <c r="D536" s="15" t="s">
        <v>1636</v>
      </c>
      <c r="E536" s="15" t="s">
        <v>947</v>
      </c>
      <c r="H536" s="15" t="s">
        <v>20</v>
      </c>
      <c r="J536" s="15" t="s">
        <v>117</v>
      </c>
    </row>
    <row r="537" spans="1:12">
      <c r="A537" s="15" t="s">
        <v>7464</v>
      </c>
      <c r="B537" s="15" t="s">
        <v>7465</v>
      </c>
      <c r="C537" s="15" t="s">
        <v>6697</v>
      </c>
      <c r="D537" s="15" t="s">
        <v>1636</v>
      </c>
      <c r="E537" s="15" t="s">
        <v>947</v>
      </c>
      <c r="H537" s="15" t="s">
        <v>20</v>
      </c>
      <c r="J537" s="15" t="s">
        <v>117</v>
      </c>
      <c r="L537" s="15" t="s">
        <v>20</v>
      </c>
    </row>
    <row r="538" spans="1:12">
      <c r="A538" s="15" t="s">
        <v>327</v>
      </c>
      <c r="B538" s="15" t="s">
        <v>328</v>
      </c>
      <c r="C538" s="15" t="s">
        <v>6701</v>
      </c>
      <c r="D538" s="15" t="s">
        <v>1636</v>
      </c>
      <c r="E538" s="15" t="s">
        <v>947</v>
      </c>
      <c r="H538" s="15" t="s">
        <v>20</v>
      </c>
      <c r="J538" s="15" t="s">
        <v>117</v>
      </c>
    </row>
    <row r="539" spans="1:12">
      <c r="A539" s="15" t="s">
        <v>327</v>
      </c>
      <c r="B539" s="15" t="s">
        <v>328</v>
      </c>
      <c r="C539" s="15" t="s">
        <v>6935</v>
      </c>
      <c r="D539" s="15" t="s">
        <v>1636</v>
      </c>
      <c r="E539" s="15" t="s">
        <v>947</v>
      </c>
      <c r="H539" s="15" t="s">
        <v>20</v>
      </c>
      <c r="J539" s="15" t="s">
        <v>117</v>
      </c>
    </row>
    <row r="540" spans="1:12">
      <c r="A540" s="15" t="s">
        <v>327</v>
      </c>
      <c r="B540" s="15" t="s">
        <v>328</v>
      </c>
      <c r="C540" s="15" t="s">
        <v>6697</v>
      </c>
      <c r="D540" s="15" t="s">
        <v>1636</v>
      </c>
      <c r="E540" s="15" t="s">
        <v>947</v>
      </c>
      <c r="H540" s="15" t="s">
        <v>20</v>
      </c>
      <c r="J540" s="15" t="s">
        <v>117</v>
      </c>
    </row>
    <row r="541" spans="1:12">
      <c r="A541" s="15" t="s">
        <v>375</v>
      </c>
      <c r="B541" s="15" t="s">
        <v>376</v>
      </c>
      <c r="C541" s="15" t="s">
        <v>6701</v>
      </c>
      <c r="D541" s="15" t="s">
        <v>1636</v>
      </c>
      <c r="E541" s="15" t="s">
        <v>947</v>
      </c>
      <c r="H541" s="15" t="s">
        <v>20</v>
      </c>
      <c r="J541" s="15" t="s">
        <v>117</v>
      </c>
    </row>
    <row r="542" spans="1:12">
      <c r="A542" s="15" t="s">
        <v>375</v>
      </c>
      <c r="B542" s="15" t="s">
        <v>376</v>
      </c>
      <c r="C542" s="15" t="s">
        <v>6697</v>
      </c>
      <c r="D542" s="15" t="s">
        <v>1636</v>
      </c>
      <c r="E542" s="15" t="s">
        <v>947</v>
      </c>
      <c r="H542" s="15" t="s">
        <v>20</v>
      </c>
      <c r="J542" s="15" t="s">
        <v>117</v>
      </c>
    </row>
    <row r="543" spans="1:12">
      <c r="A543" s="15" t="s">
        <v>4341</v>
      </c>
      <c r="B543" s="15" t="s">
        <v>7468</v>
      </c>
      <c r="C543" s="15" t="s">
        <v>7132</v>
      </c>
      <c r="D543" s="15" t="s">
        <v>103</v>
      </c>
      <c r="E543" s="15" t="s">
        <v>947</v>
      </c>
      <c r="G543" s="15" t="s">
        <v>6720</v>
      </c>
      <c r="H543" s="15" t="s">
        <v>20</v>
      </c>
    </row>
    <row r="544" spans="1:12">
      <c r="A544" s="15" t="s">
        <v>7469</v>
      </c>
      <c r="B544" s="15" t="s">
        <v>7470</v>
      </c>
      <c r="C544" s="15" t="s">
        <v>6697</v>
      </c>
      <c r="D544" s="15" t="s">
        <v>103</v>
      </c>
      <c r="E544" s="15" t="s">
        <v>947</v>
      </c>
      <c r="G544" s="15" t="s">
        <v>6689</v>
      </c>
      <c r="H544" s="15" t="s">
        <v>20</v>
      </c>
    </row>
    <row r="545" spans="1:8">
      <c r="A545" s="15" t="s">
        <v>7471</v>
      </c>
      <c r="B545" s="15" t="s">
        <v>7472</v>
      </c>
      <c r="C545" s="15" t="s">
        <v>6701</v>
      </c>
      <c r="D545" s="15" t="s">
        <v>103</v>
      </c>
      <c r="E545" s="15" t="s">
        <v>947</v>
      </c>
      <c r="G545" s="15" t="s">
        <v>6720</v>
      </c>
      <c r="H545" s="15" t="s">
        <v>20</v>
      </c>
    </row>
    <row r="546" spans="1:8">
      <c r="A546" s="15" t="s">
        <v>7473</v>
      </c>
      <c r="B546" s="15" t="s">
        <v>7474</v>
      </c>
      <c r="C546" s="15" t="s">
        <v>6701</v>
      </c>
      <c r="D546" s="15" t="s">
        <v>103</v>
      </c>
      <c r="E546" s="15" t="s">
        <v>947</v>
      </c>
      <c r="G546" s="15" t="s">
        <v>6720</v>
      </c>
      <c r="H546" s="15" t="s">
        <v>20</v>
      </c>
    </row>
    <row r="547" spans="1:8">
      <c r="A547" s="15" t="s">
        <v>7475</v>
      </c>
      <c r="B547" s="15" t="s">
        <v>7476</v>
      </c>
      <c r="C547" s="15" t="s">
        <v>6701</v>
      </c>
      <c r="D547" s="15" t="s">
        <v>103</v>
      </c>
      <c r="E547" s="15" t="s">
        <v>947</v>
      </c>
      <c r="G547" s="15" t="s">
        <v>6720</v>
      </c>
      <c r="H547" s="15" t="s">
        <v>20</v>
      </c>
    </row>
    <row r="548" spans="1:8">
      <c r="A548" s="15" t="s">
        <v>7477</v>
      </c>
      <c r="B548" s="15" t="s">
        <v>7478</v>
      </c>
      <c r="C548" s="15" t="s">
        <v>6701</v>
      </c>
      <c r="D548" s="15" t="s">
        <v>103</v>
      </c>
      <c r="E548" s="15" t="s">
        <v>6712</v>
      </c>
      <c r="G548" s="15" t="s">
        <v>6720</v>
      </c>
      <c r="H548" s="15" t="s">
        <v>20</v>
      </c>
    </row>
    <row r="549" spans="1:8">
      <c r="A549" s="15" t="s">
        <v>7479</v>
      </c>
      <c r="B549" s="15" t="s">
        <v>7480</v>
      </c>
      <c r="C549" s="15" t="s">
        <v>6701</v>
      </c>
      <c r="D549" s="15" t="s">
        <v>103</v>
      </c>
      <c r="E549" s="15" t="s">
        <v>7481</v>
      </c>
      <c r="G549" s="15" t="s">
        <v>6720</v>
      </c>
      <c r="H549" s="15" t="s">
        <v>20</v>
      </c>
    </row>
    <row r="550" spans="1:8">
      <c r="A550" s="15" t="s">
        <v>7479</v>
      </c>
      <c r="B550" s="15" t="s">
        <v>7482</v>
      </c>
      <c r="C550" s="15" t="s">
        <v>6701</v>
      </c>
      <c r="D550" s="15" t="s">
        <v>103</v>
      </c>
      <c r="E550" s="15" t="s">
        <v>7481</v>
      </c>
      <c r="G550" s="15" t="s">
        <v>6720</v>
      </c>
      <c r="H550" s="15" t="s">
        <v>20</v>
      </c>
    </row>
    <row r="551" spans="1:8">
      <c r="A551" s="15" t="s">
        <v>7483</v>
      </c>
      <c r="B551" s="15" t="s">
        <v>7484</v>
      </c>
      <c r="C551" s="15" t="s">
        <v>6701</v>
      </c>
      <c r="D551" s="15" t="s">
        <v>103</v>
      </c>
      <c r="E551" s="15" t="s">
        <v>947</v>
      </c>
      <c r="G551" s="15" t="s">
        <v>6720</v>
      </c>
      <c r="H551" s="15" t="s">
        <v>20</v>
      </c>
    </row>
    <row r="552" spans="1:8">
      <c r="A552" s="15" t="s">
        <v>7485</v>
      </c>
      <c r="B552" s="15" t="s">
        <v>7486</v>
      </c>
      <c r="C552" s="15" t="s">
        <v>6701</v>
      </c>
      <c r="D552" s="15" t="s">
        <v>103</v>
      </c>
      <c r="E552" s="15" t="s">
        <v>947</v>
      </c>
      <c r="G552" s="15" t="s">
        <v>6720</v>
      </c>
      <c r="H552" s="15" t="s">
        <v>20</v>
      </c>
    </row>
    <row r="553" spans="1:8">
      <c r="A553" s="15" t="s">
        <v>7487</v>
      </c>
      <c r="B553" s="15" t="s">
        <v>7488</v>
      </c>
      <c r="C553" s="15" t="s">
        <v>6701</v>
      </c>
      <c r="D553" s="15" t="s">
        <v>103</v>
      </c>
      <c r="E553" s="15" t="s">
        <v>947</v>
      </c>
      <c r="G553" s="15" t="s">
        <v>6720</v>
      </c>
      <c r="H553" s="15" t="s">
        <v>20</v>
      </c>
    </row>
    <row r="554" spans="1:8">
      <c r="A554" s="15" t="s">
        <v>7489</v>
      </c>
      <c r="B554" s="15" t="s">
        <v>7490</v>
      </c>
      <c r="C554" s="15" t="s">
        <v>6701</v>
      </c>
      <c r="D554" s="15" t="s">
        <v>103</v>
      </c>
      <c r="E554" s="15" t="s">
        <v>947</v>
      </c>
      <c r="G554" s="15" t="s">
        <v>6720</v>
      </c>
      <c r="H554" s="15" t="s">
        <v>20</v>
      </c>
    </row>
    <row r="555" spans="1:8">
      <c r="A555" s="15" t="s">
        <v>7491</v>
      </c>
      <c r="B555" s="15" t="s">
        <v>7492</v>
      </c>
      <c r="C555" s="15" t="s">
        <v>6701</v>
      </c>
      <c r="D555" s="15" t="s">
        <v>103</v>
      </c>
      <c r="E555" s="15" t="s">
        <v>6712</v>
      </c>
      <c r="G555" s="15" t="s">
        <v>6720</v>
      </c>
      <c r="H555" s="15" t="s">
        <v>20</v>
      </c>
    </row>
    <row r="556" spans="1:8">
      <c r="A556" s="15" t="s">
        <v>7493</v>
      </c>
      <c r="B556" s="15" t="s">
        <v>7494</v>
      </c>
      <c r="C556" s="15" t="s">
        <v>6701</v>
      </c>
      <c r="D556" s="15" t="s">
        <v>103</v>
      </c>
      <c r="E556" s="15" t="s">
        <v>6712</v>
      </c>
      <c r="G556" s="15" t="s">
        <v>6720</v>
      </c>
      <c r="H556" s="15" t="s">
        <v>20</v>
      </c>
    </row>
    <row r="557" spans="1:8">
      <c r="A557" s="15" t="s">
        <v>7495</v>
      </c>
      <c r="B557" s="15" t="s">
        <v>7496</v>
      </c>
      <c r="C557" s="15" t="s">
        <v>6701</v>
      </c>
      <c r="D557" s="15" t="s">
        <v>103</v>
      </c>
      <c r="E557" s="15" t="s">
        <v>6712</v>
      </c>
      <c r="G557" s="15" t="s">
        <v>6720</v>
      </c>
      <c r="H557" s="15" t="s">
        <v>20</v>
      </c>
    </row>
    <row r="558" spans="1:8">
      <c r="A558" s="15" t="s">
        <v>7497</v>
      </c>
      <c r="B558" s="15" t="s">
        <v>7498</v>
      </c>
      <c r="C558" s="15" t="s">
        <v>6701</v>
      </c>
      <c r="D558" s="15" t="s">
        <v>103</v>
      </c>
      <c r="E558" s="15" t="s">
        <v>947</v>
      </c>
      <c r="G558" s="15" t="s">
        <v>6720</v>
      </c>
      <c r="H558" s="15" t="s">
        <v>20</v>
      </c>
    </row>
    <row r="559" spans="1:8">
      <c r="A559" s="15" t="s">
        <v>7499</v>
      </c>
      <c r="B559" s="15" t="s">
        <v>7500</v>
      </c>
      <c r="C559" s="15" t="s">
        <v>6701</v>
      </c>
      <c r="D559" s="15" t="s">
        <v>103</v>
      </c>
      <c r="E559" s="15" t="s">
        <v>947</v>
      </c>
      <c r="G559" s="15" t="s">
        <v>6720</v>
      </c>
      <c r="H559" s="15" t="s">
        <v>20</v>
      </c>
    </row>
    <row r="560" spans="1:8">
      <c r="A560" s="15" t="s">
        <v>7501</v>
      </c>
      <c r="B560" s="15" t="s">
        <v>7502</v>
      </c>
      <c r="C560" s="15" t="s">
        <v>6701</v>
      </c>
      <c r="D560" s="15" t="s">
        <v>103</v>
      </c>
      <c r="E560" s="15" t="s">
        <v>6712</v>
      </c>
      <c r="G560" s="15" t="s">
        <v>6720</v>
      </c>
      <c r="H560" s="15" t="s">
        <v>20</v>
      </c>
    </row>
    <row r="561" spans="1:10">
      <c r="A561" s="15" t="s">
        <v>7503</v>
      </c>
      <c r="B561" s="15" t="s">
        <v>7504</v>
      </c>
      <c r="C561" s="15" t="s">
        <v>6701</v>
      </c>
      <c r="D561" s="15" t="s">
        <v>103</v>
      </c>
      <c r="E561" s="15" t="s">
        <v>947</v>
      </c>
      <c r="G561" s="15" t="s">
        <v>6720</v>
      </c>
      <c r="H561" s="15" t="s">
        <v>20</v>
      </c>
    </row>
    <row r="562" spans="1:10">
      <c r="A562" s="15" t="s">
        <v>7505</v>
      </c>
      <c r="B562" s="15" t="s">
        <v>7506</v>
      </c>
      <c r="C562" s="15" t="s">
        <v>6701</v>
      </c>
      <c r="D562" s="15" t="s">
        <v>103</v>
      </c>
      <c r="E562" s="15" t="s">
        <v>6712</v>
      </c>
      <c r="G562" s="15" t="s">
        <v>6720</v>
      </c>
      <c r="H562" s="15" t="s">
        <v>20</v>
      </c>
    </row>
    <row r="563" spans="1:10">
      <c r="A563" s="15" t="s">
        <v>7507</v>
      </c>
      <c r="B563" s="15" t="s">
        <v>7508</v>
      </c>
      <c r="C563" s="15" t="s">
        <v>6701</v>
      </c>
      <c r="D563" s="15" t="s">
        <v>103</v>
      </c>
      <c r="E563" s="15" t="s">
        <v>1186</v>
      </c>
      <c r="G563" s="15" t="s">
        <v>6720</v>
      </c>
      <c r="H563" s="15" t="s">
        <v>20</v>
      </c>
    </row>
    <row r="564" spans="1:10">
      <c r="A564" s="15" t="s">
        <v>6277</v>
      </c>
      <c r="B564" s="15" t="s">
        <v>7509</v>
      </c>
      <c r="C564" s="15" t="s">
        <v>6701</v>
      </c>
      <c r="D564" s="15" t="s">
        <v>103</v>
      </c>
      <c r="E564" s="15" t="s">
        <v>947</v>
      </c>
      <c r="G564" s="15" t="s">
        <v>6698</v>
      </c>
      <c r="H564" s="15" t="s">
        <v>20</v>
      </c>
    </row>
    <row r="565" spans="1:10">
      <c r="A565" s="15" t="s">
        <v>6277</v>
      </c>
      <c r="B565" s="15" t="s">
        <v>7510</v>
      </c>
      <c r="C565" s="15" t="s">
        <v>6700</v>
      </c>
      <c r="D565" s="15" t="s">
        <v>103</v>
      </c>
      <c r="E565" s="15" t="s">
        <v>947</v>
      </c>
      <c r="G565" s="15" t="s">
        <v>6698</v>
      </c>
      <c r="H565" s="15" t="s">
        <v>20</v>
      </c>
    </row>
    <row r="566" spans="1:10">
      <c r="A566" s="15" t="s">
        <v>615</v>
      </c>
      <c r="B566" s="15" t="s">
        <v>1699</v>
      </c>
      <c r="C566" s="15" t="s">
        <v>6697</v>
      </c>
      <c r="D566" s="15" t="s">
        <v>103</v>
      </c>
      <c r="E566" s="15" t="s">
        <v>947</v>
      </c>
      <c r="G566" s="15" t="s">
        <v>6698</v>
      </c>
      <c r="H566" s="15" t="s">
        <v>20</v>
      </c>
    </row>
    <row r="567" spans="1:10">
      <c r="A567" s="15" t="s">
        <v>615</v>
      </c>
      <c r="B567" s="15" t="s">
        <v>7511</v>
      </c>
      <c r="C567" s="15" t="s">
        <v>6700</v>
      </c>
      <c r="D567" s="15" t="s">
        <v>103</v>
      </c>
      <c r="E567" s="15" t="s">
        <v>947</v>
      </c>
      <c r="G567" s="15" t="s">
        <v>6698</v>
      </c>
      <c r="H567" s="15" t="s">
        <v>20</v>
      </c>
    </row>
    <row r="568" spans="1:10">
      <c r="A568" s="15" t="s">
        <v>615</v>
      </c>
      <c r="B568" s="15" t="s">
        <v>1700</v>
      </c>
      <c r="C568" s="15" t="s">
        <v>6701</v>
      </c>
      <c r="D568" s="15" t="s">
        <v>103</v>
      </c>
      <c r="E568" s="15" t="s">
        <v>947</v>
      </c>
      <c r="G568" s="15" t="s">
        <v>6698</v>
      </c>
      <c r="H568" s="15" t="s">
        <v>20</v>
      </c>
    </row>
    <row r="569" spans="1:10">
      <c r="A569" s="15" t="s">
        <v>145</v>
      </c>
      <c r="B569" s="15" t="s">
        <v>147</v>
      </c>
      <c r="C569" s="15" t="s">
        <v>6701</v>
      </c>
      <c r="D569" s="15" t="s">
        <v>1636</v>
      </c>
      <c r="E569" s="15" t="s">
        <v>947</v>
      </c>
      <c r="H569" s="15" t="s">
        <v>20</v>
      </c>
      <c r="J569" s="15" t="s">
        <v>117</v>
      </c>
    </row>
    <row r="570" spans="1:10">
      <c r="A570" s="15" t="s">
        <v>151</v>
      </c>
      <c r="B570" s="15" t="s">
        <v>153</v>
      </c>
      <c r="C570" s="15" t="s">
        <v>6701</v>
      </c>
      <c r="D570" s="15" t="s">
        <v>1636</v>
      </c>
      <c r="E570" s="15" t="s">
        <v>947</v>
      </c>
      <c r="H570" s="15" t="s">
        <v>20</v>
      </c>
      <c r="J570" s="15" t="s">
        <v>117</v>
      </c>
    </row>
    <row r="571" spans="1:10">
      <c r="A571" s="15" t="s">
        <v>699</v>
      </c>
      <c r="B571" s="15" t="s">
        <v>7512</v>
      </c>
      <c r="C571" s="15" t="s">
        <v>6719</v>
      </c>
      <c r="D571" s="15" t="s">
        <v>1636</v>
      </c>
      <c r="E571" s="15" t="s">
        <v>947</v>
      </c>
      <c r="H571" s="15" t="s">
        <v>20</v>
      </c>
      <c r="J571" s="15" t="s">
        <v>117</v>
      </c>
    </row>
    <row r="572" spans="1:10">
      <c r="A572" s="15" t="s">
        <v>2104</v>
      </c>
      <c r="B572" s="15" t="s">
        <v>7513</v>
      </c>
      <c r="C572" s="15" t="s">
        <v>6701</v>
      </c>
      <c r="D572" s="15" t="s">
        <v>1636</v>
      </c>
      <c r="E572" s="15" t="s">
        <v>947</v>
      </c>
      <c r="H572" s="15" t="s">
        <v>20</v>
      </c>
      <c r="J572" s="15" t="s">
        <v>117</v>
      </c>
    </row>
    <row r="573" spans="1:10">
      <c r="A573" s="15" t="s">
        <v>6278</v>
      </c>
      <c r="B573" s="15" t="s">
        <v>7514</v>
      </c>
      <c r="C573" s="15" t="s">
        <v>6701</v>
      </c>
      <c r="D573" s="15" t="s">
        <v>1636</v>
      </c>
      <c r="E573" s="15" t="s">
        <v>947</v>
      </c>
      <c r="H573" s="15" t="s">
        <v>20</v>
      </c>
      <c r="J573" s="15" t="s">
        <v>7020</v>
      </c>
    </row>
    <row r="574" spans="1:10">
      <c r="A574" s="15" t="s">
        <v>2103</v>
      </c>
      <c r="B574" s="15" t="s">
        <v>7515</v>
      </c>
      <c r="C574" s="15" t="s">
        <v>6701</v>
      </c>
      <c r="D574" s="15" t="s">
        <v>1636</v>
      </c>
      <c r="E574" s="15" t="s">
        <v>947</v>
      </c>
      <c r="H574" s="15" t="s">
        <v>20</v>
      </c>
      <c r="J574" s="15" t="s">
        <v>7020</v>
      </c>
    </row>
    <row r="575" spans="1:10">
      <c r="A575" s="15" t="s">
        <v>713</v>
      </c>
      <c r="B575" s="15" t="s">
        <v>1060</v>
      </c>
      <c r="C575" s="15" t="s">
        <v>6700</v>
      </c>
      <c r="D575" s="15" t="s">
        <v>103</v>
      </c>
      <c r="E575" s="15" t="s">
        <v>947</v>
      </c>
      <c r="G575" s="15" t="s">
        <v>6698</v>
      </c>
      <c r="H575" s="15" t="s">
        <v>20</v>
      </c>
    </row>
    <row r="576" spans="1:10">
      <c r="A576" s="15" t="s">
        <v>41</v>
      </c>
      <c r="B576" s="15" t="s">
        <v>1754</v>
      </c>
      <c r="C576" s="15" t="s">
        <v>6701</v>
      </c>
      <c r="D576" s="15" t="s">
        <v>1636</v>
      </c>
      <c r="E576" s="15" t="s">
        <v>947</v>
      </c>
      <c r="H576" s="15" t="s">
        <v>20</v>
      </c>
      <c r="J576" s="15" t="s">
        <v>7020</v>
      </c>
    </row>
    <row r="577" spans="1:10">
      <c r="A577" s="15" t="s">
        <v>7516</v>
      </c>
      <c r="B577" s="15" t="s">
        <v>7517</v>
      </c>
      <c r="C577" s="15" t="s">
        <v>6697</v>
      </c>
      <c r="D577" s="15" t="s">
        <v>1636</v>
      </c>
      <c r="E577" s="15" t="s">
        <v>947</v>
      </c>
      <c r="H577" s="15" t="s">
        <v>20</v>
      </c>
      <c r="J577" s="15" t="s">
        <v>7020</v>
      </c>
    </row>
    <row r="578" spans="1:10">
      <c r="A578" s="15" t="s">
        <v>6260</v>
      </c>
      <c r="B578" s="15" t="s">
        <v>7518</v>
      </c>
      <c r="C578" s="15" t="s">
        <v>6701</v>
      </c>
      <c r="D578" s="15" t="s">
        <v>1636</v>
      </c>
      <c r="E578" s="15" t="s">
        <v>947</v>
      </c>
      <c r="H578" s="15" t="s">
        <v>20</v>
      </c>
      <c r="J578" s="15" t="s">
        <v>7020</v>
      </c>
    </row>
    <row r="579" spans="1:10">
      <c r="A579" s="15" t="s">
        <v>7519</v>
      </c>
      <c r="B579" s="15" t="s">
        <v>7520</v>
      </c>
      <c r="C579" s="15" t="s">
        <v>6701</v>
      </c>
      <c r="D579" s="15" t="s">
        <v>103</v>
      </c>
      <c r="E579" s="15" t="s">
        <v>947</v>
      </c>
      <c r="G579" s="15" t="s">
        <v>6698</v>
      </c>
      <c r="H579" s="15" t="s">
        <v>20</v>
      </c>
    </row>
    <row r="580" spans="1:10">
      <c r="A580" s="15" t="s">
        <v>256</v>
      </c>
      <c r="B580" s="15" t="s">
        <v>257</v>
      </c>
      <c r="C580" s="15" t="s">
        <v>6701</v>
      </c>
      <c r="D580" s="15" t="s">
        <v>1636</v>
      </c>
      <c r="E580" s="15" t="s">
        <v>947</v>
      </c>
      <c r="H580" s="15" t="s">
        <v>20</v>
      </c>
      <c r="J580" s="15" t="s">
        <v>117</v>
      </c>
    </row>
    <row r="581" spans="1:10">
      <c r="A581" s="15" t="s">
        <v>258</v>
      </c>
      <c r="B581" s="15" t="s">
        <v>259</v>
      </c>
      <c r="C581" s="15" t="s">
        <v>6701</v>
      </c>
      <c r="D581" s="15" t="s">
        <v>1636</v>
      </c>
      <c r="E581" s="15" t="s">
        <v>947</v>
      </c>
      <c r="H581" s="15" t="s">
        <v>20</v>
      </c>
      <c r="J581" s="15" t="s">
        <v>117</v>
      </c>
    </row>
    <row r="582" spans="1:10">
      <c r="A582" s="15" t="s">
        <v>260</v>
      </c>
      <c r="B582" s="15" t="s">
        <v>261</v>
      </c>
      <c r="C582" s="15" t="s">
        <v>6701</v>
      </c>
      <c r="D582" s="15" t="s">
        <v>1636</v>
      </c>
      <c r="E582" s="15" t="s">
        <v>947</v>
      </c>
      <c r="H582" s="15" t="s">
        <v>20</v>
      </c>
      <c r="J582" s="15" t="s">
        <v>117</v>
      </c>
    </row>
    <row r="583" spans="1:10">
      <c r="A583" s="15" t="s">
        <v>262</v>
      </c>
      <c r="B583" s="15" t="s">
        <v>263</v>
      </c>
      <c r="C583" s="15" t="s">
        <v>6701</v>
      </c>
      <c r="D583" s="15" t="s">
        <v>1636</v>
      </c>
      <c r="E583" s="15" t="s">
        <v>947</v>
      </c>
      <c r="H583" s="15" t="s">
        <v>20</v>
      </c>
      <c r="J583" s="15" t="s">
        <v>117</v>
      </c>
    </row>
    <row r="584" spans="1:10">
      <c r="A584" s="15" t="s">
        <v>7522</v>
      </c>
      <c r="B584" s="15" t="s">
        <v>1781</v>
      </c>
      <c r="C584" s="15" t="s">
        <v>6701</v>
      </c>
      <c r="D584" s="15" t="s">
        <v>1636</v>
      </c>
      <c r="E584" s="15" t="s">
        <v>947</v>
      </c>
      <c r="H584" s="15" t="s">
        <v>20</v>
      </c>
      <c r="J584" s="15" t="s">
        <v>117</v>
      </c>
    </row>
    <row r="585" spans="1:10">
      <c r="A585" s="15" t="s">
        <v>7522</v>
      </c>
      <c r="B585" s="15" t="s">
        <v>1781</v>
      </c>
      <c r="C585" s="15" t="s">
        <v>6697</v>
      </c>
      <c r="D585" s="15" t="s">
        <v>1636</v>
      </c>
      <c r="E585" s="15" t="s">
        <v>947</v>
      </c>
      <c r="J585" s="15" t="s">
        <v>117</v>
      </c>
    </row>
    <row r="586" spans="1:10">
      <c r="A586" s="15" t="s">
        <v>7523</v>
      </c>
      <c r="B586" s="15" t="s">
        <v>7524</v>
      </c>
      <c r="C586" s="15" t="s">
        <v>6701</v>
      </c>
      <c r="D586" s="15" t="s">
        <v>103</v>
      </c>
      <c r="E586" s="15" t="s">
        <v>7481</v>
      </c>
      <c r="G586" s="15" t="s">
        <v>6698</v>
      </c>
      <c r="H586" s="15" t="s">
        <v>20</v>
      </c>
    </row>
    <row r="587" spans="1:10">
      <c r="A587" s="15" t="s">
        <v>243</v>
      </c>
      <c r="B587" s="15" t="s">
        <v>244</v>
      </c>
      <c r="C587" s="15" t="s">
        <v>6701</v>
      </c>
      <c r="D587" s="15" t="s">
        <v>103</v>
      </c>
      <c r="E587" s="15" t="s">
        <v>947</v>
      </c>
      <c r="G587" s="15" t="s">
        <v>6698</v>
      </c>
      <c r="H587" s="15" t="s">
        <v>20</v>
      </c>
    </row>
    <row r="588" spans="1:10">
      <c r="A588" s="15" t="s">
        <v>7525</v>
      </c>
      <c r="B588" s="15" t="s">
        <v>7526</v>
      </c>
      <c r="C588" s="15" t="s">
        <v>6700</v>
      </c>
      <c r="D588" s="15" t="s">
        <v>103</v>
      </c>
      <c r="E588" s="15" t="s">
        <v>810</v>
      </c>
      <c r="G588" s="15" t="s">
        <v>6698</v>
      </c>
      <c r="H588" s="15" t="s">
        <v>20</v>
      </c>
    </row>
    <row r="589" spans="1:10">
      <c r="A589" s="15" t="s">
        <v>129</v>
      </c>
      <c r="B589" s="15" t="s">
        <v>130</v>
      </c>
      <c r="C589" s="15" t="s">
        <v>6700</v>
      </c>
      <c r="D589" s="15" t="s">
        <v>103</v>
      </c>
      <c r="E589" s="15" t="s">
        <v>810</v>
      </c>
      <c r="G589" s="15" t="s">
        <v>6698</v>
      </c>
      <c r="H589" s="15" t="s">
        <v>20</v>
      </c>
    </row>
    <row r="590" spans="1:10">
      <c r="A590" s="15" t="s">
        <v>131</v>
      </c>
      <c r="B590" s="15" t="s">
        <v>132</v>
      </c>
      <c r="C590" s="15" t="s">
        <v>6700</v>
      </c>
      <c r="D590" s="15" t="s">
        <v>103</v>
      </c>
      <c r="E590" s="15" t="s">
        <v>810</v>
      </c>
      <c r="G590" s="15" t="s">
        <v>6698</v>
      </c>
      <c r="H590" s="15" t="s">
        <v>20</v>
      </c>
    </row>
    <row r="591" spans="1:10">
      <c r="A591" s="15" t="s">
        <v>133</v>
      </c>
      <c r="B591" s="15" t="s">
        <v>992</v>
      </c>
      <c r="C591" s="15" t="s">
        <v>6700</v>
      </c>
      <c r="D591" s="15" t="s">
        <v>134</v>
      </c>
      <c r="E591" s="15" t="s">
        <v>810</v>
      </c>
      <c r="H591" s="15" t="s">
        <v>20</v>
      </c>
    </row>
    <row r="592" spans="1:10">
      <c r="A592" s="15" t="s">
        <v>135</v>
      </c>
      <c r="B592" s="15" t="s">
        <v>136</v>
      </c>
      <c r="C592" s="15" t="s">
        <v>6700</v>
      </c>
      <c r="D592" s="15" t="s">
        <v>103</v>
      </c>
      <c r="E592" s="15" t="s">
        <v>810</v>
      </c>
      <c r="G592" s="15" t="s">
        <v>6698</v>
      </c>
      <c r="H592" s="15" t="s">
        <v>20</v>
      </c>
    </row>
    <row r="593" spans="1:12">
      <c r="A593" s="15" t="s">
        <v>7527</v>
      </c>
      <c r="B593" s="15" t="s">
        <v>7528</v>
      </c>
      <c r="C593" s="15" t="s">
        <v>6700</v>
      </c>
      <c r="D593" s="15" t="s">
        <v>103</v>
      </c>
      <c r="E593" s="15" t="s">
        <v>947</v>
      </c>
      <c r="G593" s="15" t="s">
        <v>6698</v>
      </c>
      <c r="H593" s="15" t="s">
        <v>20</v>
      </c>
    </row>
    <row r="594" spans="1:12">
      <c r="A594" s="15" t="s">
        <v>7529</v>
      </c>
      <c r="B594" s="15" t="s">
        <v>7530</v>
      </c>
      <c r="C594" s="15" t="s">
        <v>6701</v>
      </c>
      <c r="D594" s="15" t="s">
        <v>103</v>
      </c>
      <c r="E594" s="15" t="s">
        <v>947</v>
      </c>
      <c r="G594" s="15" t="s">
        <v>6698</v>
      </c>
      <c r="H594" s="15" t="s">
        <v>20</v>
      </c>
    </row>
    <row r="595" spans="1:12">
      <c r="A595" s="15" t="s">
        <v>7529</v>
      </c>
      <c r="B595" s="15" t="s">
        <v>7531</v>
      </c>
      <c r="C595" s="15" t="s">
        <v>6700</v>
      </c>
      <c r="D595" s="15" t="s">
        <v>103</v>
      </c>
      <c r="E595" s="15" t="s">
        <v>947</v>
      </c>
      <c r="G595" s="15" t="s">
        <v>6698</v>
      </c>
      <c r="H595" s="15" t="s">
        <v>20</v>
      </c>
    </row>
    <row r="596" spans="1:12">
      <c r="A596" s="15" t="s">
        <v>7532</v>
      </c>
      <c r="B596" s="15" t="s">
        <v>7533</v>
      </c>
      <c r="C596" s="15" t="s">
        <v>6700</v>
      </c>
      <c r="D596" s="15" t="s">
        <v>103</v>
      </c>
      <c r="E596" s="15" t="s">
        <v>947</v>
      </c>
      <c r="G596" s="15" t="s">
        <v>6698</v>
      </c>
      <c r="H596" s="15" t="s">
        <v>20</v>
      </c>
    </row>
    <row r="597" spans="1:12">
      <c r="A597" s="15" t="s">
        <v>7537</v>
      </c>
      <c r="B597" s="15" t="s">
        <v>7538</v>
      </c>
      <c r="C597" s="15" t="s">
        <v>6700</v>
      </c>
      <c r="D597" s="15" t="s">
        <v>103</v>
      </c>
      <c r="E597" s="15" t="s">
        <v>1186</v>
      </c>
      <c r="G597" s="15" t="s">
        <v>6698</v>
      </c>
      <c r="H597" s="15" t="s">
        <v>20</v>
      </c>
    </row>
    <row r="598" spans="1:12">
      <c r="A598" s="15" t="s">
        <v>7539</v>
      </c>
      <c r="B598" s="15" t="s">
        <v>7540</v>
      </c>
      <c r="C598" s="15" t="s">
        <v>6701</v>
      </c>
      <c r="D598" s="15" t="s">
        <v>216</v>
      </c>
      <c r="E598" s="15" t="s">
        <v>1347</v>
      </c>
      <c r="H598" s="15" t="s">
        <v>20</v>
      </c>
    </row>
    <row r="599" spans="1:12">
      <c r="A599" s="15" t="s">
        <v>6393</v>
      </c>
      <c r="B599" s="15" t="s">
        <v>6360</v>
      </c>
      <c r="C599" s="15" t="s">
        <v>6701</v>
      </c>
      <c r="D599" s="15" t="s">
        <v>1636</v>
      </c>
      <c r="E599" s="15" t="s">
        <v>947</v>
      </c>
      <c r="H599" s="15" t="s">
        <v>20</v>
      </c>
      <c r="J599" s="15" t="s">
        <v>117</v>
      </c>
    </row>
    <row r="600" spans="1:12">
      <c r="A600" s="15" t="s">
        <v>7541</v>
      </c>
      <c r="B600" s="15" t="s">
        <v>7542</v>
      </c>
      <c r="C600" s="15" t="s">
        <v>6701</v>
      </c>
      <c r="D600" s="15" t="s">
        <v>1636</v>
      </c>
      <c r="E600" s="15" t="s">
        <v>947</v>
      </c>
      <c r="H600" s="15" t="s">
        <v>20</v>
      </c>
      <c r="J600" s="15" t="s">
        <v>117</v>
      </c>
    </row>
    <row r="601" spans="1:12">
      <c r="A601" s="15" t="s">
        <v>7543</v>
      </c>
      <c r="B601" s="15" t="s">
        <v>7544</v>
      </c>
      <c r="C601" s="15" t="s">
        <v>6701</v>
      </c>
      <c r="D601" s="15" t="s">
        <v>1636</v>
      </c>
      <c r="E601" s="15" t="s">
        <v>947</v>
      </c>
      <c r="H601" s="15" t="s">
        <v>20</v>
      </c>
      <c r="J601" s="15" t="s">
        <v>117</v>
      </c>
      <c r="K601" s="15" t="s">
        <v>7545</v>
      </c>
      <c r="L601" s="15" t="s">
        <v>20</v>
      </c>
    </row>
    <row r="602" spans="1:12">
      <c r="A602" s="15" t="s">
        <v>7543</v>
      </c>
      <c r="B602" s="15" t="s">
        <v>7544</v>
      </c>
      <c r="C602" s="15" t="s">
        <v>6935</v>
      </c>
      <c r="D602" s="15" t="s">
        <v>1636</v>
      </c>
      <c r="E602" s="15" t="s">
        <v>947</v>
      </c>
      <c r="H602" s="15" t="s">
        <v>20</v>
      </c>
      <c r="J602" s="15" t="s">
        <v>117</v>
      </c>
      <c r="K602" s="15" t="s">
        <v>7545</v>
      </c>
      <c r="L602" s="15" t="s">
        <v>20</v>
      </c>
    </row>
    <row r="603" spans="1:12">
      <c r="A603" s="15" t="s">
        <v>6280</v>
      </c>
      <c r="B603" s="15" t="s">
        <v>7546</v>
      </c>
      <c r="C603" s="15" t="s">
        <v>6701</v>
      </c>
      <c r="D603" s="15" t="s">
        <v>216</v>
      </c>
      <c r="E603" s="15" t="s">
        <v>947</v>
      </c>
      <c r="H603" s="15" t="s">
        <v>20</v>
      </c>
    </row>
    <row r="604" spans="1:12">
      <c r="A604" s="15" t="s">
        <v>6280</v>
      </c>
      <c r="B604" s="15" t="s">
        <v>7547</v>
      </c>
      <c r="C604" s="15" t="s">
        <v>6935</v>
      </c>
      <c r="D604" s="15" t="s">
        <v>216</v>
      </c>
      <c r="E604" s="15" t="s">
        <v>947</v>
      </c>
      <c r="H604" s="15" t="s">
        <v>20</v>
      </c>
    </row>
    <row r="605" spans="1:12">
      <c r="A605" s="15" t="s">
        <v>6280</v>
      </c>
      <c r="B605" s="15" t="s">
        <v>7548</v>
      </c>
      <c r="C605" s="15" t="s">
        <v>6700</v>
      </c>
      <c r="D605" s="15" t="s">
        <v>216</v>
      </c>
      <c r="E605" s="15" t="s">
        <v>947</v>
      </c>
      <c r="H605" s="15" t="s">
        <v>20</v>
      </c>
    </row>
    <row r="606" spans="1:12">
      <c r="A606" s="15" t="s">
        <v>9018</v>
      </c>
      <c r="B606" s="15" t="s">
        <v>9019</v>
      </c>
      <c r="C606" s="15" t="s">
        <v>6935</v>
      </c>
      <c r="D606" s="15" t="s">
        <v>216</v>
      </c>
      <c r="E606" s="15" t="s">
        <v>947</v>
      </c>
      <c r="H606" s="15" t="s">
        <v>20</v>
      </c>
    </row>
    <row r="607" spans="1:12">
      <c r="A607" s="15" t="s">
        <v>9020</v>
      </c>
      <c r="B607" s="15" t="s">
        <v>9021</v>
      </c>
      <c r="C607" s="15" t="s">
        <v>6701</v>
      </c>
      <c r="D607" s="15" t="s">
        <v>216</v>
      </c>
      <c r="E607" s="15" t="s">
        <v>947</v>
      </c>
      <c r="H607" s="15" t="s">
        <v>20</v>
      </c>
    </row>
    <row r="608" spans="1:12">
      <c r="A608" s="15" t="s">
        <v>9022</v>
      </c>
      <c r="B608" s="15" t="s">
        <v>9023</v>
      </c>
      <c r="C608" s="15" t="s">
        <v>6700</v>
      </c>
      <c r="D608" s="15" t="s">
        <v>216</v>
      </c>
      <c r="E608" s="15" t="s">
        <v>947</v>
      </c>
      <c r="H608" s="15" t="s">
        <v>20</v>
      </c>
    </row>
    <row r="609" spans="1:12">
      <c r="A609" s="15" t="s">
        <v>7549</v>
      </c>
      <c r="B609" s="15" t="s">
        <v>7550</v>
      </c>
      <c r="C609" s="15" t="s">
        <v>6701</v>
      </c>
      <c r="D609" s="15" t="s">
        <v>216</v>
      </c>
      <c r="E609" s="15" t="s">
        <v>7551</v>
      </c>
      <c r="H609" s="15" t="s">
        <v>20</v>
      </c>
    </row>
    <row r="610" spans="1:12">
      <c r="A610" s="15" t="s">
        <v>7549</v>
      </c>
      <c r="B610" s="15" t="s">
        <v>7550</v>
      </c>
      <c r="C610" s="15" t="s">
        <v>6935</v>
      </c>
      <c r="D610" s="15" t="s">
        <v>216</v>
      </c>
      <c r="E610" s="15" t="s">
        <v>7551</v>
      </c>
      <c r="H610" s="15" t="s">
        <v>20</v>
      </c>
    </row>
    <row r="611" spans="1:12">
      <c r="A611" s="15" t="s">
        <v>7549</v>
      </c>
      <c r="B611" s="15" t="s">
        <v>7550</v>
      </c>
      <c r="C611" s="15" t="s">
        <v>6700</v>
      </c>
      <c r="D611" s="15" t="s">
        <v>216</v>
      </c>
      <c r="E611" s="15" t="s">
        <v>7551</v>
      </c>
      <c r="H611" s="15" t="s">
        <v>20</v>
      </c>
    </row>
    <row r="612" spans="1:12">
      <c r="A612" s="15" t="s">
        <v>7552</v>
      </c>
      <c r="B612" s="15" t="s">
        <v>7553</v>
      </c>
      <c r="C612" s="15" t="s">
        <v>6701</v>
      </c>
      <c r="D612" s="15" t="s">
        <v>1636</v>
      </c>
      <c r="E612" s="15" t="s">
        <v>947</v>
      </c>
      <c r="H612" s="15" t="s">
        <v>20</v>
      </c>
      <c r="J612" s="15" t="s">
        <v>117</v>
      </c>
      <c r="K612" s="15" t="s">
        <v>7545</v>
      </c>
      <c r="L612" s="15" t="s">
        <v>20</v>
      </c>
    </row>
    <row r="613" spans="1:12">
      <c r="A613" s="15" t="s">
        <v>614</v>
      </c>
      <c r="B613" s="15" t="s">
        <v>1697</v>
      </c>
      <c r="C613" s="15" t="s">
        <v>6701</v>
      </c>
      <c r="D613" s="15" t="s">
        <v>1636</v>
      </c>
      <c r="E613" s="15" t="s">
        <v>947</v>
      </c>
      <c r="H613" s="15" t="s">
        <v>20</v>
      </c>
      <c r="J613" s="15" t="s">
        <v>117</v>
      </c>
    </row>
    <row r="614" spans="1:12">
      <c r="A614" s="15" t="s">
        <v>614</v>
      </c>
      <c r="B614" s="15" t="s">
        <v>1696</v>
      </c>
      <c r="C614" s="15" t="s">
        <v>6697</v>
      </c>
      <c r="D614" s="15" t="s">
        <v>1636</v>
      </c>
      <c r="E614" s="15" t="s">
        <v>947</v>
      </c>
      <c r="H614" s="15" t="s">
        <v>20</v>
      </c>
      <c r="J614" s="15" t="s">
        <v>117</v>
      </c>
    </row>
    <row r="615" spans="1:12">
      <c r="A615" s="15" t="s">
        <v>5062</v>
      </c>
      <c r="B615" s="15" t="s">
        <v>226</v>
      </c>
      <c r="C615" s="15" t="s">
        <v>6701</v>
      </c>
      <c r="D615" s="15" t="s">
        <v>1636</v>
      </c>
      <c r="E615" s="15" t="s">
        <v>947</v>
      </c>
      <c r="H615" s="15" t="s">
        <v>20</v>
      </c>
      <c r="J615" s="15" t="s">
        <v>117</v>
      </c>
    </row>
    <row r="616" spans="1:12">
      <c r="A616" s="15" t="s">
        <v>5062</v>
      </c>
      <c r="B616" s="15" t="s">
        <v>226</v>
      </c>
      <c r="C616" s="15" t="s">
        <v>6697</v>
      </c>
      <c r="D616" s="15" t="s">
        <v>1636</v>
      </c>
      <c r="E616" s="15" t="s">
        <v>947</v>
      </c>
      <c r="H616" s="15" t="s">
        <v>20</v>
      </c>
      <c r="J616" s="15" t="s">
        <v>117</v>
      </c>
    </row>
    <row r="617" spans="1:12">
      <c r="A617" s="15" t="s">
        <v>222</v>
      </c>
      <c r="B617" s="15" t="s">
        <v>224</v>
      </c>
      <c r="C617" s="15" t="s">
        <v>6701</v>
      </c>
      <c r="D617" s="15" t="s">
        <v>1636</v>
      </c>
      <c r="E617" s="15" t="s">
        <v>947</v>
      </c>
      <c r="H617" s="15" t="s">
        <v>20</v>
      </c>
      <c r="J617" s="15" t="s">
        <v>117</v>
      </c>
    </row>
    <row r="618" spans="1:12">
      <c r="A618" s="15" t="s">
        <v>632</v>
      </c>
      <c r="B618" s="15" t="s">
        <v>1769</v>
      </c>
      <c r="C618" s="15" t="s">
        <v>6701</v>
      </c>
      <c r="D618" s="15" t="s">
        <v>1636</v>
      </c>
      <c r="E618" s="15" t="s">
        <v>947</v>
      </c>
      <c r="H618" s="15" t="s">
        <v>20</v>
      </c>
      <c r="J618" s="15" t="s">
        <v>117</v>
      </c>
    </row>
    <row r="619" spans="1:12">
      <c r="A619" s="15" t="s">
        <v>6307</v>
      </c>
      <c r="B619" s="15" t="s">
        <v>1768</v>
      </c>
      <c r="C619" s="15" t="s">
        <v>6697</v>
      </c>
      <c r="D619" s="15" t="s">
        <v>1636</v>
      </c>
      <c r="E619" s="15" t="s">
        <v>947</v>
      </c>
      <c r="H619" s="15" t="s">
        <v>20</v>
      </c>
      <c r="J619" s="15" t="s">
        <v>117</v>
      </c>
    </row>
    <row r="620" spans="1:12">
      <c r="A620" s="15" t="s">
        <v>7554</v>
      </c>
      <c r="B620" s="15" t="s">
        <v>7555</v>
      </c>
      <c r="C620" s="15" t="s">
        <v>6701</v>
      </c>
      <c r="D620" s="15" t="s">
        <v>216</v>
      </c>
      <c r="E620" s="15" t="s">
        <v>6712</v>
      </c>
      <c r="H620" s="15" t="s">
        <v>20</v>
      </c>
    </row>
    <row r="621" spans="1:12">
      <c r="A621" s="15" t="s">
        <v>7556</v>
      </c>
      <c r="B621" s="15" t="s">
        <v>7557</v>
      </c>
      <c r="C621" s="15" t="s">
        <v>6701</v>
      </c>
      <c r="D621" s="15" t="s">
        <v>216</v>
      </c>
      <c r="E621" s="15" t="s">
        <v>6712</v>
      </c>
      <c r="H621" s="15" t="s">
        <v>20</v>
      </c>
    </row>
    <row r="622" spans="1:12">
      <c r="A622" s="15" t="s">
        <v>7558</v>
      </c>
      <c r="B622" s="15" t="s">
        <v>7559</v>
      </c>
      <c r="C622" s="15" t="s">
        <v>6935</v>
      </c>
      <c r="D622" s="15" t="s">
        <v>216</v>
      </c>
      <c r="E622" s="15" t="s">
        <v>6712</v>
      </c>
      <c r="H622" s="15" t="s">
        <v>20</v>
      </c>
    </row>
    <row r="623" spans="1:12">
      <c r="A623" s="15" t="s">
        <v>403</v>
      </c>
      <c r="B623" s="15" t="s">
        <v>404</v>
      </c>
      <c r="C623" s="15" t="s">
        <v>6701</v>
      </c>
      <c r="D623" s="15" t="s">
        <v>103</v>
      </c>
      <c r="E623" s="15" t="s">
        <v>947</v>
      </c>
      <c r="G623" s="15" t="s">
        <v>6698</v>
      </c>
      <c r="H623" s="15" t="s">
        <v>20</v>
      </c>
    </row>
    <row r="624" spans="1:12">
      <c r="A624" s="15" t="s">
        <v>137</v>
      </c>
      <c r="B624" s="15" t="s">
        <v>272</v>
      </c>
      <c r="C624" s="15" t="s">
        <v>6701</v>
      </c>
      <c r="D624" s="15" t="s">
        <v>103</v>
      </c>
      <c r="E624" s="15" t="s">
        <v>947</v>
      </c>
      <c r="G624" s="15" t="s">
        <v>6698</v>
      </c>
      <c r="H624" s="15" t="s">
        <v>20</v>
      </c>
    </row>
    <row r="625" spans="1:10">
      <c r="A625" s="15" t="s">
        <v>7560</v>
      </c>
      <c r="B625" s="15" t="s">
        <v>138</v>
      </c>
      <c r="C625" s="15" t="s">
        <v>6700</v>
      </c>
      <c r="D625" s="15" t="s">
        <v>103</v>
      </c>
      <c r="E625" s="15" t="s">
        <v>947</v>
      </c>
      <c r="G625" s="15" t="s">
        <v>6698</v>
      </c>
      <c r="H625" s="15" t="s">
        <v>20</v>
      </c>
    </row>
    <row r="626" spans="1:10">
      <c r="A626" s="15" t="s">
        <v>7564</v>
      </c>
      <c r="B626" s="15" t="s">
        <v>7565</v>
      </c>
      <c r="C626" s="15" t="s">
        <v>6700</v>
      </c>
      <c r="D626" s="15" t="s">
        <v>103</v>
      </c>
      <c r="E626" s="15" t="s">
        <v>810</v>
      </c>
      <c r="G626" s="15" t="s">
        <v>6698</v>
      </c>
      <c r="H626" s="15" t="s">
        <v>20</v>
      </c>
    </row>
    <row r="627" spans="1:10">
      <c r="A627" s="15" t="s">
        <v>7566</v>
      </c>
      <c r="B627" s="15" t="s">
        <v>7567</v>
      </c>
      <c r="C627" s="15" t="s">
        <v>6700</v>
      </c>
      <c r="D627" s="15" t="s">
        <v>103</v>
      </c>
      <c r="E627" s="15" t="s">
        <v>810</v>
      </c>
      <c r="G627" s="15" t="s">
        <v>6698</v>
      </c>
      <c r="H627" s="15" t="s">
        <v>20</v>
      </c>
    </row>
    <row r="628" spans="1:10">
      <c r="A628" s="15" t="s">
        <v>7569</v>
      </c>
      <c r="B628" s="15" t="s">
        <v>7570</v>
      </c>
      <c r="C628" s="15" t="s">
        <v>6700</v>
      </c>
      <c r="D628" s="15" t="s">
        <v>134</v>
      </c>
      <c r="E628" s="15" t="s">
        <v>810</v>
      </c>
      <c r="H628" s="15" t="s">
        <v>20</v>
      </c>
    </row>
    <row r="629" spans="1:10">
      <c r="A629" s="15" t="s">
        <v>7569</v>
      </c>
      <c r="B629" s="15" t="s">
        <v>7571</v>
      </c>
      <c r="C629" s="15" t="s">
        <v>6700</v>
      </c>
      <c r="D629" s="15" t="s">
        <v>103</v>
      </c>
      <c r="E629" s="15" t="s">
        <v>810</v>
      </c>
      <c r="G629" s="15" t="s">
        <v>6689</v>
      </c>
      <c r="H629" s="15" t="s">
        <v>20</v>
      </c>
    </row>
    <row r="630" spans="1:10">
      <c r="A630" s="15" t="s">
        <v>7572</v>
      </c>
      <c r="B630" s="15" t="s">
        <v>7573</v>
      </c>
      <c r="C630" s="15" t="s">
        <v>6700</v>
      </c>
      <c r="D630" s="15" t="s">
        <v>103</v>
      </c>
      <c r="E630" s="15" t="s">
        <v>810</v>
      </c>
      <c r="G630" s="15" t="s">
        <v>6689</v>
      </c>
      <c r="H630" s="15" t="s">
        <v>20</v>
      </c>
    </row>
    <row r="631" spans="1:10">
      <c r="A631" s="15" t="s">
        <v>6281</v>
      </c>
      <c r="B631" s="15" t="s">
        <v>7574</v>
      </c>
      <c r="C631" s="15" t="s">
        <v>6700</v>
      </c>
      <c r="D631" s="15" t="s">
        <v>103</v>
      </c>
      <c r="E631" s="15" t="s">
        <v>810</v>
      </c>
      <c r="G631" s="15" t="s">
        <v>6698</v>
      </c>
      <c r="H631" s="15" t="s">
        <v>20</v>
      </c>
    </row>
    <row r="632" spans="1:10">
      <c r="A632" s="15" t="s">
        <v>6281</v>
      </c>
      <c r="B632" s="15" t="s">
        <v>7575</v>
      </c>
      <c r="C632" s="15" t="s">
        <v>6701</v>
      </c>
      <c r="D632" s="15" t="s">
        <v>103</v>
      </c>
      <c r="E632" s="15" t="s">
        <v>810</v>
      </c>
      <c r="G632" s="15" t="s">
        <v>6698</v>
      </c>
      <c r="H632" s="15" t="s">
        <v>20</v>
      </c>
    </row>
    <row r="633" spans="1:10">
      <c r="A633" s="15" t="s">
        <v>7576</v>
      </c>
      <c r="B633" s="15" t="s">
        <v>7577</v>
      </c>
      <c r="C633" s="15" t="s">
        <v>6700</v>
      </c>
      <c r="D633" s="15" t="s">
        <v>134</v>
      </c>
      <c r="E633" s="15" t="s">
        <v>810</v>
      </c>
      <c r="H633" s="15" t="s">
        <v>20</v>
      </c>
    </row>
    <row r="634" spans="1:10">
      <c r="A634" s="15" t="s">
        <v>7578</v>
      </c>
      <c r="B634" s="15" t="s">
        <v>7579</v>
      </c>
      <c r="C634" s="15" t="s">
        <v>6700</v>
      </c>
      <c r="D634" s="15" t="s">
        <v>134</v>
      </c>
      <c r="E634" s="15" t="s">
        <v>810</v>
      </c>
      <c r="H634" s="15" t="s">
        <v>20</v>
      </c>
    </row>
    <row r="635" spans="1:10">
      <c r="A635" s="15" t="s">
        <v>7578</v>
      </c>
      <c r="B635" s="15" t="s">
        <v>7580</v>
      </c>
      <c r="C635" s="15" t="s">
        <v>6700</v>
      </c>
      <c r="D635" s="15" t="s">
        <v>103</v>
      </c>
      <c r="E635" s="15" t="s">
        <v>810</v>
      </c>
      <c r="G635" s="15" t="s">
        <v>6689</v>
      </c>
      <c r="H635" s="15" t="s">
        <v>20</v>
      </c>
    </row>
    <row r="636" spans="1:10">
      <c r="A636" s="15" t="s">
        <v>835</v>
      </c>
      <c r="B636" s="15" t="s">
        <v>1551</v>
      </c>
      <c r="C636" s="15" t="s">
        <v>6701</v>
      </c>
      <c r="D636" s="15" t="s">
        <v>1636</v>
      </c>
      <c r="E636" s="15" t="s">
        <v>947</v>
      </c>
      <c r="H636" s="15" t="s">
        <v>20</v>
      </c>
      <c r="J636" s="15" t="s">
        <v>117</v>
      </c>
    </row>
    <row r="637" spans="1:10">
      <c r="A637" s="15" t="s">
        <v>837</v>
      </c>
      <c r="B637" s="15" t="s">
        <v>1552</v>
      </c>
      <c r="C637" s="15" t="s">
        <v>6701</v>
      </c>
      <c r="D637" s="15" t="s">
        <v>103</v>
      </c>
      <c r="E637" s="15" t="s">
        <v>947</v>
      </c>
      <c r="G637" s="15" t="s">
        <v>6698</v>
      </c>
      <c r="H637" s="15" t="s">
        <v>20</v>
      </c>
    </row>
    <row r="638" spans="1:10">
      <c r="A638" s="15" t="s">
        <v>1960</v>
      </c>
      <c r="B638" s="15" t="s">
        <v>1962</v>
      </c>
      <c r="C638" s="15" t="s">
        <v>6701</v>
      </c>
      <c r="D638" s="15" t="s">
        <v>1636</v>
      </c>
      <c r="E638" s="15" t="s">
        <v>947</v>
      </c>
      <c r="H638" s="15" t="s">
        <v>20</v>
      </c>
      <c r="J638" s="15" t="s">
        <v>117</v>
      </c>
    </row>
    <row r="639" spans="1:10">
      <c r="A639" s="15" t="s">
        <v>6282</v>
      </c>
      <c r="B639" s="15" t="s">
        <v>1963</v>
      </c>
      <c r="C639" s="15" t="s">
        <v>6701</v>
      </c>
      <c r="D639" s="15" t="s">
        <v>103</v>
      </c>
      <c r="E639" s="15" t="s">
        <v>947</v>
      </c>
      <c r="G639" s="15" t="s">
        <v>6698</v>
      </c>
      <c r="H639" s="15" t="s">
        <v>20</v>
      </c>
    </row>
    <row r="640" spans="1:10">
      <c r="A640" s="15" t="s">
        <v>7581</v>
      </c>
      <c r="B640" s="15" t="s">
        <v>7582</v>
      </c>
      <c r="C640" s="15" t="s">
        <v>6701</v>
      </c>
      <c r="D640" s="15" t="s">
        <v>103</v>
      </c>
      <c r="E640" s="15" t="s">
        <v>947</v>
      </c>
      <c r="G640" s="15" t="s">
        <v>6689</v>
      </c>
      <c r="H640" s="15" t="s">
        <v>20</v>
      </c>
    </row>
    <row r="641" spans="1:10">
      <c r="A641" s="15" t="s">
        <v>416</v>
      </c>
      <c r="B641" s="15" t="s">
        <v>418</v>
      </c>
      <c r="C641" s="15" t="s">
        <v>6701</v>
      </c>
      <c r="D641" s="15" t="s">
        <v>1636</v>
      </c>
      <c r="E641" s="15" t="s">
        <v>947</v>
      </c>
      <c r="H641" s="15" t="s">
        <v>20</v>
      </c>
      <c r="J641" s="15" t="s">
        <v>117</v>
      </c>
    </row>
    <row r="642" spans="1:10">
      <c r="A642" s="15" t="s">
        <v>8885</v>
      </c>
      <c r="B642" s="15" t="s">
        <v>420</v>
      </c>
      <c r="C642" s="15" t="s">
        <v>6701</v>
      </c>
      <c r="D642" s="15" t="s">
        <v>103</v>
      </c>
      <c r="E642" s="15" t="s">
        <v>947</v>
      </c>
      <c r="G642" s="15" t="s">
        <v>6698</v>
      </c>
      <c r="H642" s="15" t="s">
        <v>20</v>
      </c>
    </row>
    <row r="643" spans="1:10">
      <c r="A643" s="15" t="s">
        <v>427</v>
      </c>
      <c r="B643" s="15" t="s">
        <v>429</v>
      </c>
      <c r="C643" s="15" t="s">
        <v>6701</v>
      </c>
      <c r="D643" s="15" t="s">
        <v>1636</v>
      </c>
      <c r="E643" s="15" t="s">
        <v>947</v>
      </c>
      <c r="H643" s="15" t="s">
        <v>20</v>
      </c>
      <c r="J643" s="15" t="s">
        <v>117</v>
      </c>
    </row>
    <row r="644" spans="1:10">
      <c r="A644" s="15" t="s">
        <v>823</v>
      </c>
      <c r="B644" s="15" t="s">
        <v>1965</v>
      </c>
      <c r="C644" s="15" t="s">
        <v>6701</v>
      </c>
      <c r="D644" s="15" t="s">
        <v>103</v>
      </c>
      <c r="E644" s="15" t="s">
        <v>947</v>
      </c>
      <c r="G644" s="15" t="s">
        <v>6698</v>
      </c>
      <c r="H644" s="15" t="s">
        <v>20</v>
      </c>
    </row>
    <row r="645" spans="1:10">
      <c r="A645" s="15" t="s">
        <v>6283</v>
      </c>
      <c r="B645" s="15" t="s">
        <v>7583</v>
      </c>
      <c r="C645" s="15" t="s">
        <v>6701</v>
      </c>
      <c r="D645" s="15" t="s">
        <v>1636</v>
      </c>
      <c r="E645" s="15" t="s">
        <v>947</v>
      </c>
      <c r="H645" s="15" t="s">
        <v>20</v>
      </c>
      <c r="J645" s="15" t="s">
        <v>117</v>
      </c>
    </row>
    <row r="646" spans="1:10">
      <c r="A646" s="15" t="s">
        <v>6284</v>
      </c>
      <c r="B646" s="15" t="s">
        <v>7584</v>
      </c>
      <c r="C646" s="15" t="s">
        <v>6701</v>
      </c>
      <c r="D646" s="15" t="s">
        <v>103</v>
      </c>
      <c r="E646" s="15" t="s">
        <v>947</v>
      </c>
      <c r="G646" s="15" t="s">
        <v>6698</v>
      </c>
      <c r="H646" s="15" t="s">
        <v>20</v>
      </c>
    </row>
    <row r="647" spans="1:10">
      <c r="A647" s="15" t="s">
        <v>436</v>
      </c>
      <c r="B647" s="15" t="s">
        <v>348</v>
      </c>
      <c r="C647" s="15" t="s">
        <v>6701</v>
      </c>
      <c r="D647" s="15" t="s">
        <v>1636</v>
      </c>
      <c r="E647" s="15" t="s">
        <v>947</v>
      </c>
      <c r="H647" s="15" t="s">
        <v>20</v>
      </c>
      <c r="J647" s="15" t="s">
        <v>117</v>
      </c>
    </row>
    <row r="648" spans="1:10">
      <c r="A648" s="15" t="s">
        <v>438</v>
      </c>
      <c r="B648" s="15" t="s">
        <v>439</v>
      </c>
      <c r="C648" s="15" t="s">
        <v>6701</v>
      </c>
      <c r="D648" s="15" t="s">
        <v>103</v>
      </c>
      <c r="E648" s="15" t="s">
        <v>947</v>
      </c>
      <c r="G648" s="15" t="s">
        <v>6698</v>
      </c>
      <c r="H648" s="15" t="s">
        <v>20</v>
      </c>
    </row>
    <row r="649" spans="1:10">
      <c r="A649" s="15" t="s">
        <v>7585</v>
      </c>
      <c r="B649" s="15" t="s">
        <v>7586</v>
      </c>
      <c r="C649" s="15" t="s">
        <v>6700</v>
      </c>
      <c r="D649" s="15" t="s">
        <v>103</v>
      </c>
      <c r="E649" s="15" t="s">
        <v>810</v>
      </c>
      <c r="G649" s="15" t="s">
        <v>6698</v>
      </c>
      <c r="H649" s="15" t="s">
        <v>20</v>
      </c>
    </row>
    <row r="650" spans="1:10">
      <c r="A650" s="15" t="s">
        <v>7587</v>
      </c>
      <c r="B650" s="15" t="s">
        <v>7588</v>
      </c>
      <c r="C650" s="15" t="s">
        <v>6700</v>
      </c>
      <c r="D650" s="15" t="s">
        <v>103</v>
      </c>
      <c r="E650" s="15" t="s">
        <v>810</v>
      </c>
      <c r="G650" s="15" t="s">
        <v>6698</v>
      </c>
      <c r="H650" s="15" t="s">
        <v>20</v>
      </c>
    </row>
    <row r="651" spans="1:10">
      <c r="A651" s="15" t="s">
        <v>7589</v>
      </c>
      <c r="B651" s="15" t="s">
        <v>7590</v>
      </c>
      <c r="C651" s="15" t="s">
        <v>6701</v>
      </c>
      <c r="D651" s="15" t="s">
        <v>7081</v>
      </c>
      <c r="E651" s="15" t="s">
        <v>810</v>
      </c>
      <c r="H651" s="15" t="s">
        <v>20</v>
      </c>
    </row>
    <row r="652" spans="1:10">
      <c r="A652" s="15" t="s">
        <v>7589</v>
      </c>
      <c r="B652" s="15" t="s">
        <v>7590</v>
      </c>
      <c r="C652" s="15" t="s">
        <v>6700</v>
      </c>
      <c r="D652" s="15" t="s">
        <v>7081</v>
      </c>
      <c r="E652" s="15" t="s">
        <v>810</v>
      </c>
      <c r="H652" s="15" t="s">
        <v>20</v>
      </c>
    </row>
    <row r="653" spans="1:10">
      <c r="A653" s="15" t="s">
        <v>7589</v>
      </c>
      <c r="B653" s="15" t="s">
        <v>7590</v>
      </c>
      <c r="C653" s="15" t="s">
        <v>7401</v>
      </c>
      <c r="D653" s="15" t="s">
        <v>7081</v>
      </c>
      <c r="E653" s="15" t="s">
        <v>810</v>
      </c>
      <c r="H653" s="15" t="s">
        <v>20</v>
      </c>
    </row>
    <row r="654" spans="1:10">
      <c r="A654" s="15" t="s">
        <v>7589</v>
      </c>
      <c r="B654" s="15" t="s">
        <v>7591</v>
      </c>
      <c r="C654" s="15" t="s">
        <v>6701</v>
      </c>
      <c r="D654" s="15" t="s">
        <v>103</v>
      </c>
      <c r="E654" s="15" t="s">
        <v>810</v>
      </c>
      <c r="G654" s="15" t="s">
        <v>6689</v>
      </c>
      <c r="H654" s="15" t="s">
        <v>20</v>
      </c>
    </row>
    <row r="655" spans="1:10">
      <c r="A655" s="15" t="s">
        <v>7589</v>
      </c>
      <c r="B655" s="15" t="s">
        <v>7592</v>
      </c>
      <c r="C655" s="15" t="s">
        <v>6700</v>
      </c>
      <c r="D655" s="15" t="s">
        <v>103</v>
      </c>
      <c r="E655" s="15" t="s">
        <v>810</v>
      </c>
      <c r="G655" s="15" t="s">
        <v>6689</v>
      </c>
      <c r="H655" s="15" t="s">
        <v>20</v>
      </c>
    </row>
    <row r="656" spans="1:10">
      <c r="A656" s="15" t="s">
        <v>7593</v>
      </c>
      <c r="B656" s="15" t="s">
        <v>7594</v>
      </c>
      <c r="C656" s="15" t="s">
        <v>6701</v>
      </c>
      <c r="D656" s="15" t="s">
        <v>7081</v>
      </c>
      <c r="E656" s="15" t="s">
        <v>1347</v>
      </c>
      <c r="H656" s="15" t="s">
        <v>20</v>
      </c>
    </row>
    <row r="657" spans="1:8">
      <c r="A657" s="15" t="s">
        <v>7593</v>
      </c>
      <c r="B657" s="15" t="s">
        <v>7594</v>
      </c>
      <c r="C657" s="15" t="s">
        <v>6700</v>
      </c>
      <c r="D657" s="15" t="s">
        <v>7081</v>
      </c>
      <c r="E657" s="15" t="s">
        <v>1347</v>
      </c>
      <c r="H657" s="15" t="s">
        <v>20</v>
      </c>
    </row>
    <row r="658" spans="1:8">
      <c r="A658" s="15" t="s">
        <v>7593</v>
      </c>
      <c r="B658" s="15" t="s">
        <v>7594</v>
      </c>
      <c r="C658" s="15" t="s">
        <v>7401</v>
      </c>
      <c r="D658" s="15" t="s">
        <v>7081</v>
      </c>
      <c r="E658" s="15" t="s">
        <v>1347</v>
      </c>
      <c r="H658" s="15" t="s">
        <v>20</v>
      </c>
    </row>
    <row r="659" spans="1:8">
      <c r="A659" s="15" t="s">
        <v>7593</v>
      </c>
      <c r="B659" s="15" t="s">
        <v>7595</v>
      </c>
      <c r="C659" s="15" t="s">
        <v>6701</v>
      </c>
      <c r="D659" s="15" t="s">
        <v>103</v>
      </c>
      <c r="E659" s="15" t="s">
        <v>1347</v>
      </c>
      <c r="G659" s="15" t="s">
        <v>6689</v>
      </c>
      <c r="H659" s="15" t="s">
        <v>20</v>
      </c>
    </row>
    <row r="660" spans="1:8">
      <c r="A660" s="15" t="s">
        <v>7593</v>
      </c>
      <c r="B660" s="15" t="s">
        <v>7596</v>
      </c>
      <c r="C660" s="15" t="s">
        <v>6700</v>
      </c>
      <c r="D660" s="15" t="s">
        <v>103</v>
      </c>
      <c r="E660" s="15" t="s">
        <v>1347</v>
      </c>
      <c r="G660" s="15" t="s">
        <v>6689</v>
      </c>
      <c r="H660" s="15" t="s">
        <v>20</v>
      </c>
    </row>
    <row r="661" spans="1:8">
      <c r="A661" s="15" t="s">
        <v>7597</v>
      </c>
      <c r="B661" s="15" t="s">
        <v>7598</v>
      </c>
      <c r="C661" s="15" t="s">
        <v>6701</v>
      </c>
      <c r="D661" s="15" t="s">
        <v>7081</v>
      </c>
      <c r="E661" s="15" t="s">
        <v>7409</v>
      </c>
      <c r="H661" s="15" t="s">
        <v>20</v>
      </c>
    </row>
    <row r="662" spans="1:8">
      <c r="A662" s="15" t="s">
        <v>7597</v>
      </c>
      <c r="B662" s="15" t="s">
        <v>7598</v>
      </c>
      <c r="C662" s="15" t="s">
        <v>6700</v>
      </c>
      <c r="D662" s="15" t="s">
        <v>7081</v>
      </c>
      <c r="E662" s="15" t="s">
        <v>7409</v>
      </c>
      <c r="H662" s="15" t="s">
        <v>20</v>
      </c>
    </row>
    <row r="663" spans="1:8">
      <c r="A663" s="15" t="s">
        <v>7597</v>
      </c>
      <c r="B663" s="15" t="s">
        <v>7598</v>
      </c>
      <c r="C663" s="15" t="s">
        <v>7401</v>
      </c>
      <c r="D663" s="15" t="s">
        <v>7081</v>
      </c>
      <c r="E663" s="15" t="s">
        <v>7409</v>
      </c>
      <c r="H663" s="15" t="s">
        <v>20</v>
      </c>
    </row>
    <row r="664" spans="1:8">
      <c r="A664" s="15" t="s">
        <v>7597</v>
      </c>
      <c r="B664" s="15" t="s">
        <v>7599</v>
      </c>
      <c r="C664" s="15" t="s">
        <v>6701</v>
      </c>
      <c r="D664" s="15" t="s">
        <v>103</v>
      </c>
      <c r="E664" s="15" t="s">
        <v>6712</v>
      </c>
      <c r="G664" s="15" t="s">
        <v>6689</v>
      </c>
      <c r="H664" s="15" t="s">
        <v>20</v>
      </c>
    </row>
    <row r="665" spans="1:8">
      <c r="A665" s="15" t="s">
        <v>7597</v>
      </c>
      <c r="B665" s="15" t="s">
        <v>7600</v>
      </c>
      <c r="C665" s="15" t="s">
        <v>6700</v>
      </c>
      <c r="D665" s="15" t="s">
        <v>103</v>
      </c>
      <c r="E665" s="15" t="s">
        <v>6712</v>
      </c>
      <c r="G665" s="15" t="s">
        <v>6689</v>
      </c>
      <c r="H665" s="15" t="s">
        <v>20</v>
      </c>
    </row>
    <row r="666" spans="1:8">
      <c r="A666" s="15" t="s">
        <v>7601</v>
      </c>
      <c r="B666" s="15" t="s">
        <v>7602</v>
      </c>
      <c r="C666" s="15" t="s">
        <v>6701</v>
      </c>
      <c r="D666" s="15" t="s">
        <v>7081</v>
      </c>
      <c r="E666" s="15" t="s">
        <v>7409</v>
      </c>
      <c r="H666" s="15" t="s">
        <v>20</v>
      </c>
    </row>
    <row r="667" spans="1:8">
      <c r="A667" s="15" t="s">
        <v>7601</v>
      </c>
      <c r="B667" s="15" t="s">
        <v>7602</v>
      </c>
      <c r="C667" s="15" t="s">
        <v>6700</v>
      </c>
      <c r="D667" s="15" t="s">
        <v>7081</v>
      </c>
      <c r="E667" s="15" t="s">
        <v>7409</v>
      </c>
      <c r="H667" s="15" t="s">
        <v>20</v>
      </c>
    </row>
    <row r="668" spans="1:8">
      <c r="A668" s="15" t="s">
        <v>7601</v>
      </c>
      <c r="B668" s="15" t="s">
        <v>7602</v>
      </c>
      <c r="C668" s="15" t="s">
        <v>7401</v>
      </c>
      <c r="D668" s="15" t="s">
        <v>7081</v>
      </c>
      <c r="E668" s="15" t="s">
        <v>7409</v>
      </c>
      <c r="H668" s="15" t="s">
        <v>20</v>
      </c>
    </row>
    <row r="669" spans="1:8">
      <c r="A669" s="15" t="s">
        <v>7601</v>
      </c>
      <c r="B669" s="15" t="s">
        <v>7603</v>
      </c>
      <c r="C669" s="15" t="s">
        <v>6701</v>
      </c>
      <c r="D669" s="15" t="s">
        <v>103</v>
      </c>
      <c r="E669" s="15" t="s">
        <v>6712</v>
      </c>
      <c r="G669" s="15" t="s">
        <v>6689</v>
      </c>
      <c r="H669" s="15" t="s">
        <v>20</v>
      </c>
    </row>
    <row r="670" spans="1:8">
      <c r="A670" s="15" t="s">
        <v>7601</v>
      </c>
      <c r="B670" s="15" t="s">
        <v>7604</v>
      </c>
      <c r="C670" s="15" t="s">
        <v>6700</v>
      </c>
      <c r="D670" s="15" t="s">
        <v>103</v>
      </c>
      <c r="E670" s="15" t="s">
        <v>6712</v>
      </c>
      <c r="G670" s="15" t="s">
        <v>6689</v>
      </c>
      <c r="H670" s="15" t="s">
        <v>20</v>
      </c>
    </row>
    <row r="671" spans="1:8">
      <c r="A671" s="15" t="s">
        <v>7605</v>
      </c>
      <c r="B671" s="15" t="s">
        <v>7606</v>
      </c>
      <c r="C671" s="15" t="s">
        <v>6701</v>
      </c>
      <c r="D671" s="15" t="s">
        <v>7081</v>
      </c>
      <c r="E671" s="15" t="s">
        <v>7409</v>
      </c>
      <c r="H671" s="15" t="s">
        <v>20</v>
      </c>
    </row>
    <row r="672" spans="1:8">
      <c r="A672" s="15" t="s">
        <v>7605</v>
      </c>
      <c r="B672" s="15" t="s">
        <v>7606</v>
      </c>
      <c r="C672" s="15" t="s">
        <v>6700</v>
      </c>
      <c r="D672" s="15" t="s">
        <v>7081</v>
      </c>
      <c r="E672" s="15" t="s">
        <v>7409</v>
      </c>
      <c r="H672" s="15" t="s">
        <v>20</v>
      </c>
    </row>
    <row r="673" spans="1:10">
      <c r="A673" s="15" t="s">
        <v>7605</v>
      </c>
      <c r="B673" s="15" t="s">
        <v>7606</v>
      </c>
      <c r="C673" s="15" t="s">
        <v>7401</v>
      </c>
      <c r="D673" s="15" t="s">
        <v>7081</v>
      </c>
      <c r="E673" s="15" t="s">
        <v>7409</v>
      </c>
      <c r="H673" s="15" t="s">
        <v>20</v>
      </c>
    </row>
    <row r="674" spans="1:10">
      <c r="A674" s="15" t="s">
        <v>7605</v>
      </c>
      <c r="B674" s="15" t="s">
        <v>7607</v>
      </c>
      <c r="C674" s="15" t="s">
        <v>6701</v>
      </c>
      <c r="D674" s="15" t="s">
        <v>103</v>
      </c>
      <c r="E674" s="15" t="s">
        <v>6712</v>
      </c>
      <c r="G674" s="15" t="s">
        <v>6689</v>
      </c>
      <c r="H674" s="15" t="s">
        <v>20</v>
      </c>
    </row>
    <row r="675" spans="1:10">
      <c r="A675" s="15" t="s">
        <v>7605</v>
      </c>
      <c r="B675" s="15" t="s">
        <v>7608</v>
      </c>
      <c r="C675" s="15" t="s">
        <v>6700</v>
      </c>
      <c r="D675" s="15" t="s">
        <v>103</v>
      </c>
      <c r="E675" s="15" t="s">
        <v>6712</v>
      </c>
      <c r="G675" s="15" t="s">
        <v>6689</v>
      </c>
      <c r="H675" s="15" t="s">
        <v>20</v>
      </c>
    </row>
    <row r="676" spans="1:10">
      <c r="A676" s="15" t="s">
        <v>7609</v>
      </c>
      <c r="B676" s="15" t="s">
        <v>7610</v>
      </c>
      <c r="C676" s="15" t="s">
        <v>6688</v>
      </c>
      <c r="D676" s="15" t="s">
        <v>216</v>
      </c>
      <c r="E676" s="15" t="s">
        <v>1075</v>
      </c>
      <c r="H676" s="15" t="s">
        <v>20</v>
      </c>
    </row>
    <row r="677" spans="1:10">
      <c r="A677" s="15" t="s">
        <v>314</v>
      </c>
      <c r="B677" s="15" t="s">
        <v>7611</v>
      </c>
      <c r="C677" s="15" t="s">
        <v>6704</v>
      </c>
      <c r="D677" s="15" t="s">
        <v>216</v>
      </c>
      <c r="E677" s="15" t="s">
        <v>947</v>
      </c>
      <c r="H677" s="15" t="s">
        <v>20</v>
      </c>
    </row>
    <row r="678" spans="1:10">
      <c r="A678" s="15" t="s">
        <v>7612</v>
      </c>
      <c r="B678" s="15" t="s">
        <v>7613</v>
      </c>
      <c r="C678" s="15" t="s">
        <v>6704</v>
      </c>
      <c r="D678" s="15" t="s">
        <v>216</v>
      </c>
      <c r="E678" s="15" t="s">
        <v>1075</v>
      </c>
      <c r="H678" s="15" t="s">
        <v>20</v>
      </c>
    </row>
    <row r="679" spans="1:10">
      <c r="A679" s="15" t="s">
        <v>7614</v>
      </c>
      <c r="B679" s="15" t="s">
        <v>7615</v>
      </c>
      <c r="C679" s="15" t="s">
        <v>6701</v>
      </c>
      <c r="D679" s="15" t="s">
        <v>216</v>
      </c>
      <c r="E679" s="15" t="s">
        <v>1075</v>
      </c>
      <c r="H679" s="15" t="s">
        <v>20</v>
      </c>
    </row>
    <row r="680" spans="1:10">
      <c r="A680" s="15" t="s">
        <v>7616</v>
      </c>
      <c r="B680" s="15" t="s">
        <v>7617</v>
      </c>
      <c r="C680" s="15" t="s">
        <v>6701</v>
      </c>
      <c r="D680" s="15" t="s">
        <v>216</v>
      </c>
      <c r="E680" s="15" t="s">
        <v>1075</v>
      </c>
      <c r="H680" s="15" t="s">
        <v>20</v>
      </c>
    </row>
    <row r="681" spans="1:10">
      <c r="A681" s="15" t="s">
        <v>7618</v>
      </c>
      <c r="B681" s="15" t="s">
        <v>7619</v>
      </c>
      <c r="C681" s="15" t="s">
        <v>6701</v>
      </c>
      <c r="D681" s="15" t="s">
        <v>216</v>
      </c>
      <c r="E681" s="15" t="s">
        <v>6712</v>
      </c>
      <c r="H681" s="15" t="s">
        <v>20</v>
      </c>
    </row>
    <row r="682" spans="1:10">
      <c r="A682" s="15" t="s">
        <v>634</v>
      </c>
      <c r="B682" s="15" t="s">
        <v>1776</v>
      </c>
      <c r="C682" s="15" t="s">
        <v>6701</v>
      </c>
      <c r="D682" s="15" t="s">
        <v>1636</v>
      </c>
      <c r="E682" s="15" t="s">
        <v>947</v>
      </c>
      <c r="H682" s="15" t="s">
        <v>20</v>
      </c>
      <c r="J682" s="15" t="s">
        <v>117</v>
      </c>
    </row>
    <row r="683" spans="1:10">
      <c r="A683" s="15" t="s">
        <v>636</v>
      </c>
      <c r="B683" s="15" t="s">
        <v>1785</v>
      </c>
      <c r="C683" s="15" t="s">
        <v>6701</v>
      </c>
      <c r="D683" s="15" t="s">
        <v>1636</v>
      </c>
      <c r="E683" s="15" t="s">
        <v>947</v>
      </c>
      <c r="H683" s="15" t="s">
        <v>20</v>
      </c>
      <c r="J683" s="15" t="s">
        <v>117</v>
      </c>
    </row>
    <row r="684" spans="1:10">
      <c r="A684" s="15" t="s">
        <v>636</v>
      </c>
      <c r="B684" s="15" t="s">
        <v>1785</v>
      </c>
      <c r="C684" s="15" t="s">
        <v>6697</v>
      </c>
      <c r="D684" s="15" t="s">
        <v>1636</v>
      </c>
      <c r="E684" s="15" t="s">
        <v>947</v>
      </c>
      <c r="H684" s="15" t="s">
        <v>20</v>
      </c>
      <c r="J684" s="15" t="s">
        <v>117</v>
      </c>
    </row>
    <row r="685" spans="1:10">
      <c r="A685" s="15" t="s">
        <v>7620</v>
      </c>
      <c r="B685" s="15" t="s">
        <v>7621</v>
      </c>
      <c r="C685" s="15" t="s">
        <v>6700</v>
      </c>
      <c r="D685" s="15" t="s">
        <v>103</v>
      </c>
      <c r="E685" s="15" t="s">
        <v>947</v>
      </c>
      <c r="G685" s="15" t="s">
        <v>6689</v>
      </c>
      <c r="H685" s="15" t="s">
        <v>20</v>
      </c>
    </row>
    <row r="686" spans="1:10">
      <c r="A686" s="15" t="s">
        <v>7620</v>
      </c>
      <c r="B686" s="15" t="s">
        <v>7622</v>
      </c>
      <c r="C686" s="15" t="s">
        <v>6701</v>
      </c>
      <c r="D686" s="15" t="s">
        <v>103</v>
      </c>
      <c r="E686" s="15" t="s">
        <v>947</v>
      </c>
      <c r="G686" s="15" t="s">
        <v>6720</v>
      </c>
      <c r="H686" s="15" t="s">
        <v>20</v>
      </c>
    </row>
    <row r="687" spans="1:10">
      <c r="A687" s="15" t="s">
        <v>7623</v>
      </c>
      <c r="B687" s="15" t="s">
        <v>7624</v>
      </c>
      <c r="C687" s="15" t="s">
        <v>6700</v>
      </c>
      <c r="D687" s="15" t="s">
        <v>216</v>
      </c>
      <c r="E687" s="15" t="s">
        <v>947</v>
      </c>
      <c r="H687" s="15" t="s">
        <v>20</v>
      </c>
    </row>
    <row r="688" spans="1:10">
      <c r="A688" s="15" t="s">
        <v>7625</v>
      </c>
      <c r="B688" s="15" t="s">
        <v>7626</v>
      </c>
      <c r="C688" s="15" t="s">
        <v>6701</v>
      </c>
      <c r="D688" s="15" t="s">
        <v>216</v>
      </c>
      <c r="E688" s="15" t="s">
        <v>6712</v>
      </c>
      <c r="H688" s="15" t="s">
        <v>20</v>
      </c>
    </row>
    <row r="689" spans="1:11">
      <c r="A689" s="15" t="s">
        <v>7627</v>
      </c>
      <c r="B689" s="15" t="s">
        <v>7628</v>
      </c>
      <c r="C689" s="15" t="s">
        <v>7629</v>
      </c>
      <c r="D689" s="15" t="s">
        <v>1636</v>
      </c>
      <c r="E689" s="15" t="s">
        <v>947</v>
      </c>
      <c r="H689" s="15" t="s">
        <v>20</v>
      </c>
      <c r="J689" s="15" t="s">
        <v>117</v>
      </c>
    </row>
    <row r="690" spans="1:11">
      <c r="A690" s="15" t="s">
        <v>7627</v>
      </c>
      <c r="B690" s="15" t="s">
        <v>7628</v>
      </c>
      <c r="C690" s="15" t="s">
        <v>6688</v>
      </c>
      <c r="D690" s="15" t="s">
        <v>1636</v>
      </c>
      <c r="E690" s="15" t="s">
        <v>947</v>
      </c>
      <c r="H690" s="15" t="s">
        <v>20</v>
      </c>
      <c r="J690" s="15" t="s">
        <v>117</v>
      </c>
    </row>
    <row r="691" spans="1:11">
      <c r="A691" s="15" t="s">
        <v>7630</v>
      </c>
      <c r="B691" s="15" t="s">
        <v>7631</v>
      </c>
      <c r="C691" s="15" t="s">
        <v>6701</v>
      </c>
      <c r="D691" s="15" t="s">
        <v>103</v>
      </c>
      <c r="E691" s="15" t="s">
        <v>947</v>
      </c>
      <c r="G691" s="15" t="s">
        <v>6689</v>
      </c>
      <c r="H691" s="15" t="s">
        <v>20</v>
      </c>
    </row>
    <row r="692" spans="1:11">
      <c r="A692" s="15" t="s">
        <v>7632</v>
      </c>
      <c r="B692" s="15" t="s">
        <v>7633</v>
      </c>
      <c r="C692" s="15" t="s">
        <v>6701</v>
      </c>
      <c r="D692" s="15" t="s">
        <v>103</v>
      </c>
      <c r="E692" s="15" t="s">
        <v>947</v>
      </c>
      <c r="G692" s="15" t="s">
        <v>6689</v>
      </c>
      <c r="H692" s="15" t="s">
        <v>20</v>
      </c>
    </row>
    <row r="693" spans="1:11">
      <c r="A693" s="15" t="s">
        <v>7634</v>
      </c>
      <c r="B693" s="15" t="s">
        <v>7635</v>
      </c>
      <c r="C693" s="15" t="s">
        <v>6701</v>
      </c>
      <c r="D693" s="15" t="s">
        <v>103</v>
      </c>
      <c r="E693" s="15" t="s">
        <v>1075</v>
      </c>
      <c r="G693" s="15" t="s">
        <v>6689</v>
      </c>
      <c r="H693" s="15" t="s">
        <v>20</v>
      </c>
    </row>
    <row r="694" spans="1:11">
      <c r="A694" s="15" t="s">
        <v>7636</v>
      </c>
      <c r="B694" s="15" t="s">
        <v>7637</v>
      </c>
      <c r="C694" s="15" t="s">
        <v>6935</v>
      </c>
      <c r="D694" s="15" t="s">
        <v>1636</v>
      </c>
      <c r="E694" s="15" t="s">
        <v>947</v>
      </c>
      <c r="H694" s="15" t="s">
        <v>20</v>
      </c>
      <c r="J694" s="15" t="s">
        <v>117</v>
      </c>
    </row>
    <row r="695" spans="1:11">
      <c r="A695" s="15" t="s">
        <v>7638</v>
      </c>
      <c r="B695" s="15" t="s">
        <v>7639</v>
      </c>
      <c r="C695" s="15" t="s">
        <v>6935</v>
      </c>
      <c r="D695" s="15" t="s">
        <v>1636</v>
      </c>
      <c r="E695" s="15" t="s">
        <v>947</v>
      </c>
      <c r="H695" s="15" t="s">
        <v>20</v>
      </c>
      <c r="J695" s="15" t="s">
        <v>117</v>
      </c>
    </row>
    <row r="696" spans="1:11">
      <c r="A696" s="15" t="s">
        <v>7640</v>
      </c>
      <c r="B696" s="15" t="s">
        <v>7641</v>
      </c>
      <c r="C696" s="15" t="s">
        <v>6700</v>
      </c>
      <c r="D696" s="15" t="s">
        <v>103</v>
      </c>
      <c r="E696" s="15" t="s">
        <v>947</v>
      </c>
      <c r="G696" s="15" t="s">
        <v>6698</v>
      </c>
      <c r="H696" s="15" t="s">
        <v>20</v>
      </c>
    </row>
    <row r="697" spans="1:11">
      <c r="A697" s="15" t="s">
        <v>7642</v>
      </c>
      <c r="B697" s="15" t="s">
        <v>7643</v>
      </c>
      <c r="C697" s="15" t="s">
        <v>6700</v>
      </c>
      <c r="D697" s="15" t="s">
        <v>103</v>
      </c>
      <c r="E697" s="15" t="s">
        <v>947</v>
      </c>
      <c r="G697" s="15" t="s">
        <v>6689</v>
      </c>
      <c r="H697" s="15" t="s">
        <v>20</v>
      </c>
    </row>
    <row r="698" spans="1:11">
      <c r="A698" s="15" t="s">
        <v>332</v>
      </c>
      <c r="B698" s="15" t="s">
        <v>333</v>
      </c>
      <c r="C698" s="15" t="s">
        <v>6701</v>
      </c>
      <c r="D698" s="15" t="s">
        <v>216</v>
      </c>
      <c r="E698" s="15" t="s">
        <v>947</v>
      </c>
      <c r="H698" s="15" t="s">
        <v>20</v>
      </c>
    </row>
    <row r="699" spans="1:11">
      <c r="A699" s="15" t="s">
        <v>6285</v>
      </c>
      <c r="B699" s="15" t="s">
        <v>7644</v>
      </c>
      <c r="C699" s="15" t="s">
        <v>6701</v>
      </c>
      <c r="D699" s="15" t="s">
        <v>1636</v>
      </c>
      <c r="E699" s="15" t="s">
        <v>947</v>
      </c>
      <c r="H699" s="15" t="s">
        <v>20</v>
      </c>
      <c r="J699" s="15" t="s">
        <v>117</v>
      </c>
    </row>
    <row r="700" spans="1:11">
      <c r="A700" s="15" t="s">
        <v>900</v>
      </c>
      <c r="B700" s="15" t="s">
        <v>7645</v>
      </c>
      <c r="C700" s="15" t="s">
        <v>6704</v>
      </c>
      <c r="D700" s="15" t="s">
        <v>1636</v>
      </c>
      <c r="E700" s="15" t="s">
        <v>947</v>
      </c>
      <c r="H700" s="15" t="s">
        <v>20</v>
      </c>
      <c r="J700" s="15" t="s">
        <v>117</v>
      </c>
    </row>
    <row r="701" spans="1:11">
      <c r="A701" s="15" t="s">
        <v>900</v>
      </c>
      <c r="B701" s="15" t="s">
        <v>7646</v>
      </c>
      <c r="C701" s="15" t="s">
        <v>6935</v>
      </c>
      <c r="D701" s="15" t="s">
        <v>1636</v>
      </c>
      <c r="E701" s="15" t="s">
        <v>947</v>
      </c>
      <c r="H701" s="15" t="s">
        <v>20</v>
      </c>
      <c r="J701" s="15" t="s">
        <v>117</v>
      </c>
      <c r="K701" s="15" t="s">
        <v>6499</v>
      </c>
    </row>
    <row r="702" spans="1:11">
      <c r="A702" s="15" t="s">
        <v>7647</v>
      </c>
      <c r="B702" s="15" t="s">
        <v>7648</v>
      </c>
      <c r="C702" s="15" t="s">
        <v>6701</v>
      </c>
      <c r="D702" s="15" t="s">
        <v>103</v>
      </c>
      <c r="E702" s="15" t="s">
        <v>947</v>
      </c>
      <c r="G702" s="15" t="s">
        <v>6698</v>
      </c>
      <c r="H702" s="15" t="s">
        <v>20</v>
      </c>
    </row>
    <row r="703" spans="1:11">
      <c r="A703" s="15" t="s">
        <v>879</v>
      </c>
      <c r="B703" s="15" t="s">
        <v>901</v>
      </c>
      <c r="C703" s="15" t="s">
        <v>6701</v>
      </c>
      <c r="D703" s="15" t="s">
        <v>103</v>
      </c>
      <c r="E703" s="15" t="s">
        <v>947</v>
      </c>
      <c r="G703" s="15" t="s">
        <v>6698</v>
      </c>
      <c r="H703" s="15" t="s">
        <v>20</v>
      </c>
    </row>
    <row r="704" spans="1:11">
      <c r="A704" s="15" t="s">
        <v>7649</v>
      </c>
      <c r="B704" s="15" t="s">
        <v>7650</v>
      </c>
      <c r="C704" s="15" t="s">
        <v>6701</v>
      </c>
      <c r="D704" s="15" t="s">
        <v>216</v>
      </c>
      <c r="E704" s="15" t="s">
        <v>6712</v>
      </c>
      <c r="H704" s="15" t="s">
        <v>20</v>
      </c>
    </row>
    <row r="705" spans="1:10">
      <c r="A705" s="15" t="s">
        <v>7651</v>
      </c>
      <c r="B705" s="15" t="s">
        <v>7652</v>
      </c>
      <c r="C705" s="15" t="s">
        <v>6701</v>
      </c>
      <c r="D705" s="15" t="s">
        <v>216</v>
      </c>
      <c r="E705" s="15" t="s">
        <v>6712</v>
      </c>
      <c r="H705" s="15" t="s">
        <v>20</v>
      </c>
    </row>
    <row r="706" spans="1:10">
      <c r="A706" s="15" t="s">
        <v>7653</v>
      </c>
      <c r="B706" s="15" t="s">
        <v>7654</v>
      </c>
      <c r="C706" s="15" t="s">
        <v>6701</v>
      </c>
      <c r="D706" s="15" t="s">
        <v>216</v>
      </c>
      <c r="E706" s="15" t="s">
        <v>6712</v>
      </c>
      <c r="H706" s="15" t="s">
        <v>20</v>
      </c>
    </row>
    <row r="707" spans="1:10">
      <c r="A707" s="15" t="s">
        <v>7655</v>
      </c>
      <c r="B707" s="15" t="s">
        <v>7656</v>
      </c>
      <c r="C707" s="15" t="s">
        <v>6701</v>
      </c>
      <c r="D707" s="15" t="s">
        <v>216</v>
      </c>
      <c r="E707" s="15" t="s">
        <v>6712</v>
      </c>
      <c r="H707" s="15" t="s">
        <v>20</v>
      </c>
    </row>
    <row r="708" spans="1:10">
      <c r="A708" s="15" t="s">
        <v>7657</v>
      </c>
      <c r="B708" s="15" t="s">
        <v>7658</v>
      </c>
      <c r="C708" s="15" t="s">
        <v>6701</v>
      </c>
      <c r="D708" s="15" t="s">
        <v>216</v>
      </c>
      <c r="E708" s="15" t="s">
        <v>6712</v>
      </c>
      <c r="H708" s="15" t="s">
        <v>20</v>
      </c>
    </row>
    <row r="709" spans="1:10">
      <c r="A709" s="15" t="s">
        <v>7657</v>
      </c>
      <c r="B709" s="15" t="s">
        <v>7659</v>
      </c>
      <c r="C709" s="15" t="s">
        <v>6935</v>
      </c>
      <c r="D709" s="15" t="s">
        <v>216</v>
      </c>
      <c r="E709" s="15" t="s">
        <v>6712</v>
      </c>
      <c r="H709" s="15" t="s">
        <v>20</v>
      </c>
    </row>
    <row r="710" spans="1:10">
      <c r="A710" s="15" t="s">
        <v>7660</v>
      </c>
      <c r="B710" s="15" t="s">
        <v>7661</v>
      </c>
      <c r="C710" s="15" t="s">
        <v>6701</v>
      </c>
      <c r="D710" s="15" t="s">
        <v>216</v>
      </c>
      <c r="E710" s="15" t="s">
        <v>6712</v>
      </c>
      <c r="H710" s="15" t="s">
        <v>20</v>
      </c>
    </row>
    <row r="711" spans="1:10">
      <c r="A711" s="15" t="s">
        <v>7662</v>
      </c>
      <c r="B711" s="15" t="s">
        <v>7663</v>
      </c>
      <c r="C711" s="15" t="s">
        <v>6701</v>
      </c>
      <c r="D711" s="15" t="s">
        <v>216</v>
      </c>
      <c r="E711" s="15" t="s">
        <v>6712</v>
      </c>
      <c r="H711" s="15" t="s">
        <v>20</v>
      </c>
    </row>
    <row r="712" spans="1:10">
      <c r="A712" s="15" t="s">
        <v>7664</v>
      </c>
      <c r="B712" s="15" t="s">
        <v>7665</v>
      </c>
      <c r="C712" s="15" t="s">
        <v>6700</v>
      </c>
      <c r="D712" s="15" t="s">
        <v>103</v>
      </c>
      <c r="E712" s="15" t="s">
        <v>1075</v>
      </c>
      <c r="G712" s="15" t="s">
        <v>6689</v>
      </c>
      <c r="H712" s="15" t="s">
        <v>20</v>
      </c>
    </row>
    <row r="713" spans="1:10">
      <c r="A713" s="15" t="s">
        <v>2142</v>
      </c>
      <c r="B713" s="15" t="s">
        <v>7666</v>
      </c>
      <c r="C713" s="15" t="s">
        <v>6701</v>
      </c>
      <c r="D713" s="15" t="s">
        <v>1636</v>
      </c>
      <c r="E713" s="15" t="s">
        <v>947</v>
      </c>
      <c r="H713" s="15" t="s">
        <v>20</v>
      </c>
      <c r="J713" s="15" t="s">
        <v>117</v>
      </c>
    </row>
    <row r="714" spans="1:10">
      <c r="A714" s="15" t="s">
        <v>101</v>
      </c>
      <c r="B714" s="15" t="s">
        <v>7667</v>
      </c>
      <c r="C714" s="15" t="s">
        <v>7132</v>
      </c>
      <c r="D714" s="15" t="s">
        <v>103</v>
      </c>
      <c r="E714" s="15" t="s">
        <v>947</v>
      </c>
      <c r="G714" s="15" t="s">
        <v>6720</v>
      </c>
      <c r="H714" s="15" t="s">
        <v>20</v>
      </c>
      <c r="I714" s="15" t="s">
        <v>20</v>
      </c>
    </row>
    <row r="715" spans="1:10">
      <c r="A715" s="15" t="s">
        <v>101</v>
      </c>
      <c r="B715" s="15" t="s">
        <v>7668</v>
      </c>
      <c r="C715" s="15" t="s">
        <v>6704</v>
      </c>
      <c r="D715" s="15" t="s">
        <v>216</v>
      </c>
      <c r="E715" s="15" t="s">
        <v>947</v>
      </c>
      <c r="H715" s="15" t="s">
        <v>20</v>
      </c>
    </row>
    <row r="716" spans="1:10">
      <c r="A716" s="15" t="s">
        <v>101</v>
      </c>
      <c r="B716" s="15" t="s">
        <v>102</v>
      </c>
      <c r="C716" s="15" t="s">
        <v>6700</v>
      </c>
      <c r="D716" s="15" t="s">
        <v>103</v>
      </c>
      <c r="E716" s="15" t="s">
        <v>947</v>
      </c>
      <c r="G716" s="15" t="s">
        <v>6720</v>
      </c>
      <c r="H716" s="15" t="s">
        <v>20</v>
      </c>
      <c r="I716" s="15" t="s">
        <v>20</v>
      </c>
    </row>
    <row r="717" spans="1:10">
      <c r="A717" s="15" t="s">
        <v>7669</v>
      </c>
      <c r="B717" s="15" t="s">
        <v>7670</v>
      </c>
      <c r="C717" s="15" t="s">
        <v>6701</v>
      </c>
      <c r="D717" s="15" t="s">
        <v>103</v>
      </c>
      <c r="E717" s="15" t="s">
        <v>947</v>
      </c>
      <c r="G717" s="15" t="s">
        <v>6698</v>
      </c>
      <c r="H717" s="15" t="s">
        <v>20</v>
      </c>
    </row>
    <row r="718" spans="1:10">
      <c r="A718" s="15" t="s">
        <v>7671</v>
      </c>
      <c r="B718" s="15" t="s">
        <v>7672</v>
      </c>
      <c r="C718" s="15" t="s">
        <v>6701</v>
      </c>
      <c r="D718" s="15" t="s">
        <v>216</v>
      </c>
      <c r="E718" s="15" t="s">
        <v>1347</v>
      </c>
      <c r="H718" s="15" t="s">
        <v>20</v>
      </c>
    </row>
    <row r="719" spans="1:10">
      <c r="A719" s="15" t="s">
        <v>7673</v>
      </c>
      <c r="B719" s="15" t="s">
        <v>7674</v>
      </c>
      <c r="C719" s="15" t="s">
        <v>6700</v>
      </c>
      <c r="D719" s="15" t="s">
        <v>134</v>
      </c>
      <c r="E719" s="15" t="s">
        <v>810</v>
      </c>
      <c r="H719" s="15" t="s">
        <v>20</v>
      </c>
    </row>
    <row r="720" spans="1:10">
      <c r="A720" s="15" t="s">
        <v>7673</v>
      </c>
      <c r="B720" s="15" t="s">
        <v>7675</v>
      </c>
      <c r="C720" s="15" t="s">
        <v>6700</v>
      </c>
      <c r="D720" s="15" t="s">
        <v>103</v>
      </c>
      <c r="E720" s="15" t="s">
        <v>810</v>
      </c>
      <c r="G720" s="15" t="s">
        <v>6689</v>
      </c>
      <c r="H720" s="15" t="s">
        <v>20</v>
      </c>
    </row>
    <row r="721" spans="1:8">
      <c r="A721" s="15" t="s">
        <v>7676</v>
      </c>
      <c r="B721" s="15" t="s">
        <v>7677</v>
      </c>
      <c r="C721" s="15" t="s">
        <v>6700</v>
      </c>
      <c r="D721" s="15" t="s">
        <v>134</v>
      </c>
      <c r="E721" s="15" t="s">
        <v>810</v>
      </c>
      <c r="H721" s="15" t="s">
        <v>20</v>
      </c>
    </row>
    <row r="722" spans="1:8">
      <c r="A722" s="15" t="s">
        <v>7676</v>
      </c>
      <c r="B722" s="15" t="s">
        <v>7678</v>
      </c>
      <c r="C722" s="15" t="s">
        <v>6700</v>
      </c>
      <c r="D722" s="15" t="s">
        <v>103</v>
      </c>
      <c r="E722" s="15" t="s">
        <v>810</v>
      </c>
      <c r="G722" s="15" t="s">
        <v>6689</v>
      </c>
      <c r="H722" s="15" t="s">
        <v>20</v>
      </c>
    </row>
    <row r="723" spans="1:8">
      <c r="A723" s="15" t="s">
        <v>9024</v>
      </c>
      <c r="B723" s="15" t="s">
        <v>7568</v>
      </c>
      <c r="C723" s="15" t="s">
        <v>6701</v>
      </c>
      <c r="D723" s="15" t="s">
        <v>103</v>
      </c>
      <c r="E723" s="15" t="s">
        <v>810</v>
      </c>
      <c r="G723" s="15" t="s">
        <v>6698</v>
      </c>
      <c r="H723" s="15" t="s">
        <v>20</v>
      </c>
    </row>
    <row r="724" spans="1:8">
      <c r="A724" s="15" t="s">
        <v>7679</v>
      </c>
      <c r="B724" s="15" t="s">
        <v>7680</v>
      </c>
      <c r="C724" s="15" t="s">
        <v>6700</v>
      </c>
      <c r="D724" s="15" t="s">
        <v>134</v>
      </c>
      <c r="E724" s="15" t="s">
        <v>810</v>
      </c>
      <c r="H724" s="15" t="s">
        <v>20</v>
      </c>
    </row>
    <row r="725" spans="1:8">
      <c r="A725" s="15" t="s">
        <v>7679</v>
      </c>
      <c r="B725" s="15" t="s">
        <v>7681</v>
      </c>
      <c r="C725" s="15" t="s">
        <v>6700</v>
      </c>
      <c r="D725" s="15" t="s">
        <v>103</v>
      </c>
      <c r="E725" s="15" t="s">
        <v>810</v>
      </c>
      <c r="G725" s="15" t="s">
        <v>6689</v>
      </c>
      <c r="H725" s="15" t="s">
        <v>20</v>
      </c>
    </row>
    <row r="726" spans="1:8">
      <c r="A726" s="15" t="s">
        <v>286</v>
      </c>
      <c r="B726" s="15" t="s">
        <v>287</v>
      </c>
      <c r="C726" s="15" t="s">
        <v>6701</v>
      </c>
      <c r="D726" s="15" t="s">
        <v>103</v>
      </c>
      <c r="E726" s="15" t="s">
        <v>810</v>
      </c>
      <c r="G726" s="15" t="s">
        <v>6698</v>
      </c>
      <c r="H726" s="15" t="s">
        <v>20</v>
      </c>
    </row>
    <row r="727" spans="1:8">
      <c r="A727" s="15" t="s">
        <v>288</v>
      </c>
      <c r="B727" s="15" t="s">
        <v>289</v>
      </c>
      <c r="C727" s="15" t="s">
        <v>6701</v>
      </c>
      <c r="D727" s="15" t="s">
        <v>103</v>
      </c>
      <c r="E727" s="15" t="s">
        <v>810</v>
      </c>
      <c r="G727" s="15" t="s">
        <v>6698</v>
      </c>
      <c r="H727" s="15" t="s">
        <v>20</v>
      </c>
    </row>
    <row r="728" spans="1:8">
      <c r="A728" s="15" t="s">
        <v>7682</v>
      </c>
      <c r="B728" s="15" t="s">
        <v>7683</v>
      </c>
      <c r="C728" s="15" t="s">
        <v>6700</v>
      </c>
      <c r="D728" s="15" t="s">
        <v>134</v>
      </c>
      <c r="E728" s="15" t="s">
        <v>810</v>
      </c>
      <c r="H728" s="15" t="s">
        <v>20</v>
      </c>
    </row>
    <row r="729" spans="1:8">
      <c r="A729" s="15" t="s">
        <v>7682</v>
      </c>
      <c r="B729" s="15" t="s">
        <v>7684</v>
      </c>
      <c r="C729" s="15" t="s">
        <v>6700</v>
      </c>
      <c r="D729" s="15" t="s">
        <v>103</v>
      </c>
      <c r="E729" s="15" t="s">
        <v>810</v>
      </c>
      <c r="G729" s="15" t="s">
        <v>6689</v>
      </c>
      <c r="H729" s="15" t="s">
        <v>20</v>
      </c>
    </row>
    <row r="730" spans="1:8">
      <c r="A730" s="15" t="s">
        <v>7685</v>
      </c>
      <c r="B730" s="15" t="s">
        <v>7686</v>
      </c>
      <c r="C730" s="15" t="s">
        <v>6700</v>
      </c>
      <c r="D730" s="15" t="s">
        <v>134</v>
      </c>
      <c r="E730" s="15" t="s">
        <v>810</v>
      </c>
      <c r="H730" s="15" t="s">
        <v>20</v>
      </c>
    </row>
    <row r="731" spans="1:8">
      <c r="A731" s="15" t="s">
        <v>7685</v>
      </c>
      <c r="B731" s="15" t="s">
        <v>7687</v>
      </c>
      <c r="C731" s="15" t="s">
        <v>6700</v>
      </c>
      <c r="D731" s="15" t="s">
        <v>103</v>
      </c>
      <c r="E731" s="15" t="s">
        <v>810</v>
      </c>
      <c r="G731" s="15" t="s">
        <v>6689</v>
      </c>
      <c r="H731" s="15" t="s">
        <v>20</v>
      </c>
    </row>
    <row r="732" spans="1:8">
      <c r="A732" s="15" t="s">
        <v>7688</v>
      </c>
      <c r="B732" s="15" t="s">
        <v>7689</v>
      </c>
      <c r="C732" s="15" t="s">
        <v>6700</v>
      </c>
      <c r="D732" s="15" t="s">
        <v>134</v>
      </c>
      <c r="E732" s="15" t="s">
        <v>810</v>
      </c>
      <c r="H732" s="15" t="s">
        <v>20</v>
      </c>
    </row>
    <row r="733" spans="1:8">
      <c r="A733" s="15" t="s">
        <v>7688</v>
      </c>
      <c r="B733" s="15" t="s">
        <v>7690</v>
      </c>
      <c r="C733" s="15" t="s">
        <v>6700</v>
      </c>
      <c r="D733" s="15" t="s">
        <v>103</v>
      </c>
      <c r="E733" s="15" t="s">
        <v>810</v>
      </c>
      <c r="G733" s="15" t="s">
        <v>6689</v>
      </c>
      <c r="H733" s="15" t="s">
        <v>20</v>
      </c>
    </row>
    <row r="734" spans="1:8">
      <c r="A734" s="15" t="s">
        <v>7691</v>
      </c>
      <c r="B734" s="15" t="s">
        <v>7692</v>
      </c>
      <c r="C734" s="15" t="s">
        <v>6700</v>
      </c>
      <c r="D734" s="15" t="s">
        <v>134</v>
      </c>
      <c r="E734" s="15" t="s">
        <v>810</v>
      </c>
      <c r="H734" s="15" t="s">
        <v>20</v>
      </c>
    </row>
    <row r="735" spans="1:8">
      <c r="A735" s="15" t="s">
        <v>7691</v>
      </c>
      <c r="B735" s="15" t="s">
        <v>7693</v>
      </c>
      <c r="C735" s="15" t="s">
        <v>6700</v>
      </c>
      <c r="D735" s="15" t="s">
        <v>103</v>
      </c>
      <c r="E735" s="15" t="s">
        <v>810</v>
      </c>
      <c r="G735" s="15" t="s">
        <v>6689</v>
      </c>
      <c r="H735" s="15" t="s">
        <v>20</v>
      </c>
    </row>
    <row r="736" spans="1:8">
      <c r="A736" s="15" t="s">
        <v>7694</v>
      </c>
      <c r="B736" s="15" t="s">
        <v>7695</v>
      </c>
      <c r="C736" s="15" t="s">
        <v>6700</v>
      </c>
      <c r="D736" s="15" t="s">
        <v>134</v>
      </c>
      <c r="E736" s="15" t="s">
        <v>810</v>
      </c>
      <c r="H736" s="15" t="s">
        <v>20</v>
      </c>
    </row>
    <row r="737" spans="1:8">
      <c r="A737" s="15" t="s">
        <v>7694</v>
      </c>
      <c r="B737" s="15" t="s">
        <v>7696</v>
      </c>
      <c r="C737" s="15" t="s">
        <v>6700</v>
      </c>
      <c r="D737" s="15" t="s">
        <v>103</v>
      </c>
      <c r="E737" s="15" t="s">
        <v>810</v>
      </c>
      <c r="G737" s="15" t="s">
        <v>6689</v>
      </c>
      <c r="H737" s="15" t="s">
        <v>20</v>
      </c>
    </row>
    <row r="738" spans="1:8">
      <c r="A738" s="15" t="s">
        <v>7697</v>
      </c>
      <c r="B738" s="15" t="s">
        <v>7698</v>
      </c>
      <c r="C738" s="15" t="s">
        <v>6700</v>
      </c>
      <c r="D738" s="15" t="s">
        <v>134</v>
      </c>
      <c r="E738" s="15" t="s">
        <v>810</v>
      </c>
      <c r="H738" s="15" t="s">
        <v>20</v>
      </c>
    </row>
    <row r="739" spans="1:8">
      <c r="A739" s="15" t="s">
        <v>7697</v>
      </c>
      <c r="B739" s="15" t="s">
        <v>7699</v>
      </c>
      <c r="C739" s="15" t="s">
        <v>6700</v>
      </c>
      <c r="D739" s="15" t="s">
        <v>103</v>
      </c>
      <c r="E739" s="15" t="s">
        <v>810</v>
      </c>
      <c r="G739" s="15" t="s">
        <v>6689</v>
      </c>
      <c r="H739" s="15" t="s">
        <v>20</v>
      </c>
    </row>
    <row r="740" spans="1:8">
      <c r="A740" s="15" t="s">
        <v>7700</v>
      </c>
      <c r="B740" s="15" t="s">
        <v>7701</v>
      </c>
      <c r="C740" s="15" t="s">
        <v>6700</v>
      </c>
      <c r="D740" s="15" t="s">
        <v>134</v>
      </c>
      <c r="E740" s="15" t="s">
        <v>810</v>
      </c>
      <c r="H740" s="15" t="s">
        <v>20</v>
      </c>
    </row>
    <row r="741" spans="1:8">
      <c r="A741" s="15" t="s">
        <v>7700</v>
      </c>
      <c r="B741" s="15" t="s">
        <v>7702</v>
      </c>
      <c r="C741" s="15" t="s">
        <v>6700</v>
      </c>
      <c r="D741" s="15" t="s">
        <v>103</v>
      </c>
      <c r="E741" s="15" t="s">
        <v>810</v>
      </c>
      <c r="G741" s="15" t="s">
        <v>6689</v>
      </c>
      <c r="H741" s="15" t="s">
        <v>20</v>
      </c>
    </row>
    <row r="742" spans="1:8">
      <c r="A742" s="15" t="s">
        <v>7703</v>
      </c>
      <c r="B742" s="15" t="s">
        <v>7704</v>
      </c>
      <c r="C742" s="15" t="s">
        <v>6700</v>
      </c>
      <c r="D742" s="15" t="s">
        <v>134</v>
      </c>
      <c r="E742" s="15" t="s">
        <v>810</v>
      </c>
      <c r="H742" s="15" t="s">
        <v>20</v>
      </c>
    </row>
    <row r="743" spans="1:8">
      <c r="A743" s="15" t="s">
        <v>7703</v>
      </c>
      <c r="B743" s="15" t="s">
        <v>7705</v>
      </c>
      <c r="C743" s="15" t="s">
        <v>6700</v>
      </c>
      <c r="D743" s="15" t="s">
        <v>103</v>
      </c>
      <c r="E743" s="15" t="s">
        <v>810</v>
      </c>
      <c r="G743" s="15" t="s">
        <v>6689</v>
      </c>
      <c r="H743" s="15" t="s">
        <v>20</v>
      </c>
    </row>
    <row r="744" spans="1:8">
      <c r="A744" s="15" t="s">
        <v>7706</v>
      </c>
      <c r="B744" s="15" t="s">
        <v>7707</v>
      </c>
      <c r="C744" s="15" t="s">
        <v>6700</v>
      </c>
      <c r="D744" s="15" t="s">
        <v>134</v>
      </c>
      <c r="E744" s="15" t="s">
        <v>810</v>
      </c>
      <c r="H744" s="15" t="s">
        <v>20</v>
      </c>
    </row>
    <row r="745" spans="1:8">
      <c r="A745" s="15" t="s">
        <v>7706</v>
      </c>
      <c r="B745" s="15" t="s">
        <v>7708</v>
      </c>
      <c r="C745" s="15" t="s">
        <v>6700</v>
      </c>
      <c r="D745" s="15" t="s">
        <v>103</v>
      </c>
      <c r="E745" s="15" t="s">
        <v>810</v>
      </c>
      <c r="G745" s="15" t="s">
        <v>6689</v>
      </c>
      <c r="H745" s="15" t="s">
        <v>20</v>
      </c>
    </row>
    <row r="746" spans="1:8">
      <c r="A746" s="15" t="s">
        <v>7709</v>
      </c>
      <c r="B746" s="15" t="s">
        <v>7710</v>
      </c>
      <c r="C746" s="15" t="s">
        <v>6700</v>
      </c>
      <c r="D746" s="15" t="s">
        <v>134</v>
      </c>
      <c r="E746" s="15" t="s">
        <v>810</v>
      </c>
      <c r="H746" s="15" t="s">
        <v>20</v>
      </c>
    </row>
    <row r="747" spans="1:8">
      <c r="A747" s="15" t="s">
        <v>7709</v>
      </c>
      <c r="B747" s="15" t="s">
        <v>7711</v>
      </c>
      <c r="C747" s="15" t="s">
        <v>6700</v>
      </c>
      <c r="D747" s="15" t="s">
        <v>103</v>
      </c>
      <c r="E747" s="15" t="s">
        <v>810</v>
      </c>
      <c r="G747" s="15" t="s">
        <v>6689</v>
      </c>
      <c r="H747" s="15" t="s">
        <v>20</v>
      </c>
    </row>
    <row r="748" spans="1:8">
      <c r="A748" s="15" t="s">
        <v>278</v>
      </c>
      <c r="B748" s="15" t="s">
        <v>279</v>
      </c>
      <c r="C748" s="15" t="s">
        <v>6701</v>
      </c>
      <c r="D748" s="15" t="s">
        <v>103</v>
      </c>
      <c r="E748" s="15" t="s">
        <v>810</v>
      </c>
      <c r="G748" s="15" t="s">
        <v>6698</v>
      </c>
      <c r="H748" s="15" t="s">
        <v>20</v>
      </c>
    </row>
    <row r="749" spans="1:8">
      <c r="A749" s="15" t="s">
        <v>280</v>
      </c>
      <c r="B749" s="15" t="s">
        <v>281</v>
      </c>
      <c r="C749" s="15" t="s">
        <v>6701</v>
      </c>
      <c r="D749" s="15" t="s">
        <v>103</v>
      </c>
      <c r="E749" s="15" t="s">
        <v>810</v>
      </c>
      <c r="G749" s="15" t="s">
        <v>6698</v>
      </c>
      <c r="H749" s="15" t="s">
        <v>20</v>
      </c>
    </row>
    <row r="750" spans="1:8">
      <c r="A750" s="15" t="s">
        <v>282</v>
      </c>
      <c r="B750" s="15" t="s">
        <v>283</v>
      </c>
      <c r="C750" s="15" t="s">
        <v>6701</v>
      </c>
      <c r="D750" s="15" t="s">
        <v>103</v>
      </c>
      <c r="E750" s="15" t="s">
        <v>810</v>
      </c>
      <c r="G750" s="15" t="s">
        <v>6698</v>
      </c>
      <c r="H750" s="15" t="s">
        <v>20</v>
      </c>
    </row>
    <row r="751" spans="1:8">
      <c r="A751" s="15" t="s">
        <v>276</v>
      </c>
      <c r="B751" s="15" t="s">
        <v>277</v>
      </c>
      <c r="C751" s="15" t="s">
        <v>6701</v>
      </c>
      <c r="D751" s="15" t="s">
        <v>103</v>
      </c>
      <c r="E751" s="15" t="s">
        <v>810</v>
      </c>
      <c r="G751" s="15" t="s">
        <v>6698</v>
      </c>
      <c r="H751" s="15" t="s">
        <v>20</v>
      </c>
    </row>
    <row r="752" spans="1:8">
      <c r="A752" s="15" t="s">
        <v>284</v>
      </c>
      <c r="B752" s="15" t="s">
        <v>285</v>
      </c>
      <c r="C752" s="15" t="s">
        <v>6701</v>
      </c>
      <c r="D752" s="15" t="s">
        <v>103</v>
      </c>
      <c r="E752" s="15" t="s">
        <v>810</v>
      </c>
      <c r="G752" s="15" t="s">
        <v>6698</v>
      </c>
      <c r="H752" s="15" t="s">
        <v>20</v>
      </c>
    </row>
    <row r="753" spans="1:10">
      <c r="A753" s="15" t="s">
        <v>7712</v>
      </c>
      <c r="B753" s="15" t="s">
        <v>7713</v>
      </c>
      <c r="C753" s="15" t="s">
        <v>6737</v>
      </c>
      <c r="D753" s="15" t="s">
        <v>103</v>
      </c>
      <c r="E753" s="15" t="s">
        <v>1075</v>
      </c>
      <c r="G753" s="15" t="s">
        <v>6720</v>
      </c>
      <c r="H753" s="15" t="s">
        <v>20</v>
      </c>
    </row>
    <row r="754" spans="1:10">
      <c r="A754" s="15" t="s">
        <v>7714</v>
      </c>
      <c r="B754" s="15" t="s">
        <v>7715</v>
      </c>
      <c r="C754" s="15" t="s">
        <v>6737</v>
      </c>
      <c r="D754" s="15" t="s">
        <v>103</v>
      </c>
      <c r="E754" s="15" t="s">
        <v>810</v>
      </c>
      <c r="G754" s="15" t="s">
        <v>6720</v>
      </c>
      <c r="H754" s="15" t="s">
        <v>20</v>
      </c>
    </row>
    <row r="755" spans="1:10">
      <c r="A755" s="15" t="s">
        <v>6025</v>
      </c>
      <c r="B755" s="15" t="s">
        <v>7716</v>
      </c>
      <c r="C755" s="15" t="s">
        <v>7717</v>
      </c>
      <c r="D755" s="15" t="s">
        <v>1636</v>
      </c>
      <c r="E755" s="15" t="s">
        <v>947</v>
      </c>
      <c r="J755" s="15" t="s">
        <v>117</v>
      </c>
    </row>
    <row r="756" spans="1:10">
      <c r="A756" s="15" t="s">
        <v>6025</v>
      </c>
      <c r="B756" s="15" t="s">
        <v>7718</v>
      </c>
      <c r="C756" s="15" t="s">
        <v>6701</v>
      </c>
      <c r="D756" s="15" t="s">
        <v>216</v>
      </c>
      <c r="E756" s="15" t="s">
        <v>6712</v>
      </c>
      <c r="H756" s="15" t="s">
        <v>20</v>
      </c>
    </row>
    <row r="757" spans="1:10">
      <c r="A757" s="15" t="s">
        <v>643</v>
      </c>
      <c r="B757" s="15" t="s">
        <v>1808</v>
      </c>
      <c r="C757" s="15" t="s">
        <v>6701</v>
      </c>
      <c r="D757" s="15" t="s">
        <v>103</v>
      </c>
      <c r="E757" s="15" t="s">
        <v>947</v>
      </c>
      <c r="G757" s="15" t="s">
        <v>6698</v>
      </c>
      <c r="H757" s="15" t="s">
        <v>20</v>
      </c>
    </row>
    <row r="758" spans="1:10">
      <c r="A758" s="15" t="s">
        <v>6287</v>
      </c>
      <c r="B758" s="15" t="s">
        <v>1807</v>
      </c>
      <c r="C758" s="15" t="s">
        <v>6700</v>
      </c>
      <c r="D758" s="15" t="s">
        <v>103</v>
      </c>
      <c r="E758" s="15" t="s">
        <v>947</v>
      </c>
      <c r="G758" s="15" t="s">
        <v>6698</v>
      </c>
      <c r="H758" s="15" t="s">
        <v>20</v>
      </c>
    </row>
    <row r="759" spans="1:10">
      <c r="A759" s="15" t="s">
        <v>6287</v>
      </c>
      <c r="B759" s="15" t="s">
        <v>7719</v>
      </c>
      <c r="C759" s="15" t="s">
        <v>6697</v>
      </c>
      <c r="D759" s="15" t="s">
        <v>103</v>
      </c>
      <c r="E759" s="15" t="s">
        <v>947</v>
      </c>
      <c r="G759" s="15" t="s">
        <v>6698</v>
      </c>
      <c r="H759" s="15" t="s">
        <v>20</v>
      </c>
    </row>
    <row r="760" spans="1:10">
      <c r="A760" s="15" t="s">
        <v>6287</v>
      </c>
      <c r="B760" s="15" t="s">
        <v>7720</v>
      </c>
      <c r="C760" s="15" t="s">
        <v>6701</v>
      </c>
      <c r="D760" s="15" t="s">
        <v>103</v>
      </c>
      <c r="E760" s="15" t="s">
        <v>947</v>
      </c>
      <c r="G760" s="15" t="s">
        <v>6698</v>
      </c>
      <c r="H760" s="15" t="s">
        <v>20</v>
      </c>
    </row>
    <row r="761" spans="1:10">
      <c r="A761" s="15" t="s">
        <v>7721</v>
      </c>
      <c r="B761" s="15" t="s">
        <v>7722</v>
      </c>
      <c r="C761" s="15" t="s">
        <v>6700</v>
      </c>
      <c r="D761" s="15" t="s">
        <v>134</v>
      </c>
      <c r="E761" s="15" t="s">
        <v>810</v>
      </c>
      <c r="H761" s="15" t="s">
        <v>20</v>
      </c>
    </row>
    <row r="762" spans="1:10">
      <c r="A762" s="15" t="s">
        <v>7721</v>
      </c>
      <c r="B762" s="15" t="s">
        <v>7723</v>
      </c>
      <c r="C762" s="15" t="s">
        <v>6700</v>
      </c>
      <c r="D762" s="15" t="s">
        <v>103</v>
      </c>
      <c r="E762" s="15" t="s">
        <v>810</v>
      </c>
      <c r="G762" s="15" t="s">
        <v>6689</v>
      </c>
      <c r="H762" s="15" t="s">
        <v>20</v>
      </c>
    </row>
    <row r="763" spans="1:10">
      <c r="A763" s="15" t="s">
        <v>7724</v>
      </c>
      <c r="B763" s="15" t="s">
        <v>7725</v>
      </c>
      <c r="C763" s="15" t="s">
        <v>6700</v>
      </c>
      <c r="D763" s="15" t="s">
        <v>134</v>
      </c>
      <c r="E763" s="15" t="s">
        <v>810</v>
      </c>
      <c r="H763" s="15" t="s">
        <v>20</v>
      </c>
    </row>
    <row r="764" spans="1:10">
      <c r="A764" s="15" t="s">
        <v>7724</v>
      </c>
      <c r="B764" s="15" t="s">
        <v>7726</v>
      </c>
      <c r="C764" s="15" t="s">
        <v>6700</v>
      </c>
      <c r="D764" s="15" t="s">
        <v>103</v>
      </c>
      <c r="E764" s="15" t="s">
        <v>810</v>
      </c>
      <c r="G764" s="15" t="s">
        <v>6689</v>
      </c>
      <c r="H764" s="15" t="s">
        <v>20</v>
      </c>
    </row>
    <row r="765" spans="1:10">
      <c r="A765" s="15" t="s">
        <v>7727</v>
      </c>
      <c r="B765" s="15" t="s">
        <v>7728</v>
      </c>
      <c r="C765" s="15" t="s">
        <v>6700</v>
      </c>
      <c r="D765" s="15" t="s">
        <v>7081</v>
      </c>
      <c r="E765" s="15" t="s">
        <v>810</v>
      </c>
      <c r="H765" s="15" t="s">
        <v>20</v>
      </c>
    </row>
    <row r="766" spans="1:10">
      <c r="A766" s="15" t="s">
        <v>7727</v>
      </c>
      <c r="B766" s="15" t="s">
        <v>7729</v>
      </c>
      <c r="C766" s="15" t="s">
        <v>6700</v>
      </c>
      <c r="D766" s="15" t="s">
        <v>103</v>
      </c>
      <c r="E766" s="15" t="s">
        <v>810</v>
      </c>
      <c r="G766" s="15" t="s">
        <v>6689</v>
      </c>
      <c r="H766" s="15" t="s">
        <v>20</v>
      </c>
    </row>
    <row r="767" spans="1:10">
      <c r="A767" s="15" t="s">
        <v>7730</v>
      </c>
      <c r="B767" s="15" t="s">
        <v>7731</v>
      </c>
      <c r="C767" s="15" t="s">
        <v>6700</v>
      </c>
      <c r="D767" s="15" t="s">
        <v>7081</v>
      </c>
      <c r="E767" s="15" t="s">
        <v>810</v>
      </c>
      <c r="H767" s="15" t="s">
        <v>20</v>
      </c>
    </row>
    <row r="768" spans="1:10">
      <c r="A768" s="15" t="s">
        <v>7730</v>
      </c>
      <c r="B768" s="15" t="s">
        <v>7732</v>
      </c>
      <c r="C768" s="15" t="s">
        <v>6700</v>
      </c>
      <c r="D768" s="15" t="s">
        <v>103</v>
      </c>
      <c r="E768" s="15" t="s">
        <v>810</v>
      </c>
      <c r="G768" s="15" t="s">
        <v>6689</v>
      </c>
      <c r="H768" s="15" t="s">
        <v>20</v>
      </c>
    </row>
    <row r="769" spans="1:8">
      <c r="A769" s="15" t="s">
        <v>7733</v>
      </c>
      <c r="B769" s="15" t="s">
        <v>7734</v>
      </c>
      <c r="C769" s="15" t="s">
        <v>6700</v>
      </c>
      <c r="D769" s="15" t="s">
        <v>7081</v>
      </c>
      <c r="E769" s="15" t="s">
        <v>810</v>
      </c>
      <c r="H769" s="15" t="s">
        <v>20</v>
      </c>
    </row>
    <row r="770" spans="1:8">
      <c r="A770" s="15" t="s">
        <v>7733</v>
      </c>
      <c r="B770" s="15" t="s">
        <v>7735</v>
      </c>
      <c r="C770" s="15" t="s">
        <v>6700</v>
      </c>
      <c r="D770" s="15" t="s">
        <v>103</v>
      </c>
      <c r="E770" s="15" t="s">
        <v>810</v>
      </c>
      <c r="G770" s="15" t="s">
        <v>6689</v>
      </c>
      <c r="H770" s="15" t="s">
        <v>20</v>
      </c>
    </row>
    <row r="771" spans="1:8">
      <c r="A771" s="15" t="s">
        <v>7736</v>
      </c>
      <c r="B771" s="15" t="s">
        <v>7737</v>
      </c>
      <c r="C771" s="15" t="s">
        <v>6700</v>
      </c>
      <c r="D771" s="15" t="s">
        <v>7081</v>
      </c>
      <c r="E771" s="15" t="s">
        <v>810</v>
      </c>
      <c r="H771" s="15" t="s">
        <v>20</v>
      </c>
    </row>
    <row r="772" spans="1:8">
      <c r="A772" s="15" t="s">
        <v>7736</v>
      </c>
      <c r="B772" s="15" t="s">
        <v>7738</v>
      </c>
      <c r="C772" s="15" t="s">
        <v>6700</v>
      </c>
      <c r="D772" s="15" t="s">
        <v>103</v>
      </c>
      <c r="E772" s="15" t="s">
        <v>810</v>
      </c>
      <c r="G772" s="15" t="s">
        <v>6689</v>
      </c>
      <c r="H772" s="15" t="s">
        <v>20</v>
      </c>
    </row>
    <row r="773" spans="1:8">
      <c r="A773" s="15" t="s">
        <v>7739</v>
      </c>
      <c r="B773" s="15" t="s">
        <v>7740</v>
      </c>
      <c r="C773" s="15" t="s">
        <v>6700</v>
      </c>
      <c r="D773" s="15" t="s">
        <v>134</v>
      </c>
      <c r="E773" s="15" t="s">
        <v>810</v>
      </c>
      <c r="H773" s="15" t="s">
        <v>20</v>
      </c>
    </row>
    <row r="774" spans="1:8">
      <c r="A774" s="15" t="s">
        <v>7739</v>
      </c>
      <c r="B774" s="15" t="s">
        <v>7741</v>
      </c>
      <c r="C774" s="15" t="s">
        <v>6700</v>
      </c>
      <c r="D774" s="15" t="s">
        <v>103</v>
      </c>
      <c r="E774" s="15" t="s">
        <v>810</v>
      </c>
      <c r="G774" s="15" t="s">
        <v>6689</v>
      </c>
      <c r="H774" s="15" t="s">
        <v>20</v>
      </c>
    </row>
    <row r="775" spans="1:8">
      <c r="A775" s="15" t="s">
        <v>7742</v>
      </c>
      <c r="B775" s="15" t="s">
        <v>7743</v>
      </c>
      <c r="C775" s="15" t="s">
        <v>6700</v>
      </c>
      <c r="D775" s="15" t="s">
        <v>103</v>
      </c>
      <c r="E775" s="15" t="s">
        <v>810</v>
      </c>
      <c r="G775" s="15" t="s">
        <v>6698</v>
      </c>
      <c r="H775" s="15" t="s">
        <v>20</v>
      </c>
    </row>
    <row r="776" spans="1:8">
      <c r="A776" s="15" t="s">
        <v>7744</v>
      </c>
      <c r="B776" s="15" t="s">
        <v>7745</v>
      </c>
      <c r="C776" s="15" t="s">
        <v>6700</v>
      </c>
      <c r="D776" s="15" t="s">
        <v>103</v>
      </c>
      <c r="E776" s="15" t="s">
        <v>810</v>
      </c>
      <c r="G776" s="15" t="s">
        <v>6689</v>
      </c>
      <c r="H776" s="15" t="s">
        <v>20</v>
      </c>
    </row>
    <row r="777" spans="1:8">
      <c r="A777" s="15" t="s">
        <v>4904</v>
      </c>
      <c r="B777" s="15" t="s">
        <v>6322</v>
      </c>
      <c r="C777" s="15" t="s">
        <v>6700</v>
      </c>
      <c r="D777" s="15" t="s">
        <v>103</v>
      </c>
      <c r="E777" s="15" t="s">
        <v>810</v>
      </c>
      <c r="G777" s="15" t="s">
        <v>6689</v>
      </c>
      <c r="H777" s="15" t="s">
        <v>20</v>
      </c>
    </row>
    <row r="778" spans="1:8">
      <c r="A778" s="15" t="s">
        <v>7746</v>
      </c>
      <c r="B778" s="15" t="s">
        <v>7747</v>
      </c>
      <c r="C778" s="15" t="s">
        <v>6700</v>
      </c>
      <c r="D778" s="15" t="s">
        <v>7081</v>
      </c>
      <c r="E778" s="15" t="s">
        <v>810</v>
      </c>
      <c r="H778" s="15" t="s">
        <v>20</v>
      </c>
    </row>
    <row r="779" spans="1:8">
      <c r="A779" s="15" t="s">
        <v>7748</v>
      </c>
      <c r="B779" s="15" t="s">
        <v>7749</v>
      </c>
      <c r="C779" s="15" t="s">
        <v>6700</v>
      </c>
      <c r="D779" s="15" t="s">
        <v>7081</v>
      </c>
      <c r="E779" s="15" t="s">
        <v>810</v>
      </c>
      <c r="H779" s="15" t="s">
        <v>20</v>
      </c>
    </row>
    <row r="780" spans="1:8">
      <c r="A780" s="15" t="s">
        <v>7748</v>
      </c>
      <c r="B780" s="15" t="s">
        <v>7750</v>
      </c>
      <c r="C780" s="15" t="s">
        <v>6700</v>
      </c>
      <c r="D780" s="15" t="s">
        <v>103</v>
      </c>
      <c r="E780" s="15" t="s">
        <v>810</v>
      </c>
      <c r="G780" s="15" t="s">
        <v>6689</v>
      </c>
      <c r="H780" s="15" t="s">
        <v>20</v>
      </c>
    </row>
    <row r="781" spans="1:8">
      <c r="A781" s="15" t="s">
        <v>7751</v>
      </c>
      <c r="B781" s="15" t="s">
        <v>7752</v>
      </c>
      <c r="C781" s="15" t="s">
        <v>6700</v>
      </c>
      <c r="D781" s="15" t="s">
        <v>7081</v>
      </c>
      <c r="E781" s="15" t="s">
        <v>810</v>
      </c>
      <c r="H781" s="15" t="s">
        <v>20</v>
      </c>
    </row>
    <row r="782" spans="1:8">
      <c r="A782" s="15" t="s">
        <v>7751</v>
      </c>
      <c r="B782" s="15" t="s">
        <v>7753</v>
      </c>
      <c r="C782" s="15" t="s">
        <v>6700</v>
      </c>
      <c r="D782" s="15" t="s">
        <v>103</v>
      </c>
      <c r="E782" s="15" t="s">
        <v>810</v>
      </c>
      <c r="G782" s="15" t="s">
        <v>6689</v>
      </c>
      <c r="H782" s="15" t="s">
        <v>20</v>
      </c>
    </row>
    <row r="783" spans="1:8">
      <c r="A783" s="15" t="s">
        <v>7754</v>
      </c>
      <c r="B783" s="15" t="s">
        <v>7755</v>
      </c>
      <c r="C783" s="15" t="s">
        <v>6700</v>
      </c>
      <c r="D783" s="15" t="s">
        <v>7081</v>
      </c>
      <c r="E783" s="15" t="s">
        <v>810</v>
      </c>
      <c r="H783" s="15" t="s">
        <v>20</v>
      </c>
    </row>
    <row r="784" spans="1:8">
      <c r="A784" s="15" t="s">
        <v>7754</v>
      </c>
      <c r="B784" s="15" t="s">
        <v>7756</v>
      </c>
      <c r="C784" s="15" t="s">
        <v>6700</v>
      </c>
      <c r="D784" s="15" t="s">
        <v>103</v>
      </c>
      <c r="E784" s="15" t="s">
        <v>810</v>
      </c>
      <c r="G784" s="15" t="s">
        <v>6689</v>
      </c>
      <c r="H784" s="15" t="s">
        <v>20</v>
      </c>
    </row>
    <row r="785" spans="1:8">
      <c r="A785" s="15" t="s">
        <v>7757</v>
      </c>
      <c r="B785" s="15" t="s">
        <v>7758</v>
      </c>
      <c r="C785" s="15" t="s">
        <v>6700</v>
      </c>
      <c r="D785" s="15" t="s">
        <v>7081</v>
      </c>
      <c r="E785" s="15" t="s">
        <v>810</v>
      </c>
      <c r="H785" s="15" t="s">
        <v>20</v>
      </c>
    </row>
    <row r="786" spans="1:8">
      <c r="A786" s="15" t="s">
        <v>7759</v>
      </c>
      <c r="B786" s="15" t="s">
        <v>7760</v>
      </c>
      <c r="C786" s="15" t="s">
        <v>6700</v>
      </c>
      <c r="D786" s="15" t="s">
        <v>7081</v>
      </c>
      <c r="E786" s="15" t="s">
        <v>810</v>
      </c>
      <c r="H786" s="15" t="s">
        <v>20</v>
      </c>
    </row>
    <row r="787" spans="1:8">
      <c r="A787" s="15" t="s">
        <v>7759</v>
      </c>
      <c r="B787" s="15" t="s">
        <v>7761</v>
      </c>
      <c r="C787" s="15" t="s">
        <v>6700</v>
      </c>
      <c r="D787" s="15" t="s">
        <v>103</v>
      </c>
      <c r="E787" s="15" t="s">
        <v>810</v>
      </c>
      <c r="G787" s="15" t="s">
        <v>6689</v>
      </c>
      <c r="H787" s="15" t="s">
        <v>20</v>
      </c>
    </row>
    <row r="788" spans="1:8">
      <c r="A788" s="15" t="s">
        <v>7762</v>
      </c>
      <c r="B788" s="15" t="s">
        <v>7763</v>
      </c>
      <c r="C788" s="15" t="s">
        <v>6700</v>
      </c>
      <c r="D788" s="15" t="s">
        <v>7081</v>
      </c>
      <c r="E788" s="15" t="s">
        <v>810</v>
      </c>
      <c r="H788" s="15" t="s">
        <v>20</v>
      </c>
    </row>
    <row r="789" spans="1:8">
      <c r="A789" s="15" t="s">
        <v>7762</v>
      </c>
      <c r="B789" s="15" t="s">
        <v>7764</v>
      </c>
      <c r="C789" s="15" t="s">
        <v>6700</v>
      </c>
      <c r="D789" s="15" t="s">
        <v>103</v>
      </c>
      <c r="E789" s="15" t="s">
        <v>810</v>
      </c>
      <c r="G789" s="15" t="s">
        <v>6689</v>
      </c>
      <c r="H789" s="15" t="s">
        <v>20</v>
      </c>
    </row>
    <row r="790" spans="1:8">
      <c r="A790" s="15" t="s">
        <v>7765</v>
      </c>
      <c r="B790" s="15" t="s">
        <v>7766</v>
      </c>
      <c r="C790" s="15" t="s">
        <v>6700</v>
      </c>
      <c r="D790" s="15" t="s">
        <v>134</v>
      </c>
      <c r="E790" s="15" t="s">
        <v>810</v>
      </c>
      <c r="H790" s="15" t="s">
        <v>20</v>
      </c>
    </row>
    <row r="791" spans="1:8">
      <c r="A791" s="15" t="s">
        <v>7765</v>
      </c>
      <c r="B791" s="15" t="s">
        <v>7767</v>
      </c>
      <c r="C791" s="15" t="s">
        <v>6700</v>
      </c>
      <c r="D791" s="15" t="s">
        <v>103</v>
      </c>
      <c r="E791" s="15" t="s">
        <v>810</v>
      </c>
      <c r="G791" s="15" t="s">
        <v>6689</v>
      </c>
      <c r="H791" s="15" t="s">
        <v>20</v>
      </c>
    </row>
    <row r="792" spans="1:8">
      <c r="A792" s="15" t="s">
        <v>7768</v>
      </c>
      <c r="B792" s="15" t="s">
        <v>7769</v>
      </c>
      <c r="C792" s="15" t="s">
        <v>6700</v>
      </c>
      <c r="D792" s="15" t="s">
        <v>134</v>
      </c>
      <c r="E792" s="15" t="s">
        <v>810</v>
      </c>
      <c r="H792" s="15" t="s">
        <v>20</v>
      </c>
    </row>
    <row r="793" spans="1:8">
      <c r="A793" s="15" t="s">
        <v>7768</v>
      </c>
      <c r="B793" s="15" t="s">
        <v>7770</v>
      </c>
      <c r="C793" s="15" t="s">
        <v>6700</v>
      </c>
      <c r="D793" s="15" t="s">
        <v>103</v>
      </c>
      <c r="E793" s="15" t="s">
        <v>810</v>
      </c>
      <c r="G793" s="15" t="s">
        <v>6689</v>
      </c>
      <c r="H793" s="15" t="s">
        <v>20</v>
      </c>
    </row>
    <row r="794" spans="1:8">
      <c r="A794" s="15" t="s">
        <v>7771</v>
      </c>
      <c r="B794" s="15" t="s">
        <v>7772</v>
      </c>
      <c r="C794" s="15" t="s">
        <v>6700</v>
      </c>
      <c r="D794" s="15" t="s">
        <v>134</v>
      </c>
      <c r="E794" s="15" t="s">
        <v>810</v>
      </c>
      <c r="H794" s="15" t="s">
        <v>20</v>
      </c>
    </row>
    <row r="795" spans="1:8">
      <c r="A795" s="15" t="s">
        <v>7771</v>
      </c>
      <c r="B795" s="15" t="s">
        <v>7773</v>
      </c>
      <c r="C795" s="15" t="s">
        <v>6700</v>
      </c>
      <c r="D795" s="15" t="s">
        <v>103</v>
      </c>
      <c r="E795" s="15" t="s">
        <v>810</v>
      </c>
      <c r="G795" s="15" t="s">
        <v>6689</v>
      </c>
      <c r="H795" s="15" t="s">
        <v>20</v>
      </c>
    </row>
    <row r="796" spans="1:8">
      <c r="A796" s="15" t="s">
        <v>7774</v>
      </c>
      <c r="B796" s="15" t="s">
        <v>7775</v>
      </c>
      <c r="C796" s="15" t="s">
        <v>6700</v>
      </c>
      <c r="D796" s="15" t="s">
        <v>134</v>
      </c>
      <c r="E796" s="15" t="s">
        <v>810</v>
      </c>
      <c r="H796" s="15" t="s">
        <v>20</v>
      </c>
    </row>
    <row r="797" spans="1:8">
      <c r="A797" s="15" t="s">
        <v>7774</v>
      </c>
      <c r="B797" s="15" t="s">
        <v>7776</v>
      </c>
      <c r="C797" s="15" t="s">
        <v>6700</v>
      </c>
      <c r="D797" s="15" t="s">
        <v>103</v>
      </c>
      <c r="E797" s="15" t="s">
        <v>810</v>
      </c>
      <c r="G797" s="15" t="s">
        <v>6689</v>
      </c>
      <c r="H797" s="15" t="s">
        <v>20</v>
      </c>
    </row>
    <row r="798" spans="1:8">
      <c r="A798" s="15" t="s">
        <v>7777</v>
      </c>
      <c r="B798" s="15" t="s">
        <v>7778</v>
      </c>
      <c r="C798" s="15" t="s">
        <v>6700</v>
      </c>
      <c r="D798" s="15" t="s">
        <v>134</v>
      </c>
      <c r="E798" s="15" t="s">
        <v>810</v>
      </c>
      <c r="H798" s="15" t="s">
        <v>20</v>
      </c>
    </row>
    <row r="799" spans="1:8">
      <c r="A799" s="15" t="s">
        <v>7777</v>
      </c>
      <c r="B799" s="15" t="s">
        <v>7779</v>
      </c>
      <c r="C799" s="15" t="s">
        <v>6700</v>
      </c>
      <c r="D799" s="15" t="s">
        <v>103</v>
      </c>
      <c r="E799" s="15" t="s">
        <v>810</v>
      </c>
      <c r="G799" s="15" t="s">
        <v>6689</v>
      </c>
      <c r="H799" s="15" t="s">
        <v>20</v>
      </c>
    </row>
    <row r="800" spans="1:8">
      <c r="A800" s="15" t="s">
        <v>7780</v>
      </c>
      <c r="B800" s="15" t="s">
        <v>7781</v>
      </c>
      <c r="C800" s="15" t="s">
        <v>6935</v>
      </c>
      <c r="D800" s="15" t="s">
        <v>216</v>
      </c>
      <c r="E800" s="15" t="s">
        <v>6712</v>
      </c>
      <c r="H800" s="15" t="s">
        <v>20</v>
      </c>
    </row>
    <row r="801" spans="1:8">
      <c r="A801" s="15" t="s">
        <v>6288</v>
      </c>
      <c r="B801" s="15" t="s">
        <v>7782</v>
      </c>
      <c r="C801" s="15" t="s">
        <v>6701</v>
      </c>
      <c r="D801" s="15" t="s">
        <v>216</v>
      </c>
      <c r="E801" s="15" t="s">
        <v>6712</v>
      </c>
      <c r="G801" s="15" t="s">
        <v>7783</v>
      </c>
      <c r="H801" s="15" t="s">
        <v>20</v>
      </c>
    </row>
    <row r="802" spans="1:8">
      <c r="A802" s="15" t="s">
        <v>7784</v>
      </c>
      <c r="B802" s="15" t="s">
        <v>7785</v>
      </c>
      <c r="C802" s="15" t="s">
        <v>6700</v>
      </c>
      <c r="D802" s="15" t="s">
        <v>216</v>
      </c>
      <c r="E802" s="15" t="s">
        <v>6712</v>
      </c>
      <c r="G802" s="15" t="s">
        <v>7783</v>
      </c>
      <c r="H802" s="15" t="s">
        <v>20</v>
      </c>
    </row>
    <row r="803" spans="1:8">
      <c r="A803" s="15" t="s">
        <v>7786</v>
      </c>
      <c r="B803" s="15" t="s">
        <v>7787</v>
      </c>
      <c r="C803" s="15" t="s">
        <v>6701</v>
      </c>
      <c r="D803" s="15" t="s">
        <v>216</v>
      </c>
      <c r="E803" s="15" t="s">
        <v>6712</v>
      </c>
      <c r="G803" s="15" t="s">
        <v>7783</v>
      </c>
      <c r="H803" s="15" t="s">
        <v>20</v>
      </c>
    </row>
    <row r="804" spans="1:8">
      <c r="A804" s="15" t="s">
        <v>7788</v>
      </c>
      <c r="B804" s="15" t="s">
        <v>7789</v>
      </c>
      <c r="C804" s="15" t="s">
        <v>6700</v>
      </c>
      <c r="D804" s="15" t="s">
        <v>103</v>
      </c>
      <c r="E804" s="15" t="s">
        <v>810</v>
      </c>
      <c r="G804" s="15" t="s">
        <v>6689</v>
      </c>
      <c r="H804" s="15" t="s">
        <v>20</v>
      </c>
    </row>
    <row r="805" spans="1:8">
      <c r="A805" s="15" t="s">
        <v>7790</v>
      </c>
      <c r="B805" s="15" t="s">
        <v>7791</v>
      </c>
      <c r="C805" s="15" t="s">
        <v>6700</v>
      </c>
      <c r="D805" s="15" t="s">
        <v>103</v>
      </c>
      <c r="E805" s="15" t="s">
        <v>810</v>
      </c>
      <c r="G805" s="15" t="s">
        <v>6689</v>
      </c>
      <c r="H805" s="15" t="s">
        <v>20</v>
      </c>
    </row>
    <row r="806" spans="1:8">
      <c r="A806" s="15" t="s">
        <v>7792</v>
      </c>
      <c r="B806" s="15" t="s">
        <v>7793</v>
      </c>
      <c r="C806" s="15" t="s">
        <v>6700</v>
      </c>
      <c r="D806" s="15" t="s">
        <v>103</v>
      </c>
      <c r="E806" s="15" t="s">
        <v>810</v>
      </c>
      <c r="G806" s="15" t="s">
        <v>6689</v>
      </c>
      <c r="H806" s="15" t="s">
        <v>20</v>
      </c>
    </row>
    <row r="807" spans="1:8">
      <c r="A807" s="15" t="s">
        <v>7794</v>
      </c>
      <c r="B807" s="15" t="s">
        <v>7795</v>
      </c>
      <c r="C807" s="15" t="s">
        <v>6700</v>
      </c>
      <c r="D807" s="15" t="s">
        <v>103</v>
      </c>
      <c r="E807" s="15" t="s">
        <v>810</v>
      </c>
      <c r="G807" s="15" t="s">
        <v>6689</v>
      </c>
      <c r="H807" s="15" t="s">
        <v>20</v>
      </c>
    </row>
    <row r="808" spans="1:8">
      <c r="A808" s="15" t="s">
        <v>7796</v>
      </c>
      <c r="B808" s="15" t="s">
        <v>7797</v>
      </c>
      <c r="C808" s="15" t="s">
        <v>6700</v>
      </c>
      <c r="D808" s="15" t="s">
        <v>103</v>
      </c>
      <c r="E808" s="15" t="s">
        <v>810</v>
      </c>
      <c r="G808" s="15" t="s">
        <v>6689</v>
      </c>
      <c r="H808" s="15" t="s">
        <v>20</v>
      </c>
    </row>
    <row r="809" spans="1:8">
      <c r="A809" s="15" t="s">
        <v>7798</v>
      </c>
      <c r="B809" s="15" t="s">
        <v>7799</v>
      </c>
      <c r="C809" s="15" t="s">
        <v>6700</v>
      </c>
      <c r="D809" s="15" t="s">
        <v>103</v>
      </c>
      <c r="E809" s="15" t="s">
        <v>810</v>
      </c>
      <c r="G809" s="15" t="s">
        <v>6689</v>
      </c>
      <c r="H809" s="15" t="s">
        <v>20</v>
      </c>
    </row>
    <row r="810" spans="1:8">
      <c r="A810" s="15" t="s">
        <v>7800</v>
      </c>
      <c r="B810" s="15" t="s">
        <v>7801</v>
      </c>
      <c r="C810" s="15" t="s">
        <v>6700</v>
      </c>
      <c r="D810" s="15" t="s">
        <v>103</v>
      </c>
      <c r="E810" s="15" t="s">
        <v>810</v>
      </c>
      <c r="G810" s="15" t="s">
        <v>6689</v>
      </c>
      <c r="H810" s="15" t="s">
        <v>20</v>
      </c>
    </row>
    <row r="811" spans="1:8">
      <c r="A811" s="15" t="s">
        <v>7802</v>
      </c>
      <c r="B811" s="15" t="s">
        <v>7803</v>
      </c>
      <c r="C811" s="15" t="s">
        <v>6700</v>
      </c>
      <c r="D811" s="15" t="s">
        <v>103</v>
      </c>
      <c r="E811" s="15" t="s">
        <v>810</v>
      </c>
      <c r="G811" s="15" t="s">
        <v>6689</v>
      </c>
      <c r="H811" s="15" t="s">
        <v>20</v>
      </c>
    </row>
    <row r="812" spans="1:8">
      <c r="A812" s="15" t="s">
        <v>7804</v>
      </c>
      <c r="B812" s="15" t="s">
        <v>7805</v>
      </c>
      <c r="C812" s="15" t="s">
        <v>6700</v>
      </c>
      <c r="D812" s="15" t="s">
        <v>103</v>
      </c>
      <c r="E812" s="15" t="s">
        <v>810</v>
      </c>
      <c r="G812" s="15" t="s">
        <v>6689</v>
      </c>
      <c r="H812" s="15" t="s">
        <v>20</v>
      </c>
    </row>
    <row r="813" spans="1:8">
      <c r="A813" s="15" t="s">
        <v>7806</v>
      </c>
      <c r="B813" s="15" t="s">
        <v>7807</v>
      </c>
      <c r="C813" s="15" t="s">
        <v>6700</v>
      </c>
      <c r="D813" s="15" t="s">
        <v>103</v>
      </c>
      <c r="E813" s="15" t="s">
        <v>810</v>
      </c>
      <c r="G813" s="15" t="s">
        <v>6689</v>
      </c>
      <c r="H813" s="15" t="s">
        <v>20</v>
      </c>
    </row>
    <row r="814" spans="1:8">
      <c r="A814" s="15" t="s">
        <v>7808</v>
      </c>
      <c r="B814" s="15" t="s">
        <v>7809</v>
      </c>
      <c r="C814" s="15" t="s">
        <v>6700</v>
      </c>
      <c r="D814" s="15" t="s">
        <v>103</v>
      </c>
      <c r="E814" s="15" t="s">
        <v>810</v>
      </c>
      <c r="G814" s="15" t="s">
        <v>6689</v>
      </c>
      <c r="H814" s="15" t="s">
        <v>20</v>
      </c>
    </row>
    <row r="815" spans="1:8">
      <c r="A815" s="15" t="s">
        <v>7810</v>
      </c>
      <c r="B815" s="15" t="s">
        <v>7811</v>
      </c>
      <c r="C815" s="15" t="s">
        <v>6700</v>
      </c>
      <c r="D815" s="15" t="s">
        <v>103</v>
      </c>
      <c r="E815" s="15" t="s">
        <v>810</v>
      </c>
      <c r="G815" s="15" t="s">
        <v>6689</v>
      </c>
      <c r="H815" s="15" t="s">
        <v>20</v>
      </c>
    </row>
    <row r="816" spans="1:8">
      <c r="A816" s="15" t="s">
        <v>7812</v>
      </c>
      <c r="B816" s="15" t="s">
        <v>7813</v>
      </c>
      <c r="C816" s="15" t="s">
        <v>6700</v>
      </c>
      <c r="D816" s="15" t="s">
        <v>103</v>
      </c>
      <c r="E816" s="15" t="s">
        <v>810</v>
      </c>
      <c r="G816" s="15" t="s">
        <v>6689</v>
      </c>
      <c r="H816" s="15" t="s">
        <v>20</v>
      </c>
    </row>
    <row r="817" spans="1:8">
      <c r="A817" s="15" t="s">
        <v>7814</v>
      </c>
      <c r="B817" s="15" t="s">
        <v>7815</v>
      </c>
      <c r="C817" s="15" t="s">
        <v>6700</v>
      </c>
      <c r="D817" s="15" t="s">
        <v>103</v>
      </c>
      <c r="E817" s="15" t="s">
        <v>810</v>
      </c>
      <c r="G817" s="15" t="s">
        <v>6689</v>
      </c>
      <c r="H817" s="15" t="s">
        <v>20</v>
      </c>
    </row>
    <row r="818" spans="1:8">
      <c r="A818" s="15" t="s">
        <v>7816</v>
      </c>
      <c r="B818" s="15" t="s">
        <v>7817</v>
      </c>
      <c r="C818" s="15" t="s">
        <v>6700</v>
      </c>
      <c r="D818" s="15" t="s">
        <v>103</v>
      </c>
      <c r="E818" s="15" t="s">
        <v>810</v>
      </c>
      <c r="G818" s="15" t="s">
        <v>6689</v>
      </c>
      <c r="H818" s="15" t="s">
        <v>20</v>
      </c>
    </row>
    <row r="819" spans="1:8">
      <c r="A819" s="15" t="s">
        <v>7818</v>
      </c>
      <c r="B819" s="15" t="s">
        <v>7819</v>
      </c>
      <c r="C819" s="15" t="s">
        <v>6700</v>
      </c>
      <c r="D819" s="15" t="s">
        <v>103</v>
      </c>
      <c r="E819" s="15" t="s">
        <v>810</v>
      </c>
      <c r="G819" s="15" t="s">
        <v>6689</v>
      </c>
      <c r="H819" s="15" t="s">
        <v>20</v>
      </c>
    </row>
    <row r="820" spans="1:8">
      <c r="A820" s="15" t="s">
        <v>7820</v>
      </c>
      <c r="B820" s="15" t="s">
        <v>7821</v>
      </c>
      <c r="C820" s="15" t="s">
        <v>6700</v>
      </c>
      <c r="D820" s="15" t="s">
        <v>103</v>
      </c>
      <c r="E820" s="15" t="s">
        <v>810</v>
      </c>
      <c r="G820" s="15" t="s">
        <v>6689</v>
      </c>
      <c r="H820" s="15" t="s">
        <v>20</v>
      </c>
    </row>
    <row r="821" spans="1:8">
      <c r="A821" s="15" t="s">
        <v>7822</v>
      </c>
      <c r="B821" s="15" t="s">
        <v>7823</v>
      </c>
      <c r="C821" s="15" t="s">
        <v>6700</v>
      </c>
      <c r="D821" s="15" t="s">
        <v>103</v>
      </c>
      <c r="E821" s="15" t="s">
        <v>810</v>
      </c>
      <c r="G821" s="15" t="s">
        <v>6689</v>
      </c>
      <c r="H821" s="15" t="s">
        <v>20</v>
      </c>
    </row>
    <row r="822" spans="1:8">
      <c r="A822" s="15" t="s">
        <v>7824</v>
      </c>
      <c r="B822" s="15" t="s">
        <v>7825</v>
      </c>
      <c r="C822" s="15" t="s">
        <v>6700</v>
      </c>
      <c r="D822" s="15" t="s">
        <v>103</v>
      </c>
      <c r="E822" s="15" t="s">
        <v>810</v>
      </c>
      <c r="G822" s="15" t="s">
        <v>6689</v>
      </c>
      <c r="H822" s="15" t="s">
        <v>20</v>
      </c>
    </row>
    <row r="823" spans="1:8">
      <c r="A823" s="15" t="s">
        <v>7826</v>
      </c>
      <c r="B823" s="15" t="s">
        <v>7827</v>
      </c>
      <c r="C823" s="15" t="s">
        <v>6700</v>
      </c>
      <c r="D823" s="15" t="s">
        <v>103</v>
      </c>
      <c r="E823" s="15" t="s">
        <v>810</v>
      </c>
      <c r="G823" s="15" t="s">
        <v>6689</v>
      </c>
      <c r="H823" s="15" t="s">
        <v>20</v>
      </c>
    </row>
    <row r="824" spans="1:8">
      <c r="A824" s="15" t="s">
        <v>7828</v>
      </c>
      <c r="B824" s="15" t="s">
        <v>7829</v>
      </c>
      <c r="C824" s="15" t="s">
        <v>6700</v>
      </c>
      <c r="D824" s="15" t="s">
        <v>103</v>
      </c>
      <c r="E824" s="15" t="s">
        <v>810</v>
      </c>
      <c r="G824" s="15" t="s">
        <v>6689</v>
      </c>
      <c r="H824" s="15" t="s">
        <v>20</v>
      </c>
    </row>
    <row r="825" spans="1:8">
      <c r="A825" s="15" t="s">
        <v>7830</v>
      </c>
      <c r="B825" s="15" t="s">
        <v>7831</v>
      </c>
      <c r="C825" s="15" t="s">
        <v>6700</v>
      </c>
      <c r="D825" s="15" t="s">
        <v>103</v>
      </c>
      <c r="E825" s="15" t="s">
        <v>810</v>
      </c>
      <c r="G825" s="15" t="s">
        <v>6689</v>
      </c>
      <c r="H825" s="15" t="s">
        <v>20</v>
      </c>
    </row>
    <row r="826" spans="1:8">
      <c r="A826" s="15" t="s">
        <v>7832</v>
      </c>
      <c r="B826" s="15" t="s">
        <v>7833</v>
      </c>
      <c r="C826" s="15" t="s">
        <v>6700</v>
      </c>
      <c r="D826" s="15" t="s">
        <v>103</v>
      </c>
      <c r="E826" s="15" t="s">
        <v>810</v>
      </c>
      <c r="G826" s="15" t="s">
        <v>6689</v>
      </c>
      <c r="H826" s="15" t="s">
        <v>20</v>
      </c>
    </row>
    <row r="827" spans="1:8">
      <c r="A827" s="15" t="s">
        <v>7834</v>
      </c>
      <c r="B827" s="15" t="s">
        <v>7835</v>
      </c>
      <c r="C827" s="15" t="s">
        <v>6700</v>
      </c>
      <c r="D827" s="15" t="s">
        <v>103</v>
      </c>
      <c r="E827" s="15" t="s">
        <v>810</v>
      </c>
      <c r="G827" s="15" t="s">
        <v>6689</v>
      </c>
      <c r="H827" s="15" t="s">
        <v>20</v>
      </c>
    </row>
    <row r="828" spans="1:8">
      <c r="A828" s="15" t="s">
        <v>7836</v>
      </c>
      <c r="B828" s="15" t="s">
        <v>7837</v>
      </c>
      <c r="C828" s="15" t="s">
        <v>6700</v>
      </c>
      <c r="D828" s="15" t="s">
        <v>103</v>
      </c>
      <c r="E828" s="15" t="s">
        <v>810</v>
      </c>
      <c r="G828" s="15" t="s">
        <v>6689</v>
      </c>
      <c r="H828" s="15" t="s">
        <v>20</v>
      </c>
    </row>
    <row r="829" spans="1:8">
      <c r="A829" s="15" t="s">
        <v>7838</v>
      </c>
      <c r="B829" s="15" t="s">
        <v>7839</v>
      </c>
      <c r="C829" s="15" t="s">
        <v>6700</v>
      </c>
      <c r="D829" s="15" t="s">
        <v>103</v>
      </c>
      <c r="E829" s="15" t="s">
        <v>810</v>
      </c>
      <c r="G829" s="15" t="s">
        <v>6689</v>
      </c>
      <c r="H829" s="15" t="s">
        <v>20</v>
      </c>
    </row>
    <row r="830" spans="1:8">
      <c r="A830" s="15" t="s">
        <v>7840</v>
      </c>
      <c r="B830" s="15" t="s">
        <v>7841</v>
      </c>
      <c r="C830" s="15" t="s">
        <v>6700</v>
      </c>
      <c r="D830" s="15" t="s">
        <v>103</v>
      </c>
      <c r="E830" s="15" t="s">
        <v>810</v>
      </c>
      <c r="G830" s="15" t="s">
        <v>6689</v>
      </c>
      <c r="H830" s="15" t="s">
        <v>20</v>
      </c>
    </row>
    <row r="831" spans="1:8">
      <c r="A831" s="15" t="s">
        <v>7842</v>
      </c>
      <c r="B831" s="15" t="s">
        <v>7843</v>
      </c>
      <c r="C831" s="15" t="s">
        <v>6700</v>
      </c>
      <c r="D831" s="15" t="s">
        <v>103</v>
      </c>
      <c r="E831" s="15" t="s">
        <v>810</v>
      </c>
      <c r="G831" s="15" t="s">
        <v>6689</v>
      </c>
      <c r="H831" s="15" t="s">
        <v>20</v>
      </c>
    </row>
    <row r="832" spans="1:8">
      <c r="A832" s="15" t="s">
        <v>7844</v>
      </c>
      <c r="B832" s="15" t="s">
        <v>7845</v>
      </c>
      <c r="C832" s="15" t="s">
        <v>6700</v>
      </c>
      <c r="D832" s="15" t="s">
        <v>103</v>
      </c>
      <c r="E832" s="15" t="s">
        <v>810</v>
      </c>
      <c r="G832" s="15" t="s">
        <v>6689</v>
      </c>
      <c r="H832" s="15" t="s">
        <v>20</v>
      </c>
    </row>
    <row r="833" spans="1:8">
      <c r="A833" s="15" t="s">
        <v>7846</v>
      </c>
      <c r="B833" s="15" t="s">
        <v>7847</v>
      </c>
      <c r="C833" s="15" t="s">
        <v>6700</v>
      </c>
      <c r="D833" s="15" t="s">
        <v>103</v>
      </c>
      <c r="E833" s="15" t="s">
        <v>810</v>
      </c>
      <c r="G833" s="15" t="s">
        <v>6689</v>
      </c>
      <c r="H833" s="15" t="s">
        <v>20</v>
      </c>
    </row>
    <row r="834" spans="1:8">
      <c r="A834" s="15" t="s">
        <v>7848</v>
      </c>
      <c r="B834" s="15" t="s">
        <v>7849</v>
      </c>
      <c r="C834" s="15" t="s">
        <v>6700</v>
      </c>
      <c r="D834" s="15" t="s">
        <v>103</v>
      </c>
      <c r="E834" s="15" t="s">
        <v>810</v>
      </c>
      <c r="G834" s="15" t="s">
        <v>6689</v>
      </c>
      <c r="H834" s="15" t="s">
        <v>20</v>
      </c>
    </row>
    <row r="835" spans="1:8">
      <c r="A835" s="15" t="s">
        <v>7850</v>
      </c>
      <c r="B835" s="15" t="s">
        <v>7851</v>
      </c>
      <c r="C835" s="15" t="s">
        <v>6700</v>
      </c>
      <c r="D835" s="15" t="s">
        <v>7081</v>
      </c>
      <c r="E835" s="15" t="s">
        <v>810</v>
      </c>
      <c r="H835" s="15" t="s">
        <v>20</v>
      </c>
    </row>
    <row r="836" spans="1:8">
      <c r="A836" s="15" t="s">
        <v>290</v>
      </c>
      <c r="B836" s="15" t="s">
        <v>292</v>
      </c>
      <c r="C836" s="15" t="s">
        <v>6701</v>
      </c>
      <c r="D836" s="15" t="s">
        <v>103</v>
      </c>
      <c r="E836" s="15" t="s">
        <v>810</v>
      </c>
      <c r="G836" s="15" t="s">
        <v>6698</v>
      </c>
      <c r="H836" s="15" t="s">
        <v>20</v>
      </c>
    </row>
    <row r="837" spans="1:8">
      <c r="A837" s="15" t="s">
        <v>6289</v>
      </c>
      <c r="B837" s="15" t="s">
        <v>7852</v>
      </c>
      <c r="C837" s="15" t="s">
        <v>6701</v>
      </c>
      <c r="D837" s="15" t="s">
        <v>7081</v>
      </c>
      <c r="E837" s="15" t="s">
        <v>810</v>
      </c>
      <c r="H837" s="15" t="s">
        <v>20</v>
      </c>
    </row>
    <row r="838" spans="1:8">
      <c r="A838" s="15" t="s">
        <v>6289</v>
      </c>
      <c r="B838" s="15" t="s">
        <v>7852</v>
      </c>
      <c r="C838" s="15" t="s">
        <v>6700</v>
      </c>
      <c r="D838" s="15" t="s">
        <v>7081</v>
      </c>
      <c r="E838" s="15" t="s">
        <v>810</v>
      </c>
      <c r="H838" s="15" t="s">
        <v>20</v>
      </c>
    </row>
    <row r="839" spans="1:8">
      <c r="A839" s="15" t="s">
        <v>6289</v>
      </c>
      <c r="B839" s="15" t="s">
        <v>7853</v>
      </c>
      <c r="C839" s="15" t="s">
        <v>6701</v>
      </c>
      <c r="D839" s="15" t="s">
        <v>103</v>
      </c>
      <c r="E839" s="15" t="s">
        <v>810</v>
      </c>
      <c r="G839" s="15" t="s">
        <v>6689</v>
      </c>
      <c r="H839" s="15" t="s">
        <v>20</v>
      </c>
    </row>
    <row r="840" spans="1:8">
      <c r="A840" s="15" t="s">
        <v>7854</v>
      </c>
      <c r="B840" s="15" t="s">
        <v>7855</v>
      </c>
      <c r="C840" s="15" t="s">
        <v>6700</v>
      </c>
      <c r="D840" s="15" t="s">
        <v>7081</v>
      </c>
      <c r="E840" s="15" t="s">
        <v>810</v>
      </c>
      <c r="H840" s="15" t="s">
        <v>20</v>
      </c>
    </row>
    <row r="841" spans="1:8">
      <c r="A841" s="15" t="s">
        <v>7856</v>
      </c>
      <c r="B841" s="15" t="s">
        <v>7857</v>
      </c>
      <c r="C841" s="15" t="s">
        <v>6701</v>
      </c>
      <c r="D841" s="15" t="s">
        <v>7081</v>
      </c>
      <c r="E841" s="15" t="s">
        <v>810</v>
      </c>
      <c r="H841" s="15" t="s">
        <v>20</v>
      </c>
    </row>
    <row r="842" spans="1:8">
      <c r="A842" s="15" t="s">
        <v>7856</v>
      </c>
      <c r="B842" s="15" t="s">
        <v>7857</v>
      </c>
      <c r="C842" s="15" t="s">
        <v>6935</v>
      </c>
      <c r="D842" s="15" t="s">
        <v>7081</v>
      </c>
      <c r="E842" s="15" t="s">
        <v>810</v>
      </c>
      <c r="H842" s="15" t="s">
        <v>20</v>
      </c>
    </row>
    <row r="843" spans="1:8">
      <c r="A843" s="15" t="s">
        <v>7856</v>
      </c>
      <c r="B843" s="15" t="s">
        <v>7857</v>
      </c>
      <c r="C843" s="15" t="s">
        <v>6700</v>
      </c>
      <c r="D843" s="15" t="s">
        <v>7081</v>
      </c>
      <c r="E843" s="15" t="s">
        <v>810</v>
      </c>
      <c r="H843" s="15" t="s">
        <v>20</v>
      </c>
    </row>
    <row r="844" spans="1:8">
      <c r="A844" s="15" t="s">
        <v>7856</v>
      </c>
      <c r="B844" s="15" t="s">
        <v>7858</v>
      </c>
      <c r="C844" s="15" t="s">
        <v>6701</v>
      </c>
      <c r="D844" s="15" t="s">
        <v>103</v>
      </c>
      <c r="E844" s="15" t="s">
        <v>810</v>
      </c>
      <c r="G844" s="15" t="s">
        <v>6689</v>
      </c>
      <c r="H844" s="15" t="s">
        <v>20</v>
      </c>
    </row>
    <row r="845" spans="1:8">
      <c r="A845" s="15" t="s">
        <v>7856</v>
      </c>
      <c r="B845" s="15" t="s">
        <v>7859</v>
      </c>
      <c r="C845" s="15" t="s">
        <v>6935</v>
      </c>
      <c r="D845" s="15" t="s">
        <v>103</v>
      </c>
      <c r="E845" s="15" t="s">
        <v>810</v>
      </c>
      <c r="G845" s="15" t="s">
        <v>6689</v>
      </c>
      <c r="H845" s="15" t="s">
        <v>20</v>
      </c>
    </row>
    <row r="846" spans="1:8">
      <c r="A846" s="15" t="s">
        <v>7856</v>
      </c>
      <c r="B846" s="15" t="s">
        <v>7860</v>
      </c>
      <c r="C846" s="15" t="s">
        <v>6700</v>
      </c>
      <c r="D846" s="15" t="s">
        <v>103</v>
      </c>
      <c r="E846" s="15" t="s">
        <v>810</v>
      </c>
      <c r="G846" s="15" t="s">
        <v>6689</v>
      </c>
      <c r="H846" s="15" t="s">
        <v>20</v>
      </c>
    </row>
    <row r="847" spans="1:8">
      <c r="A847" s="15" t="s">
        <v>7861</v>
      </c>
      <c r="B847" s="15" t="s">
        <v>7862</v>
      </c>
      <c r="C847" s="15" t="s">
        <v>6700</v>
      </c>
      <c r="D847" s="15" t="s">
        <v>134</v>
      </c>
      <c r="E847" s="15" t="s">
        <v>810</v>
      </c>
      <c r="H847" s="15" t="s">
        <v>20</v>
      </c>
    </row>
    <row r="848" spans="1:8">
      <c r="A848" s="15" t="s">
        <v>7863</v>
      </c>
      <c r="B848" s="15" t="s">
        <v>7864</v>
      </c>
      <c r="C848" s="15" t="s">
        <v>6700</v>
      </c>
      <c r="D848" s="15" t="s">
        <v>134</v>
      </c>
      <c r="E848" s="15" t="s">
        <v>810</v>
      </c>
      <c r="H848" s="15" t="s">
        <v>20</v>
      </c>
    </row>
    <row r="849" spans="1:8">
      <c r="A849" s="15" t="s">
        <v>7865</v>
      </c>
      <c r="B849" s="15" t="s">
        <v>7866</v>
      </c>
      <c r="C849" s="15" t="s">
        <v>6700</v>
      </c>
      <c r="D849" s="15" t="s">
        <v>7081</v>
      </c>
      <c r="E849" s="15" t="s">
        <v>810</v>
      </c>
      <c r="H849" s="15" t="s">
        <v>20</v>
      </c>
    </row>
    <row r="850" spans="1:8">
      <c r="A850" s="15" t="s">
        <v>7867</v>
      </c>
      <c r="B850" s="15" t="s">
        <v>7868</v>
      </c>
      <c r="C850" s="15" t="s">
        <v>6700</v>
      </c>
      <c r="D850" s="15" t="s">
        <v>134</v>
      </c>
      <c r="E850" s="15" t="s">
        <v>810</v>
      </c>
      <c r="H850" s="15" t="s">
        <v>20</v>
      </c>
    </row>
    <row r="851" spans="1:8">
      <c r="A851" s="15" t="s">
        <v>7869</v>
      </c>
      <c r="B851" s="15" t="s">
        <v>7870</v>
      </c>
      <c r="C851" s="15" t="s">
        <v>6700</v>
      </c>
      <c r="D851" s="15" t="s">
        <v>7081</v>
      </c>
      <c r="E851" s="15" t="s">
        <v>810</v>
      </c>
      <c r="H851" s="15" t="s">
        <v>20</v>
      </c>
    </row>
    <row r="852" spans="1:8">
      <c r="A852" s="15" t="s">
        <v>7871</v>
      </c>
      <c r="B852" s="15" t="s">
        <v>7872</v>
      </c>
      <c r="C852" s="15" t="s">
        <v>6700</v>
      </c>
      <c r="D852" s="15" t="s">
        <v>134</v>
      </c>
      <c r="E852" s="15" t="s">
        <v>810</v>
      </c>
      <c r="H852" s="15" t="s">
        <v>20</v>
      </c>
    </row>
    <row r="853" spans="1:8">
      <c r="A853" s="15" t="s">
        <v>7873</v>
      </c>
      <c r="B853" s="15" t="s">
        <v>7874</v>
      </c>
      <c r="C853" s="15" t="s">
        <v>6700</v>
      </c>
      <c r="D853" s="15" t="s">
        <v>7081</v>
      </c>
      <c r="E853" s="15" t="s">
        <v>810</v>
      </c>
      <c r="H853" s="15" t="s">
        <v>20</v>
      </c>
    </row>
    <row r="854" spans="1:8">
      <c r="A854" s="15" t="s">
        <v>7875</v>
      </c>
      <c r="B854" s="15" t="s">
        <v>7876</v>
      </c>
      <c r="C854" s="15" t="s">
        <v>6700</v>
      </c>
      <c r="D854" s="15" t="s">
        <v>134</v>
      </c>
      <c r="E854" s="15" t="s">
        <v>810</v>
      </c>
      <c r="H854" s="15" t="s">
        <v>20</v>
      </c>
    </row>
    <row r="855" spans="1:8">
      <c r="A855" s="15" t="s">
        <v>7877</v>
      </c>
      <c r="B855" s="15" t="s">
        <v>7878</v>
      </c>
      <c r="C855" s="15" t="s">
        <v>6700</v>
      </c>
      <c r="D855" s="15" t="s">
        <v>134</v>
      </c>
      <c r="E855" s="15" t="s">
        <v>810</v>
      </c>
      <c r="H855" s="15" t="s">
        <v>20</v>
      </c>
    </row>
    <row r="856" spans="1:8">
      <c r="A856" s="15" t="s">
        <v>7879</v>
      </c>
      <c r="B856" s="15" t="s">
        <v>7880</v>
      </c>
      <c r="C856" s="15" t="s">
        <v>6700</v>
      </c>
      <c r="D856" s="15" t="s">
        <v>7081</v>
      </c>
      <c r="E856" s="15" t="s">
        <v>810</v>
      </c>
      <c r="H856" s="15" t="s">
        <v>20</v>
      </c>
    </row>
    <row r="857" spans="1:8">
      <c r="A857" s="15" t="s">
        <v>7881</v>
      </c>
      <c r="B857" s="15" t="s">
        <v>7882</v>
      </c>
      <c r="C857" s="15" t="s">
        <v>6700</v>
      </c>
      <c r="D857" s="15" t="s">
        <v>134</v>
      </c>
      <c r="E857" s="15" t="s">
        <v>810</v>
      </c>
      <c r="H857" s="15" t="s">
        <v>20</v>
      </c>
    </row>
    <row r="858" spans="1:8">
      <c r="A858" s="15" t="s">
        <v>7883</v>
      </c>
      <c r="B858" s="15" t="s">
        <v>7884</v>
      </c>
      <c r="C858" s="15" t="s">
        <v>6700</v>
      </c>
      <c r="D858" s="15" t="s">
        <v>134</v>
      </c>
      <c r="E858" s="15" t="s">
        <v>810</v>
      </c>
      <c r="H858" s="15" t="s">
        <v>20</v>
      </c>
    </row>
    <row r="859" spans="1:8">
      <c r="A859" s="15" t="s">
        <v>7885</v>
      </c>
      <c r="B859" s="15" t="s">
        <v>7886</v>
      </c>
      <c r="C859" s="15" t="s">
        <v>6700</v>
      </c>
      <c r="D859" s="15" t="s">
        <v>134</v>
      </c>
      <c r="E859" s="15" t="s">
        <v>810</v>
      </c>
      <c r="H859" s="15" t="s">
        <v>20</v>
      </c>
    </row>
    <row r="860" spans="1:8">
      <c r="A860" s="15" t="s">
        <v>7887</v>
      </c>
      <c r="B860" s="15" t="s">
        <v>7888</v>
      </c>
      <c r="C860" s="15" t="s">
        <v>6700</v>
      </c>
      <c r="D860" s="15" t="s">
        <v>134</v>
      </c>
      <c r="E860" s="15" t="s">
        <v>810</v>
      </c>
      <c r="H860" s="15" t="s">
        <v>20</v>
      </c>
    </row>
    <row r="861" spans="1:8">
      <c r="A861" s="15" t="s">
        <v>7889</v>
      </c>
      <c r="B861" s="15" t="s">
        <v>7890</v>
      </c>
      <c r="C861" s="15" t="s">
        <v>6700</v>
      </c>
      <c r="D861" s="15" t="s">
        <v>7081</v>
      </c>
      <c r="E861" s="15" t="s">
        <v>810</v>
      </c>
      <c r="H861" s="15" t="s">
        <v>20</v>
      </c>
    </row>
    <row r="862" spans="1:8">
      <c r="A862" s="15" t="s">
        <v>7891</v>
      </c>
      <c r="B862" s="15" t="s">
        <v>7892</v>
      </c>
      <c r="C862" s="15" t="s">
        <v>6700</v>
      </c>
      <c r="D862" s="15" t="s">
        <v>7081</v>
      </c>
      <c r="E862" s="15" t="s">
        <v>810</v>
      </c>
      <c r="H862" s="15" t="s">
        <v>20</v>
      </c>
    </row>
    <row r="863" spans="1:8">
      <c r="A863" s="15" t="s">
        <v>7893</v>
      </c>
      <c r="B863" s="15" t="s">
        <v>7894</v>
      </c>
      <c r="C863" s="15" t="s">
        <v>6700</v>
      </c>
      <c r="D863" s="15" t="s">
        <v>134</v>
      </c>
      <c r="E863" s="15" t="s">
        <v>810</v>
      </c>
      <c r="H863" s="15" t="s">
        <v>20</v>
      </c>
    </row>
    <row r="864" spans="1:8">
      <c r="A864" s="15" t="s">
        <v>7895</v>
      </c>
      <c r="B864" s="15" t="s">
        <v>7896</v>
      </c>
      <c r="C864" s="15" t="s">
        <v>6700</v>
      </c>
      <c r="D864" s="15" t="s">
        <v>7081</v>
      </c>
      <c r="E864" s="15" t="s">
        <v>810</v>
      </c>
      <c r="H864" s="15" t="s">
        <v>20</v>
      </c>
    </row>
    <row r="865" spans="1:10">
      <c r="A865" s="15" t="s">
        <v>7897</v>
      </c>
      <c r="B865" s="15" t="s">
        <v>7898</v>
      </c>
      <c r="C865" s="15" t="s">
        <v>6700</v>
      </c>
      <c r="D865" s="15" t="s">
        <v>134</v>
      </c>
      <c r="E865" s="15" t="s">
        <v>810</v>
      </c>
      <c r="H865" s="15" t="s">
        <v>20</v>
      </c>
    </row>
    <row r="866" spans="1:10">
      <c r="A866" s="15" t="s">
        <v>7899</v>
      </c>
      <c r="B866" s="15" t="s">
        <v>7900</v>
      </c>
      <c r="C866" s="15" t="s">
        <v>6700</v>
      </c>
      <c r="D866" s="15" t="s">
        <v>7081</v>
      </c>
      <c r="E866" s="15" t="s">
        <v>810</v>
      </c>
      <c r="H866" s="15" t="s">
        <v>20</v>
      </c>
    </row>
    <row r="867" spans="1:10">
      <c r="A867" s="15" t="s">
        <v>7901</v>
      </c>
      <c r="B867" s="15" t="s">
        <v>7902</v>
      </c>
      <c r="C867" s="15" t="s">
        <v>6700</v>
      </c>
      <c r="D867" s="15" t="s">
        <v>134</v>
      </c>
      <c r="E867" s="15" t="s">
        <v>810</v>
      </c>
      <c r="H867" s="15" t="s">
        <v>20</v>
      </c>
    </row>
    <row r="868" spans="1:10">
      <c r="A868" s="15" t="s">
        <v>7903</v>
      </c>
      <c r="B868" s="15" t="s">
        <v>7904</v>
      </c>
      <c r="C868" s="15" t="s">
        <v>6700</v>
      </c>
      <c r="D868" s="15" t="s">
        <v>134</v>
      </c>
      <c r="E868" s="15" t="s">
        <v>810</v>
      </c>
      <c r="H868" s="15" t="s">
        <v>20</v>
      </c>
    </row>
    <row r="869" spans="1:10">
      <c r="A869" s="15" t="s">
        <v>7905</v>
      </c>
      <c r="B869" s="15" t="s">
        <v>7906</v>
      </c>
      <c r="C869" s="15" t="s">
        <v>6700</v>
      </c>
      <c r="D869" s="15" t="s">
        <v>7081</v>
      </c>
      <c r="E869" s="15" t="s">
        <v>810</v>
      </c>
      <c r="H869" s="15" t="s">
        <v>20</v>
      </c>
    </row>
    <row r="870" spans="1:10">
      <c r="A870" s="15" t="s">
        <v>7907</v>
      </c>
      <c r="B870" s="15" t="s">
        <v>7908</v>
      </c>
      <c r="C870" s="15" t="s">
        <v>6700</v>
      </c>
      <c r="D870" s="15" t="s">
        <v>134</v>
      </c>
      <c r="E870" s="15" t="s">
        <v>810</v>
      </c>
      <c r="H870" s="15" t="s">
        <v>20</v>
      </c>
    </row>
    <row r="871" spans="1:10">
      <c r="A871" s="15" t="s">
        <v>7909</v>
      </c>
      <c r="B871" s="15" t="s">
        <v>7910</v>
      </c>
      <c r="C871" s="15" t="s">
        <v>6700</v>
      </c>
      <c r="D871" s="15" t="s">
        <v>7081</v>
      </c>
      <c r="E871" s="15" t="s">
        <v>810</v>
      </c>
      <c r="H871" s="15" t="s">
        <v>20</v>
      </c>
    </row>
    <row r="872" spans="1:10">
      <c r="A872" s="15" t="s">
        <v>7911</v>
      </c>
      <c r="B872" s="15" t="s">
        <v>7912</v>
      </c>
      <c r="C872" s="15" t="s">
        <v>6700</v>
      </c>
      <c r="D872" s="15" t="s">
        <v>7081</v>
      </c>
      <c r="E872" s="15" t="s">
        <v>810</v>
      </c>
      <c r="H872" s="15" t="s">
        <v>20</v>
      </c>
    </row>
    <row r="873" spans="1:10">
      <c r="A873" s="15" t="s">
        <v>7913</v>
      </c>
      <c r="B873" s="15" t="s">
        <v>7914</v>
      </c>
      <c r="C873" s="15" t="s">
        <v>6700</v>
      </c>
      <c r="D873" s="15" t="s">
        <v>7081</v>
      </c>
      <c r="E873" s="15" t="s">
        <v>810</v>
      </c>
      <c r="H873" s="15" t="s">
        <v>20</v>
      </c>
    </row>
    <row r="874" spans="1:10">
      <c r="A874" s="15" t="s">
        <v>7915</v>
      </c>
      <c r="B874" s="15" t="s">
        <v>7916</v>
      </c>
      <c r="C874" s="15" t="s">
        <v>6700</v>
      </c>
      <c r="D874" s="15" t="s">
        <v>7081</v>
      </c>
      <c r="E874" s="15" t="s">
        <v>810</v>
      </c>
      <c r="H874" s="15" t="s">
        <v>20</v>
      </c>
    </row>
    <row r="875" spans="1:10">
      <c r="A875" s="15" t="s">
        <v>411</v>
      </c>
      <c r="B875" s="15" t="s">
        <v>412</v>
      </c>
      <c r="C875" s="15" t="s">
        <v>6700</v>
      </c>
      <c r="D875" s="15" t="s">
        <v>103</v>
      </c>
      <c r="E875" s="15" t="s">
        <v>6712</v>
      </c>
      <c r="G875" s="15" t="s">
        <v>6698</v>
      </c>
      <c r="H875" s="15" t="s">
        <v>20</v>
      </c>
    </row>
    <row r="876" spans="1:10">
      <c r="A876" s="15" t="s">
        <v>411</v>
      </c>
      <c r="B876" s="15" t="s">
        <v>7917</v>
      </c>
      <c r="C876" s="15" t="s">
        <v>6701</v>
      </c>
      <c r="D876" s="15" t="s">
        <v>103</v>
      </c>
      <c r="E876" s="15" t="s">
        <v>6712</v>
      </c>
      <c r="G876" s="15" t="s">
        <v>6698</v>
      </c>
      <c r="H876" s="15" t="s">
        <v>20</v>
      </c>
    </row>
    <row r="877" spans="1:10">
      <c r="A877" s="15" t="s">
        <v>7918</v>
      </c>
      <c r="B877" s="15" t="s">
        <v>7919</v>
      </c>
      <c r="C877" s="15" t="s">
        <v>6935</v>
      </c>
      <c r="D877" s="15" t="s">
        <v>103</v>
      </c>
      <c r="E877" s="15" t="s">
        <v>947</v>
      </c>
      <c r="G877" s="15" t="s">
        <v>6720</v>
      </c>
      <c r="H877" s="15" t="s">
        <v>20</v>
      </c>
    </row>
    <row r="878" spans="1:10">
      <c r="A878" s="15" t="s">
        <v>7920</v>
      </c>
      <c r="B878" s="15" t="s">
        <v>7921</v>
      </c>
      <c r="C878" s="15" t="s">
        <v>6688</v>
      </c>
      <c r="D878" s="15" t="s">
        <v>216</v>
      </c>
      <c r="E878" s="15" t="s">
        <v>6831</v>
      </c>
      <c r="H878" s="15" t="s">
        <v>20</v>
      </c>
    </row>
    <row r="879" spans="1:10">
      <c r="A879" s="15" t="s">
        <v>629</v>
      </c>
      <c r="B879" s="15" t="s">
        <v>1755</v>
      </c>
      <c r="C879" s="15" t="s">
        <v>6701</v>
      </c>
      <c r="D879" s="15" t="s">
        <v>1636</v>
      </c>
      <c r="E879" s="15" t="s">
        <v>947</v>
      </c>
      <c r="H879" s="15" t="s">
        <v>20</v>
      </c>
      <c r="J879" s="15" t="s">
        <v>7020</v>
      </c>
    </row>
    <row r="880" spans="1:10">
      <c r="A880" s="15" t="s">
        <v>7922</v>
      </c>
      <c r="B880" s="15" t="s">
        <v>7923</v>
      </c>
      <c r="C880" s="15" t="s">
        <v>6980</v>
      </c>
      <c r="D880" s="15" t="s">
        <v>103</v>
      </c>
      <c r="E880" s="15" t="s">
        <v>947</v>
      </c>
      <c r="G880" s="15" t="s">
        <v>6698</v>
      </c>
      <c r="H880" s="15" t="s">
        <v>20</v>
      </c>
    </row>
    <row r="881" spans="1:12">
      <c r="A881" s="15" t="s">
        <v>245</v>
      </c>
      <c r="B881" s="15" t="s">
        <v>246</v>
      </c>
      <c r="C881" s="15" t="s">
        <v>6701</v>
      </c>
      <c r="D881" s="15" t="s">
        <v>103</v>
      </c>
      <c r="E881" s="15" t="s">
        <v>947</v>
      </c>
      <c r="G881" s="15" t="s">
        <v>6698</v>
      </c>
      <c r="H881" s="15" t="s">
        <v>20</v>
      </c>
    </row>
    <row r="882" spans="1:12">
      <c r="A882" s="15" t="s">
        <v>7924</v>
      </c>
      <c r="B882" s="15" t="s">
        <v>7925</v>
      </c>
      <c r="C882" s="15" t="s">
        <v>6935</v>
      </c>
      <c r="D882" s="15" t="s">
        <v>103</v>
      </c>
      <c r="E882" s="15" t="s">
        <v>947</v>
      </c>
      <c r="G882" s="15" t="s">
        <v>6698</v>
      </c>
      <c r="H882" s="15" t="s">
        <v>20</v>
      </c>
    </row>
    <row r="883" spans="1:12">
      <c r="A883" s="15" t="s">
        <v>7926</v>
      </c>
      <c r="B883" s="15" t="s">
        <v>7927</v>
      </c>
      <c r="C883" s="15" t="s">
        <v>6935</v>
      </c>
      <c r="D883" s="15" t="s">
        <v>216</v>
      </c>
      <c r="E883" s="15" t="s">
        <v>6712</v>
      </c>
      <c r="H883" s="15" t="s">
        <v>20</v>
      </c>
    </row>
    <row r="884" spans="1:12">
      <c r="A884" s="15" t="s">
        <v>7928</v>
      </c>
      <c r="B884" s="15" t="s">
        <v>7929</v>
      </c>
      <c r="C884" s="15" t="s">
        <v>6935</v>
      </c>
      <c r="D884" s="15" t="s">
        <v>216</v>
      </c>
      <c r="E884" s="15" t="s">
        <v>7930</v>
      </c>
      <c r="H884" s="15" t="s">
        <v>20</v>
      </c>
    </row>
    <row r="885" spans="1:12">
      <c r="A885" s="15" t="s">
        <v>7931</v>
      </c>
      <c r="B885" s="15" t="s">
        <v>7932</v>
      </c>
      <c r="C885" s="15" t="s">
        <v>6935</v>
      </c>
      <c r="D885" s="15" t="s">
        <v>216</v>
      </c>
      <c r="E885" s="15" t="s">
        <v>810</v>
      </c>
      <c r="H885" s="15" t="s">
        <v>20</v>
      </c>
    </row>
    <row r="886" spans="1:12">
      <c r="A886" s="15" t="s">
        <v>7933</v>
      </c>
      <c r="B886" s="15" t="s">
        <v>7934</v>
      </c>
      <c r="C886" s="15" t="s">
        <v>6935</v>
      </c>
      <c r="D886" s="15" t="s">
        <v>103</v>
      </c>
      <c r="E886" s="15" t="s">
        <v>947</v>
      </c>
      <c r="G886" s="15" t="s">
        <v>6698</v>
      </c>
      <c r="H886" s="15" t="s">
        <v>20</v>
      </c>
    </row>
    <row r="887" spans="1:12">
      <c r="A887" s="15" t="s">
        <v>7935</v>
      </c>
      <c r="B887" s="15" t="s">
        <v>7936</v>
      </c>
      <c r="C887" s="15" t="s">
        <v>6935</v>
      </c>
      <c r="D887" s="15" t="s">
        <v>216</v>
      </c>
      <c r="E887" s="15" t="s">
        <v>7930</v>
      </c>
      <c r="H887" s="15" t="s">
        <v>20</v>
      </c>
    </row>
    <row r="888" spans="1:12">
      <c r="A888" s="15" t="s">
        <v>7937</v>
      </c>
      <c r="B888" s="15" t="s">
        <v>7938</v>
      </c>
      <c r="C888" s="15" t="s">
        <v>6935</v>
      </c>
      <c r="D888" s="15" t="s">
        <v>1636</v>
      </c>
      <c r="E888" s="15" t="s">
        <v>947</v>
      </c>
      <c r="H888" s="15" t="s">
        <v>20</v>
      </c>
      <c r="J888" s="15" t="s">
        <v>117</v>
      </c>
    </row>
    <row r="889" spans="1:12">
      <c r="A889" s="15" t="s">
        <v>7939</v>
      </c>
      <c r="B889" s="15" t="s">
        <v>7940</v>
      </c>
      <c r="C889" s="15" t="s">
        <v>6935</v>
      </c>
      <c r="D889" s="15" t="s">
        <v>1636</v>
      </c>
      <c r="E889" s="15" t="s">
        <v>947</v>
      </c>
      <c r="H889" s="15" t="s">
        <v>20</v>
      </c>
      <c r="J889" s="15" t="s">
        <v>117</v>
      </c>
    </row>
    <row r="890" spans="1:12">
      <c r="A890" s="15" t="s">
        <v>7941</v>
      </c>
      <c r="B890" s="15" t="s">
        <v>7942</v>
      </c>
      <c r="C890" s="15" t="s">
        <v>6935</v>
      </c>
      <c r="D890" s="15" t="s">
        <v>216</v>
      </c>
      <c r="E890" s="15" t="s">
        <v>7455</v>
      </c>
      <c r="H890" s="15" t="s">
        <v>20</v>
      </c>
    </row>
    <row r="891" spans="1:12">
      <c r="A891" s="15" t="s">
        <v>7943</v>
      </c>
      <c r="B891" s="15" t="s">
        <v>7944</v>
      </c>
      <c r="C891" s="15" t="s">
        <v>6935</v>
      </c>
      <c r="D891" s="15" t="s">
        <v>103</v>
      </c>
      <c r="E891" s="15" t="s">
        <v>947</v>
      </c>
      <c r="G891" s="15" t="s">
        <v>6689</v>
      </c>
      <c r="H891" s="15" t="s">
        <v>20</v>
      </c>
    </row>
    <row r="892" spans="1:12">
      <c r="A892" s="15" t="s">
        <v>7945</v>
      </c>
      <c r="B892" s="15" t="s">
        <v>7946</v>
      </c>
      <c r="C892" s="15" t="s">
        <v>6935</v>
      </c>
      <c r="D892" s="15" t="s">
        <v>1636</v>
      </c>
      <c r="E892" s="15" t="s">
        <v>947</v>
      </c>
      <c r="H892" s="15" t="s">
        <v>20</v>
      </c>
      <c r="J892" s="15" t="s">
        <v>117</v>
      </c>
    </row>
    <row r="893" spans="1:12">
      <c r="A893" s="15" t="s">
        <v>7947</v>
      </c>
      <c r="B893" s="15" t="s">
        <v>7948</v>
      </c>
      <c r="C893" s="15" t="s">
        <v>6935</v>
      </c>
      <c r="D893" s="15" t="s">
        <v>1636</v>
      </c>
      <c r="E893" s="15" t="s">
        <v>947</v>
      </c>
      <c r="H893" s="15" t="s">
        <v>20</v>
      </c>
      <c r="J893" s="15" t="s">
        <v>117</v>
      </c>
      <c r="K893" s="15" t="s">
        <v>7949</v>
      </c>
      <c r="L893" s="15" t="s">
        <v>20</v>
      </c>
    </row>
    <row r="894" spans="1:12">
      <c r="A894" s="15" t="s">
        <v>7950</v>
      </c>
      <c r="B894" s="15" t="s">
        <v>7951</v>
      </c>
      <c r="C894" s="15" t="s">
        <v>6935</v>
      </c>
      <c r="D894" s="15" t="s">
        <v>1636</v>
      </c>
      <c r="E894" s="15" t="s">
        <v>947</v>
      </c>
      <c r="H894" s="15" t="s">
        <v>20</v>
      </c>
      <c r="J894" s="15" t="s">
        <v>117</v>
      </c>
      <c r="K894" s="15" t="s">
        <v>2057</v>
      </c>
    </row>
    <row r="895" spans="1:12">
      <c r="A895" s="15" t="s">
        <v>7952</v>
      </c>
      <c r="B895" s="15" t="s">
        <v>7953</v>
      </c>
      <c r="C895" s="15" t="s">
        <v>6935</v>
      </c>
      <c r="D895" s="15" t="s">
        <v>216</v>
      </c>
      <c r="E895" s="15" t="s">
        <v>7930</v>
      </c>
      <c r="H895" s="15" t="s">
        <v>20</v>
      </c>
    </row>
    <row r="896" spans="1:12">
      <c r="A896" s="15" t="s">
        <v>7954</v>
      </c>
      <c r="B896" s="15" t="s">
        <v>7955</v>
      </c>
      <c r="C896" s="15" t="s">
        <v>6688</v>
      </c>
      <c r="D896" s="15" t="s">
        <v>103</v>
      </c>
      <c r="E896" s="15" t="s">
        <v>6712</v>
      </c>
      <c r="G896" s="15" t="s">
        <v>6689</v>
      </c>
      <c r="H896" s="15" t="s">
        <v>20</v>
      </c>
      <c r="I896" s="15" t="s">
        <v>20</v>
      </c>
    </row>
    <row r="897" spans="1:10">
      <c r="A897" s="15" t="s">
        <v>7956</v>
      </c>
      <c r="B897" s="15" t="s">
        <v>7957</v>
      </c>
      <c r="C897" s="15" t="s">
        <v>6701</v>
      </c>
      <c r="D897" s="15" t="s">
        <v>103</v>
      </c>
      <c r="E897" s="15" t="s">
        <v>6712</v>
      </c>
      <c r="G897" s="15" t="s">
        <v>6698</v>
      </c>
      <c r="H897" s="15" t="s">
        <v>20</v>
      </c>
    </row>
    <row r="898" spans="1:10">
      <c r="A898" s="15" t="s">
        <v>7958</v>
      </c>
      <c r="B898" s="15" t="s">
        <v>7959</v>
      </c>
      <c r="C898" s="15" t="s">
        <v>6688</v>
      </c>
      <c r="D898" s="15" t="s">
        <v>216</v>
      </c>
      <c r="E898" s="15" t="s">
        <v>947</v>
      </c>
      <c r="H898" s="15" t="s">
        <v>20</v>
      </c>
    </row>
    <row r="899" spans="1:10">
      <c r="A899" s="15" t="s">
        <v>6292</v>
      </c>
      <c r="B899" s="15" t="s">
        <v>7962</v>
      </c>
      <c r="C899" s="15" t="s">
        <v>6701</v>
      </c>
      <c r="D899" s="15" t="s">
        <v>1636</v>
      </c>
      <c r="E899" s="15" t="s">
        <v>947</v>
      </c>
      <c r="H899" s="15" t="s">
        <v>20</v>
      </c>
      <c r="J899" s="15" t="s">
        <v>117</v>
      </c>
    </row>
    <row r="900" spans="1:10">
      <c r="A900" s="15" t="s">
        <v>6293</v>
      </c>
      <c r="B900" s="15" t="s">
        <v>7963</v>
      </c>
      <c r="C900" s="15" t="s">
        <v>6701</v>
      </c>
      <c r="D900" s="15" t="s">
        <v>1636</v>
      </c>
      <c r="E900" s="15" t="s">
        <v>947</v>
      </c>
      <c r="H900" s="15" t="s">
        <v>20</v>
      </c>
      <c r="J900" s="15" t="s">
        <v>117</v>
      </c>
    </row>
    <row r="901" spans="1:10">
      <c r="A901" s="15" t="s">
        <v>6294</v>
      </c>
      <c r="B901" s="15" t="s">
        <v>1800</v>
      </c>
      <c r="C901" s="15" t="s">
        <v>6701</v>
      </c>
      <c r="D901" s="15" t="s">
        <v>103</v>
      </c>
      <c r="E901" s="15" t="s">
        <v>947</v>
      </c>
      <c r="G901" s="15" t="s">
        <v>6689</v>
      </c>
      <c r="H901" s="15" t="s">
        <v>20</v>
      </c>
    </row>
    <row r="902" spans="1:10">
      <c r="A902" s="15" t="s">
        <v>7964</v>
      </c>
      <c r="B902" s="15" t="s">
        <v>7965</v>
      </c>
      <c r="C902" s="15" t="s">
        <v>6701</v>
      </c>
      <c r="D902" s="15" t="s">
        <v>103</v>
      </c>
      <c r="E902" s="15" t="s">
        <v>6712</v>
      </c>
      <c r="G902" s="15" t="s">
        <v>6720</v>
      </c>
      <c r="H902" s="15" t="s">
        <v>20</v>
      </c>
    </row>
    <row r="903" spans="1:10">
      <c r="A903" s="15" t="s">
        <v>7966</v>
      </c>
      <c r="B903" s="15" t="s">
        <v>7967</v>
      </c>
      <c r="C903" s="15" t="s">
        <v>7132</v>
      </c>
      <c r="D903" s="15" t="s">
        <v>103</v>
      </c>
      <c r="E903" s="15" t="s">
        <v>947</v>
      </c>
      <c r="G903" s="15" t="s">
        <v>6720</v>
      </c>
      <c r="H903" s="15" t="s">
        <v>20</v>
      </c>
    </row>
    <row r="904" spans="1:10">
      <c r="A904" s="15" t="s">
        <v>7968</v>
      </c>
      <c r="B904" s="15" t="s">
        <v>7969</v>
      </c>
      <c r="C904" s="15" t="s">
        <v>6701</v>
      </c>
      <c r="D904" s="15" t="s">
        <v>216</v>
      </c>
      <c r="E904" s="15" t="s">
        <v>947</v>
      </c>
      <c r="G904" s="15" t="s">
        <v>1348</v>
      </c>
      <c r="H904" s="15" t="s">
        <v>20</v>
      </c>
    </row>
    <row r="905" spans="1:10">
      <c r="A905" s="15" t="s">
        <v>7970</v>
      </c>
      <c r="B905" s="15" t="s">
        <v>7971</v>
      </c>
      <c r="C905" s="15" t="s">
        <v>6704</v>
      </c>
      <c r="D905" s="15" t="s">
        <v>103</v>
      </c>
      <c r="E905" s="15" t="s">
        <v>1347</v>
      </c>
      <c r="G905" s="15" t="s">
        <v>6720</v>
      </c>
      <c r="H905" s="15" t="s">
        <v>20</v>
      </c>
    </row>
    <row r="906" spans="1:10">
      <c r="A906" s="15" t="s">
        <v>9025</v>
      </c>
      <c r="B906" s="15" t="s">
        <v>9026</v>
      </c>
      <c r="C906" s="15" t="s">
        <v>6701</v>
      </c>
      <c r="D906" s="15" t="s">
        <v>103</v>
      </c>
      <c r="E906" s="15" t="s">
        <v>947</v>
      </c>
      <c r="G906" s="15" t="s">
        <v>6689</v>
      </c>
      <c r="H906" s="15" t="s">
        <v>20</v>
      </c>
    </row>
    <row r="907" spans="1:10">
      <c r="A907" s="15" t="s">
        <v>7974</v>
      </c>
      <c r="B907" s="15" t="s">
        <v>7975</v>
      </c>
      <c r="C907" s="15" t="s">
        <v>6700</v>
      </c>
      <c r="D907" s="15" t="s">
        <v>103</v>
      </c>
      <c r="E907" s="15" t="s">
        <v>810</v>
      </c>
      <c r="G907" s="15" t="s">
        <v>6698</v>
      </c>
      <c r="H907" s="15" t="s">
        <v>20</v>
      </c>
    </row>
    <row r="908" spans="1:10">
      <c r="A908" s="15" t="s">
        <v>7976</v>
      </c>
      <c r="B908" s="15" t="s">
        <v>7977</v>
      </c>
      <c r="C908" s="15" t="s">
        <v>6701</v>
      </c>
      <c r="D908" s="15" t="s">
        <v>1636</v>
      </c>
      <c r="E908" s="15" t="s">
        <v>947</v>
      </c>
      <c r="H908" s="15" t="s">
        <v>20</v>
      </c>
      <c r="J908" s="15" t="s">
        <v>117</v>
      </c>
    </row>
    <row r="909" spans="1:10">
      <c r="A909" s="15" t="s">
        <v>7978</v>
      </c>
      <c r="B909" s="15" t="s">
        <v>7979</v>
      </c>
      <c r="C909" s="15" t="s">
        <v>6700</v>
      </c>
      <c r="D909" s="15" t="s">
        <v>103</v>
      </c>
      <c r="E909" s="15" t="s">
        <v>947</v>
      </c>
      <c r="G909" s="15" t="s">
        <v>6698</v>
      </c>
      <c r="H909" s="15" t="s">
        <v>20</v>
      </c>
    </row>
    <row r="910" spans="1:10">
      <c r="A910" s="15" t="s">
        <v>7980</v>
      </c>
      <c r="B910" s="15" t="s">
        <v>7981</v>
      </c>
      <c r="C910" s="15" t="s">
        <v>6701</v>
      </c>
      <c r="D910" s="15" t="s">
        <v>1636</v>
      </c>
      <c r="E910" s="15" t="s">
        <v>947</v>
      </c>
      <c r="H910" s="15" t="s">
        <v>20</v>
      </c>
      <c r="J910" s="15" t="s">
        <v>117</v>
      </c>
    </row>
    <row r="911" spans="1:10">
      <c r="A911" s="15" t="s">
        <v>7982</v>
      </c>
      <c r="B911" s="15" t="s">
        <v>7983</v>
      </c>
      <c r="C911" s="15" t="s">
        <v>6700</v>
      </c>
      <c r="D911" s="15" t="s">
        <v>103</v>
      </c>
      <c r="E911" s="15" t="s">
        <v>947</v>
      </c>
      <c r="G911" s="15" t="s">
        <v>6689</v>
      </c>
      <c r="H911" s="15" t="s">
        <v>20</v>
      </c>
    </row>
    <row r="912" spans="1:10">
      <c r="A912" s="15" t="s">
        <v>7984</v>
      </c>
      <c r="B912" s="15" t="s">
        <v>7985</v>
      </c>
      <c r="C912" s="15" t="s">
        <v>6704</v>
      </c>
      <c r="D912" s="15" t="s">
        <v>103</v>
      </c>
      <c r="E912" s="15" t="s">
        <v>6712</v>
      </c>
      <c r="G912" s="15" t="s">
        <v>6720</v>
      </c>
      <c r="H912" s="15" t="s">
        <v>20</v>
      </c>
    </row>
    <row r="913" spans="1:12">
      <c r="A913" s="15" t="s">
        <v>7986</v>
      </c>
      <c r="B913" s="15" t="s">
        <v>7987</v>
      </c>
      <c r="C913" s="15" t="s">
        <v>6701</v>
      </c>
      <c r="D913" s="15" t="s">
        <v>216</v>
      </c>
      <c r="E913" s="15" t="s">
        <v>6712</v>
      </c>
      <c r="H913" s="15" t="s">
        <v>20</v>
      </c>
    </row>
    <row r="914" spans="1:12">
      <c r="A914" s="15" t="s">
        <v>7988</v>
      </c>
      <c r="B914" s="15" t="s">
        <v>7989</v>
      </c>
      <c r="C914" s="15" t="s">
        <v>6701</v>
      </c>
      <c r="D914" s="15" t="s">
        <v>216</v>
      </c>
      <c r="E914" s="15" t="s">
        <v>6712</v>
      </c>
      <c r="H914" s="15" t="s">
        <v>20</v>
      </c>
    </row>
    <row r="915" spans="1:12">
      <c r="A915" s="15" t="s">
        <v>7990</v>
      </c>
      <c r="B915" s="15" t="s">
        <v>7991</v>
      </c>
      <c r="C915" s="15" t="s">
        <v>6700</v>
      </c>
      <c r="D915" s="15" t="s">
        <v>103</v>
      </c>
      <c r="E915" s="15" t="s">
        <v>947</v>
      </c>
      <c r="G915" s="15" t="s">
        <v>6698</v>
      </c>
      <c r="H915" s="15" t="s">
        <v>20</v>
      </c>
    </row>
    <row r="916" spans="1:12">
      <c r="A916" s="15" t="s">
        <v>7992</v>
      </c>
      <c r="B916" s="15" t="s">
        <v>7993</v>
      </c>
      <c r="C916" s="15" t="s">
        <v>6701</v>
      </c>
      <c r="D916" s="15" t="s">
        <v>1636</v>
      </c>
      <c r="E916" s="15" t="s">
        <v>947</v>
      </c>
      <c r="H916" s="15" t="s">
        <v>20</v>
      </c>
      <c r="J916" s="15" t="s">
        <v>117</v>
      </c>
    </row>
    <row r="917" spans="1:12">
      <c r="A917" s="15" t="s">
        <v>7994</v>
      </c>
      <c r="B917" s="15" t="s">
        <v>7995</v>
      </c>
      <c r="C917" s="15" t="s">
        <v>6704</v>
      </c>
      <c r="D917" s="15" t="s">
        <v>1636</v>
      </c>
      <c r="E917" s="15" t="s">
        <v>947</v>
      </c>
      <c r="H917" s="15" t="s">
        <v>20</v>
      </c>
      <c r="J917" s="15" t="s">
        <v>117</v>
      </c>
      <c r="L917" s="15" t="s">
        <v>20</v>
      </c>
    </row>
    <row r="918" spans="1:12">
      <c r="A918" s="15" t="s">
        <v>7996</v>
      </c>
      <c r="B918" s="15" t="s">
        <v>7997</v>
      </c>
      <c r="C918" s="15" t="s">
        <v>6701</v>
      </c>
      <c r="D918" s="15" t="s">
        <v>103</v>
      </c>
      <c r="E918" s="15" t="s">
        <v>1186</v>
      </c>
      <c r="G918" s="15" t="s">
        <v>6720</v>
      </c>
      <c r="H918" s="15" t="s">
        <v>20</v>
      </c>
    </row>
    <row r="919" spans="1:12">
      <c r="A919" s="15" t="s">
        <v>7998</v>
      </c>
      <c r="B919" s="15" t="s">
        <v>7999</v>
      </c>
      <c r="C919" s="15" t="s">
        <v>6701</v>
      </c>
      <c r="D919" s="15" t="s">
        <v>103</v>
      </c>
      <c r="E919" s="15" t="s">
        <v>947</v>
      </c>
      <c r="G919" s="15" t="s">
        <v>6720</v>
      </c>
      <c r="H919" s="15" t="s">
        <v>20</v>
      </c>
    </row>
    <row r="920" spans="1:12">
      <c r="A920" s="15" t="s">
        <v>8000</v>
      </c>
      <c r="B920" s="15" t="s">
        <v>8001</v>
      </c>
      <c r="C920" s="15" t="s">
        <v>6701</v>
      </c>
      <c r="D920" s="15" t="s">
        <v>1636</v>
      </c>
      <c r="E920" s="15" t="s">
        <v>947</v>
      </c>
      <c r="H920" s="15" t="s">
        <v>20</v>
      </c>
      <c r="J920" s="15" t="s">
        <v>117</v>
      </c>
    </row>
    <row r="921" spans="1:12">
      <c r="A921" s="15" t="s">
        <v>8002</v>
      </c>
      <c r="B921" s="15" t="s">
        <v>8003</v>
      </c>
      <c r="C921" s="15" t="s">
        <v>6704</v>
      </c>
      <c r="D921" s="15" t="s">
        <v>103</v>
      </c>
      <c r="E921" s="15" t="s">
        <v>947</v>
      </c>
      <c r="G921" s="15" t="s">
        <v>6720</v>
      </c>
      <c r="H921" s="15" t="s">
        <v>20</v>
      </c>
    </row>
    <row r="922" spans="1:12">
      <c r="A922" s="15" t="s">
        <v>8004</v>
      </c>
      <c r="B922" s="15" t="s">
        <v>8005</v>
      </c>
      <c r="C922" s="15" t="s">
        <v>6704</v>
      </c>
      <c r="D922" s="15" t="s">
        <v>103</v>
      </c>
      <c r="E922" s="15" t="s">
        <v>947</v>
      </c>
      <c r="G922" s="15" t="s">
        <v>6720</v>
      </c>
      <c r="H922" s="15" t="s">
        <v>20</v>
      </c>
    </row>
    <row r="923" spans="1:12">
      <c r="A923" s="15" t="s">
        <v>8004</v>
      </c>
      <c r="B923" s="15" t="s">
        <v>8006</v>
      </c>
      <c r="C923" s="15" t="s">
        <v>6704</v>
      </c>
      <c r="D923" s="15" t="s">
        <v>103</v>
      </c>
      <c r="E923" s="15" t="s">
        <v>1186</v>
      </c>
      <c r="G923" s="15" t="s">
        <v>6720</v>
      </c>
      <c r="H923" s="15" t="s">
        <v>20</v>
      </c>
    </row>
    <row r="924" spans="1:12">
      <c r="A924" s="15" t="s">
        <v>8004</v>
      </c>
      <c r="B924" s="15" t="s">
        <v>8007</v>
      </c>
      <c r="C924" s="15" t="s">
        <v>6701</v>
      </c>
      <c r="D924" s="15" t="s">
        <v>103</v>
      </c>
      <c r="E924" s="15" t="s">
        <v>947</v>
      </c>
      <c r="G924" s="15" t="s">
        <v>6720</v>
      </c>
      <c r="H924" s="15" t="s">
        <v>20</v>
      </c>
    </row>
    <row r="925" spans="1:12">
      <c r="A925" s="15" t="s">
        <v>8008</v>
      </c>
      <c r="B925" s="15" t="s">
        <v>8009</v>
      </c>
      <c r="C925" s="15" t="s">
        <v>6701</v>
      </c>
      <c r="D925" s="15" t="s">
        <v>103</v>
      </c>
      <c r="E925" s="15" t="s">
        <v>947</v>
      </c>
      <c r="G925" s="15" t="s">
        <v>6720</v>
      </c>
      <c r="H925" s="15" t="s">
        <v>20</v>
      </c>
    </row>
    <row r="926" spans="1:12">
      <c r="A926" s="15" t="s">
        <v>8010</v>
      </c>
      <c r="B926" s="15" t="s">
        <v>8011</v>
      </c>
      <c r="C926" s="15" t="s">
        <v>6704</v>
      </c>
      <c r="D926" s="15" t="s">
        <v>103</v>
      </c>
      <c r="E926" s="15" t="s">
        <v>947</v>
      </c>
      <c r="G926" s="15" t="s">
        <v>6720</v>
      </c>
      <c r="H926" s="15" t="s">
        <v>20</v>
      </c>
    </row>
    <row r="927" spans="1:12">
      <c r="A927" s="15" t="s">
        <v>9027</v>
      </c>
      <c r="B927" s="15" t="s">
        <v>9028</v>
      </c>
      <c r="C927" s="15" t="s">
        <v>6701</v>
      </c>
      <c r="D927" s="15" t="s">
        <v>103</v>
      </c>
      <c r="E927" s="15" t="s">
        <v>1186</v>
      </c>
      <c r="G927" s="15" t="s">
        <v>6720</v>
      </c>
      <c r="H927" s="15" t="s">
        <v>20</v>
      </c>
    </row>
    <row r="928" spans="1:12">
      <c r="A928" s="15" t="s">
        <v>8012</v>
      </c>
      <c r="B928" s="15" t="s">
        <v>8013</v>
      </c>
      <c r="C928" s="15" t="s">
        <v>6701</v>
      </c>
      <c r="D928" s="15" t="s">
        <v>1636</v>
      </c>
      <c r="E928" s="15" t="s">
        <v>947</v>
      </c>
      <c r="H928" s="15" t="s">
        <v>20</v>
      </c>
      <c r="J928" s="15" t="s">
        <v>117</v>
      </c>
    </row>
    <row r="929" spans="1:10">
      <c r="A929" s="15" t="s">
        <v>8014</v>
      </c>
      <c r="B929" s="15" t="s">
        <v>8015</v>
      </c>
      <c r="C929" s="15" t="s">
        <v>6701</v>
      </c>
      <c r="D929" s="15" t="s">
        <v>103</v>
      </c>
      <c r="E929" s="15" t="s">
        <v>6712</v>
      </c>
      <c r="G929" s="15" t="s">
        <v>6720</v>
      </c>
      <c r="H929" s="15" t="s">
        <v>20</v>
      </c>
    </row>
    <row r="930" spans="1:10">
      <c r="A930" s="15" t="s">
        <v>8016</v>
      </c>
      <c r="B930" s="15" t="s">
        <v>8017</v>
      </c>
      <c r="C930" s="15" t="s">
        <v>6701</v>
      </c>
      <c r="D930" s="15" t="s">
        <v>103</v>
      </c>
      <c r="E930" s="15" t="s">
        <v>6712</v>
      </c>
      <c r="G930" s="15" t="s">
        <v>6720</v>
      </c>
      <c r="H930" s="15" t="s">
        <v>20</v>
      </c>
    </row>
    <row r="931" spans="1:10">
      <c r="A931" s="15" t="s">
        <v>8018</v>
      </c>
      <c r="B931" s="15" t="s">
        <v>8019</v>
      </c>
      <c r="C931" s="15" t="s">
        <v>6701</v>
      </c>
      <c r="D931" s="15" t="s">
        <v>103</v>
      </c>
      <c r="E931" s="15" t="s">
        <v>6712</v>
      </c>
      <c r="G931" s="15" t="s">
        <v>6720</v>
      </c>
      <c r="H931" s="15" t="s">
        <v>20</v>
      </c>
    </row>
    <row r="932" spans="1:10">
      <c r="A932" s="15" t="s">
        <v>8020</v>
      </c>
      <c r="B932" s="15" t="s">
        <v>8021</v>
      </c>
      <c r="C932" s="15" t="s">
        <v>6701</v>
      </c>
      <c r="D932" s="15" t="s">
        <v>103</v>
      </c>
      <c r="E932" s="15" t="s">
        <v>6712</v>
      </c>
      <c r="G932" s="15" t="s">
        <v>6720</v>
      </c>
      <c r="H932" s="15" t="s">
        <v>20</v>
      </c>
    </row>
    <row r="933" spans="1:10">
      <c r="A933" s="15" t="s">
        <v>8022</v>
      </c>
      <c r="B933" s="15" t="s">
        <v>8023</v>
      </c>
      <c r="C933" s="15" t="s">
        <v>6701</v>
      </c>
      <c r="D933" s="15" t="s">
        <v>103</v>
      </c>
      <c r="E933" s="15" t="s">
        <v>6712</v>
      </c>
      <c r="G933" s="15" t="s">
        <v>6720</v>
      </c>
      <c r="H933" s="15" t="s">
        <v>20</v>
      </c>
    </row>
    <row r="934" spans="1:10">
      <c r="A934" s="15" t="s">
        <v>8024</v>
      </c>
      <c r="B934" s="15" t="s">
        <v>8025</v>
      </c>
      <c r="C934" s="15" t="s">
        <v>6701</v>
      </c>
      <c r="D934" s="15" t="s">
        <v>103</v>
      </c>
      <c r="E934" s="15" t="s">
        <v>6712</v>
      </c>
      <c r="G934" s="15" t="s">
        <v>6720</v>
      </c>
      <c r="H934" s="15" t="s">
        <v>20</v>
      </c>
    </row>
    <row r="935" spans="1:10">
      <c r="A935" s="15" t="s">
        <v>8026</v>
      </c>
      <c r="B935" s="15" t="s">
        <v>8027</v>
      </c>
      <c r="C935" s="15" t="s">
        <v>6701</v>
      </c>
      <c r="D935" s="15" t="s">
        <v>103</v>
      </c>
      <c r="E935" s="15" t="s">
        <v>6712</v>
      </c>
      <c r="G935" s="15" t="s">
        <v>6720</v>
      </c>
      <c r="H935" s="15" t="s">
        <v>20</v>
      </c>
    </row>
    <row r="936" spans="1:10">
      <c r="A936" s="15" t="s">
        <v>8028</v>
      </c>
      <c r="B936" s="15" t="s">
        <v>8029</v>
      </c>
      <c r="C936" s="15" t="s">
        <v>6701</v>
      </c>
      <c r="D936" s="15" t="s">
        <v>1636</v>
      </c>
      <c r="E936" s="15" t="s">
        <v>947</v>
      </c>
      <c r="H936" s="15" t="s">
        <v>20</v>
      </c>
      <c r="J936" s="15" t="s">
        <v>117</v>
      </c>
    </row>
    <row r="937" spans="1:10">
      <c r="A937" s="15" t="s">
        <v>8030</v>
      </c>
      <c r="B937" s="15" t="s">
        <v>8031</v>
      </c>
      <c r="C937" s="15" t="s">
        <v>6701</v>
      </c>
      <c r="D937" s="15" t="s">
        <v>1636</v>
      </c>
      <c r="E937" s="15" t="s">
        <v>947</v>
      </c>
      <c r="H937" s="15" t="s">
        <v>20</v>
      </c>
      <c r="J937" s="15" t="s">
        <v>117</v>
      </c>
    </row>
    <row r="938" spans="1:10">
      <c r="A938" s="15" t="s">
        <v>8032</v>
      </c>
      <c r="B938" s="15" t="s">
        <v>8033</v>
      </c>
      <c r="C938" s="15" t="s">
        <v>6704</v>
      </c>
      <c r="D938" s="15" t="s">
        <v>103</v>
      </c>
      <c r="E938" s="15" t="s">
        <v>947</v>
      </c>
      <c r="G938" s="15" t="s">
        <v>6720</v>
      </c>
      <c r="H938" s="15" t="s">
        <v>20</v>
      </c>
    </row>
    <row r="939" spans="1:10">
      <c r="A939" s="15" t="s">
        <v>8034</v>
      </c>
      <c r="B939" s="15" t="s">
        <v>8035</v>
      </c>
      <c r="C939" s="15" t="s">
        <v>6704</v>
      </c>
      <c r="D939" s="15" t="s">
        <v>103</v>
      </c>
      <c r="E939" s="15" t="s">
        <v>947</v>
      </c>
      <c r="G939" s="15" t="s">
        <v>6720</v>
      </c>
      <c r="H939" s="15" t="s">
        <v>20</v>
      </c>
    </row>
    <row r="940" spans="1:10">
      <c r="A940" s="15" t="s">
        <v>8036</v>
      </c>
      <c r="B940" s="15" t="s">
        <v>8037</v>
      </c>
      <c r="C940" s="15" t="s">
        <v>6701</v>
      </c>
      <c r="D940" s="15" t="s">
        <v>1636</v>
      </c>
      <c r="E940" s="15" t="s">
        <v>947</v>
      </c>
      <c r="H940" s="15" t="s">
        <v>20</v>
      </c>
      <c r="J940" s="15" t="s">
        <v>117</v>
      </c>
    </row>
    <row r="941" spans="1:10">
      <c r="A941" s="15" t="s">
        <v>8038</v>
      </c>
      <c r="B941" s="15" t="s">
        <v>8039</v>
      </c>
      <c r="C941" s="15" t="s">
        <v>6704</v>
      </c>
      <c r="D941" s="15" t="s">
        <v>103</v>
      </c>
      <c r="E941" s="15" t="s">
        <v>947</v>
      </c>
      <c r="G941" s="15" t="s">
        <v>6720</v>
      </c>
      <c r="H941" s="15" t="s">
        <v>20</v>
      </c>
    </row>
    <row r="942" spans="1:10">
      <c r="A942" s="15" t="s">
        <v>397</v>
      </c>
      <c r="B942" s="15" t="s">
        <v>8040</v>
      </c>
      <c r="C942" s="15" t="s">
        <v>6700</v>
      </c>
      <c r="D942" s="15" t="s">
        <v>103</v>
      </c>
      <c r="E942" s="15" t="s">
        <v>947</v>
      </c>
      <c r="G942" s="15" t="s">
        <v>6698</v>
      </c>
      <c r="H942" s="15" t="s">
        <v>20</v>
      </c>
    </row>
    <row r="943" spans="1:10">
      <c r="A943" s="15" t="s">
        <v>397</v>
      </c>
      <c r="B943" s="15" t="s">
        <v>398</v>
      </c>
      <c r="C943" s="15" t="s">
        <v>6701</v>
      </c>
      <c r="D943" s="15" t="s">
        <v>103</v>
      </c>
      <c r="E943" s="15" t="s">
        <v>947</v>
      </c>
      <c r="G943" s="15" t="s">
        <v>6698</v>
      </c>
      <c r="H943" s="15" t="s">
        <v>20</v>
      </c>
    </row>
    <row r="944" spans="1:10">
      <c r="A944" s="15" t="s">
        <v>8041</v>
      </c>
      <c r="B944" s="15" t="s">
        <v>8042</v>
      </c>
      <c r="C944" s="15" t="s">
        <v>6701</v>
      </c>
      <c r="D944" s="15" t="s">
        <v>216</v>
      </c>
      <c r="E944" s="15" t="s">
        <v>947</v>
      </c>
      <c r="H944" s="15" t="s">
        <v>20</v>
      </c>
    </row>
    <row r="945" spans="1:10">
      <c r="A945" s="15" t="s">
        <v>8043</v>
      </c>
      <c r="B945" s="15" t="s">
        <v>8044</v>
      </c>
      <c r="C945" s="15" t="s">
        <v>6701</v>
      </c>
      <c r="D945" s="15" t="s">
        <v>216</v>
      </c>
      <c r="E945" s="15" t="s">
        <v>1347</v>
      </c>
      <c r="H945" s="15" t="s">
        <v>20</v>
      </c>
    </row>
    <row r="946" spans="1:10">
      <c r="A946" s="15" t="s">
        <v>8045</v>
      </c>
      <c r="B946" s="15" t="s">
        <v>8046</v>
      </c>
      <c r="C946" s="15" t="s">
        <v>6701</v>
      </c>
      <c r="D946" s="15" t="s">
        <v>216</v>
      </c>
      <c r="E946" s="15" t="s">
        <v>1347</v>
      </c>
      <c r="H946" s="15" t="s">
        <v>20</v>
      </c>
    </row>
    <row r="947" spans="1:10">
      <c r="A947" s="15" t="s">
        <v>8047</v>
      </c>
      <c r="B947" s="15" t="s">
        <v>8048</v>
      </c>
      <c r="C947" s="15" t="s">
        <v>6701</v>
      </c>
      <c r="D947" s="15" t="s">
        <v>216</v>
      </c>
      <c r="E947" s="15" t="s">
        <v>1347</v>
      </c>
      <c r="H947" s="15" t="s">
        <v>20</v>
      </c>
    </row>
    <row r="948" spans="1:10">
      <c r="A948" s="15" t="s">
        <v>8049</v>
      </c>
      <c r="B948" s="15" t="s">
        <v>8050</v>
      </c>
      <c r="C948" s="15" t="s">
        <v>6701</v>
      </c>
      <c r="D948" s="15" t="s">
        <v>216</v>
      </c>
      <c r="E948" s="15" t="s">
        <v>1347</v>
      </c>
      <c r="H948" s="15" t="s">
        <v>20</v>
      </c>
    </row>
    <row r="949" spans="1:10">
      <c r="A949" s="15" t="s">
        <v>8051</v>
      </c>
      <c r="B949" s="15" t="s">
        <v>8052</v>
      </c>
      <c r="C949" s="15" t="s">
        <v>6701</v>
      </c>
      <c r="D949" s="15" t="s">
        <v>216</v>
      </c>
      <c r="E949" s="15" t="s">
        <v>1075</v>
      </c>
      <c r="H949" s="15" t="s">
        <v>20</v>
      </c>
    </row>
    <row r="950" spans="1:10">
      <c r="A950" s="15" t="s">
        <v>8053</v>
      </c>
      <c r="B950" s="15" t="s">
        <v>8054</v>
      </c>
      <c r="C950" s="15" t="s">
        <v>6701</v>
      </c>
      <c r="D950" s="15" t="s">
        <v>216</v>
      </c>
      <c r="E950" s="15" t="s">
        <v>6712</v>
      </c>
      <c r="H950" s="15" t="s">
        <v>20</v>
      </c>
    </row>
    <row r="951" spans="1:10">
      <c r="A951" s="15" t="s">
        <v>8055</v>
      </c>
      <c r="B951" s="15" t="s">
        <v>8056</v>
      </c>
      <c r="C951" s="15" t="s">
        <v>6701</v>
      </c>
      <c r="D951" s="15" t="s">
        <v>216</v>
      </c>
      <c r="E951" s="15" t="s">
        <v>1347</v>
      </c>
      <c r="H951" s="15" t="s">
        <v>20</v>
      </c>
    </row>
    <row r="952" spans="1:10">
      <c r="A952" s="15" t="s">
        <v>8057</v>
      </c>
      <c r="B952" s="15" t="s">
        <v>8058</v>
      </c>
      <c r="C952" s="15" t="s">
        <v>6701</v>
      </c>
      <c r="D952" s="15" t="s">
        <v>216</v>
      </c>
      <c r="E952" s="15" t="s">
        <v>1347</v>
      </c>
      <c r="H952" s="15" t="s">
        <v>20</v>
      </c>
    </row>
    <row r="953" spans="1:10">
      <c r="A953" s="15" t="s">
        <v>8059</v>
      </c>
      <c r="B953" s="15" t="s">
        <v>8060</v>
      </c>
      <c r="C953" s="15" t="s">
        <v>6701</v>
      </c>
      <c r="D953" s="15" t="s">
        <v>216</v>
      </c>
      <c r="E953" s="15" t="s">
        <v>1347</v>
      </c>
      <c r="H953" s="15" t="s">
        <v>20</v>
      </c>
    </row>
    <row r="954" spans="1:10">
      <c r="A954" s="15" t="s">
        <v>8061</v>
      </c>
      <c r="B954" s="15" t="s">
        <v>8062</v>
      </c>
      <c r="C954" s="15" t="s">
        <v>6701</v>
      </c>
      <c r="D954" s="15" t="s">
        <v>216</v>
      </c>
      <c r="E954" s="15" t="s">
        <v>1347</v>
      </c>
      <c r="H954" s="15" t="s">
        <v>20</v>
      </c>
    </row>
    <row r="955" spans="1:10">
      <c r="A955" s="15" t="s">
        <v>8063</v>
      </c>
      <c r="B955" s="15" t="s">
        <v>8064</v>
      </c>
      <c r="C955" s="15" t="s">
        <v>6701</v>
      </c>
      <c r="D955" s="15" t="s">
        <v>216</v>
      </c>
      <c r="E955" s="15" t="s">
        <v>1347</v>
      </c>
      <c r="H955" s="15" t="s">
        <v>20</v>
      </c>
    </row>
    <row r="956" spans="1:10">
      <c r="A956" s="15" t="s">
        <v>8065</v>
      </c>
      <c r="B956" s="15" t="s">
        <v>8066</v>
      </c>
      <c r="C956" s="15" t="s">
        <v>6701</v>
      </c>
      <c r="D956" s="15" t="s">
        <v>216</v>
      </c>
      <c r="E956" s="15" t="s">
        <v>1347</v>
      </c>
      <c r="H956" s="15" t="s">
        <v>20</v>
      </c>
    </row>
    <row r="957" spans="1:10">
      <c r="A957" s="15" t="s">
        <v>8067</v>
      </c>
      <c r="B957" s="15" t="s">
        <v>8068</v>
      </c>
      <c r="C957" s="15" t="s">
        <v>6701</v>
      </c>
      <c r="D957" s="15" t="s">
        <v>216</v>
      </c>
      <c r="E957" s="15" t="s">
        <v>1075</v>
      </c>
      <c r="H957" s="15" t="s">
        <v>20</v>
      </c>
    </row>
    <row r="958" spans="1:10">
      <c r="A958" s="15" t="s">
        <v>8073</v>
      </c>
      <c r="B958" s="15" t="s">
        <v>8074</v>
      </c>
      <c r="C958" s="15" t="s">
        <v>6700</v>
      </c>
      <c r="D958" s="15" t="s">
        <v>103</v>
      </c>
      <c r="E958" s="15" t="s">
        <v>947</v>
      </c>
      <c r="G958" s="15" t="s">
        <v>6698</v>
      </c>
      <c r="H958" s="15" t="s">
        <v>20</v>
      </c>
    </row>
    <row r="959" spans="1:10">
      <c r="A959" s="15" t="s">
        <v>395</v>
      </c>
      <c r="B959" s="15" t="s">
        <v>396</v>
      </c>
      <c r="C959" s="15" t="s">
        <v>6701</v>
      </c>
      <c r="D959" s="15" t="s">
        <v>103</v>
      </c>
      <c r="E959" s="15" t="s">
        <v>947</v>
      </c>
      <c r="G959" s="15" t="s">
        <v>6698</v>
      </c>
      <c r="H959" s="15" t="s">
        <v>20</v>
      </c>
    </row>
    <row r="960" spans="1:10">
      <c r="A960" s="15" t="s">
        <v>628</v>
      </c>
      <c r="B960" s="15" t="s">
        <v>1749</v>
      </c>
      <c r="C960" s="15" t="s">
        <v>6701</v>
      </c>
      <c r="D960" s="15" t="s">
        <v>1636</v>
      </c>
      <c r="E960" s="15" t="s">
        <v>947</v>
      </c>
      <c r="H960" s="15" t="s">
        <v>20</v>
      </c>
      <c r="J960" s="15" t="s">
        <v>117</v>
      </c>
    </row>
    <row r="961" spans="1:12">
      <c r="A961" s="15" t="s">
        <v>8077</v>
      </c>
      <c r="B961" s="15" t="s">
        <v>8078</v>
      </c>
      <c r="C961" s="15" t="s">
        <v>6688</v>
      </c>
      <c r="D961" s="15" t="s">
        <v>216</v>
      </c>
      <c r="E961" s="15" t="s">
        <v>6831</v>
      </c>
      <c r="H961" s="15" t="s">
        <v>20</v>
      </c>
    </row>
    <row r="962" spans="1:12">
      <c r="A962" s="15" t="s">
        <v>8079</v>
      </c>
      <c r="B962" s="15" t="s">
        <v>8080</v>
      </c>
      <c r="C962" s="15" t="s">
        <v>6688</v>
      </c>
      <c r="D962" s="15" t="s">
        <v>216</v>
      </c>
      <c r="E962" s="15" t="s">
        <v>6831</v>
      </c>
      <c r="H962" s="15" t="s">
        <v>20</v>
      </c>
    </row>
    <row r="963" spans="1:12">
      <c r="A963" s="15" t="s">
        <v>139</v>
      </c>
      <c r="B963" s="15" t="s">
        <v>140</v>
      </c>
      <c r="C963" s="15" t="s">
        <v>6701</v>
      </c>
      <c r="D963" s="15" t="s">
        <v>1636</v>
      </c>
      <c r="E963" s="15" t="s">
        <v>947</v>
      </c>
      <c r="H963" s="15" t="s">
        <v>20</v>
      </c>
      <c r="J963" s="15" t="s">
        <v>117</v>
      </c>
    </row>
    <row r="964" spans="1:12">
      <c r="A964" s="15" t="s">
        <v>139</v>
      </c>
      <c r="B964" s="15" t="s">
        <v>140</v>
      </c>
      <c r="C964" s="15" t="s">
        <v>6697</v>
      </c>
      <c r="D964" s="15" t="s">
        <v>1636</v>
      </c>
      <c r="E964" s="15" t="s">
        <v>947</v>
      </c>
      <c r="H964" s="15" t="s">
        <v>20</v>
      </c>
      <c r="J964" s="15" t="s">
        <v>117</v>
      </c>
    </row>
    <row r="965" spans="1:12">
      <c r="A965" s="15" t="s">
        <v>293</v>
      </c>
      <c r="B965" s="15" t="s">
        <v>294</v>
      </c>
      <c r="C965" s="15" t="s">
        <v>6701</v>
      </c>
      <c r="D965" s="15" t="s">
        <v>1636</v>
      </c>
      <c r="E965" s="15" t="s">
        <v>947</v>
      </c>
      <c r="H965" s="15" t="s">
        <v>20</v>
      </c>
      <c r="J965" s="15" t="s">
        <v>117</v>
      </c>
    </row>
    <row r="966" spans="1:12">
      <c r="A966" s="15" t="s">
        <v>293</v>
      </c>
      <c r="B966" s="15" t="s">
        <v>294</v>
      </c>
      <c r="C966" s="15" t="s">
        <v>6697</v>
      </c>
      <c r="D966" s="15" t="s">
        <v>1636</v>
      </c>
      <c r="E966" s="15" t="s">
        <v>947</v>
      </c>
      <c r="H966" s="15" t="s">
        <v>20</v>
      </c>
      <c r="J966" s="15" t="s">
        <v>117</v>
      </c>
    </row>
    <row r="967" spans="1:12">
      <c r="A967" s="15" t="s">
        <v>8081</v>
      </c>
      <c r="B967" s="15" t="s">
        <v>8082</v>
      </c>
      <c r="C967" s="15" t="s">
        <v>6935</v>
      </c>
      <c r="D967" s="15" t="s">
        <v>103</v>
      </c>
      <c r="E967" s="15" t="s">
        <v>947</v>
      </c>
      <c r="G967" s="15" t="s">
        <v>6720</v>
      </c>
      <c r="H967" s="15" t="s">
        <v>20</v>
      </c>
    </row>
    <row r="968" spans="1:12">
      <c r="A968" s="15" t="s">
        <v>118</v>
      </c>
      <c r="B968" s="15" t="s">
        <v>9029</v>
      </c>
      <c r="C968" s="15" t="s">
        <v>6701</v>
      </c>
      <c r="D968" s="15" t="s">
        <v>103</v>
      </c>
      <c r="E968" s="15" t="s">
        <v>947</v>
      </c>
      <c r="G968" s="15" t="s">
        <v>6689</v>
      </c>
      <c r="H968" s="15" t="s">
        <v>20</v>
      </c>
    </row>
    <row r="969" spans="1:12">
      <c r="A969" s="15" t="s">
        <v>118</v>
      </c>
      <c r="B969" s="15" t="s">
        <v>9030</v>
      </c>
      <c r="C969" s="15" t="s">
        <v>6700</v>
      </c>
      <c r="D969" s="15" t="s">
        <v>103</v>
      </c>
      <c r="E969" s="15" t="s">
        <v>947</v>
      </c>
      <c r="G969" s="15" t="s">
        <v>6689</v>
      </c>
      <c r="H969" s="15" t="s">
        <v>20</v>
      </c>
    </row>
    <row r="970" spans="1:12">
      <c r="A970" s="15" t="s">
        <v>6295</v>
      </c>
      <c r="B970" s="15" t="s">
        <v>8083</v>
      </c>
      <c r="C970" s="15" t="s">
        <v>6701</v>
      </c>
      <c r="D970" s="15" t="s">
        <v>103</v>
      </c>
      <c r="E970" s="15" t="s">
        <v>947</v>
      </c>
      <c r="G970" s="15" t="s">
        <v>6698</v>
      </c>
      <c r="H970" s="15" t="s">
        <v>20</v>
      </c>
    </row>
    <row r="971" spans="1:12">
      <c r="A971" s="15" t="s">
        <v>116</v>
      </c>
      <c r="B971" s="15" t="s">
        <v>9031</v>
      </c>
      <c r="C971" s="15" t="s">
        <v>6701</v>
      </c>
      <c r="D971" s="15" t="s">
        <v>103</v>
      </c>
      <c r="E971" s="15" t="s">
        <v>947</v>
      </c>
      <c r="G971" s="15" t="s">
        <v>6689</v>
      </c>
      <c r="H971" s="15" t="s">
        <v>20</v>
      </c>
    </row>
    <row r="972" spans="1:12">
      <c r="A972" s="15" t="s">
        <v>116</v>
      </c>
      <c r="B972" s="15" t="s">
        <v>9032</v>
      </c>
      <c r="C972" s="15" t="s">
        <v>6700</v>
      </c>
      <c r="D972" s="15" t="s">
        <v>103</v>
      </c>
      <c r="E972" s="15" t="s">
        <v>947</v>
      </c>
      <c r="G972" s="15" t="s">
        <v>6689</v>
      </c>
      <c r="H972" s="15" t="s">
        <v>20</v>
      </c>
    </row>
    <row r="973" spans="1:12">
      <c r="A973" s="15" t="s">
        <v>390</v>
      </c>
      <c r="B973" s="15" t="s">
        <v>7536</v>
      </c>
      <c r="C973" s="15" t="s">
        <v>6701</v>
      </c>
      <c r="D973" s="15" t="s">
        <v>1636</v>
      </c>
      <c r="E973" s="15" t="s">
        <v>947</v>
      </c>
      <c r="H973" s="15" t="s">
        <v>20</v>
      </c>
      <c r="J973" s="15" t="s">
        <v>117</v>
      </c>
    </row>
    <row r="974" spans="1:12">
      <c r="A974" s="15" t="s">
        <v>8084</v>
      </c>
      <c r="B974" s="15" t="s">
        <v>8085</v>
      </c>
      <c r="C974" s="15" t="s">
        <v>6701</v>
      </c>
      <c r="D974" s="15" t="s">
        <v>216</v>
      </c>
      <c r="E974" s="15" t="s">
        <v>947</v>
      </c>
      <c r="H974" s="15" t="s">
        <v>20</v>
      </c>
    </row>
    <row r="975" spans="1:12">
      <c r="A975" s="15" t="s">
        <v>8086</v>
      </c>
      <c r="B975" s="15" t="s">
        <v>8087</v>
      </c>
      <c r="C975" s="15" t="s">
        <v>6701</v>
      </c>
      <c r="D975" s="15" t="s">
        <v>103</v>
      </c>
      <c r="E975" s="15" t="s">
        <v>947</v>
      </c>
      <c r="G975" s="15" t="s">
        <v>6720</v>
      </c>
      <c r="H975" s="15" t="s">
        <v>20</v>
      </c>
    </row>
    <row r="976" spans="1:12">
      <c r="A976" s="15" t="s">
        <v>8088</v>
      </c>
      <c r="B976" s="15" t="s">
        <v>8089</v>
      </c>
      <c r="C976" s="15" t="s">
        <v>6701</v>
      </c>
      <c r="D976" s="15" t="s">
        <v>1636</v>
      </c>
      <c r="E976" s="15" t="s">
        <v>947</v>
      </c>
      <c r="H976" s="15" t="s">
        <v>20</v>
      </c>
      <c r="J976" s="15" t="s">
        <v>117</v>
      </c>
      <c r="K976" s="15" t="s">
        <v>8090</v>
      </c>
      <c r="L976" s="15" t="s">
        <v>20</v>
      </c>
    </row>
    <row r="977" spans="1:12">
      <c r="A977" s="15" t="s">
        <v>8091</v>
      </c>
      <c r="B977" s="15" t="s">
        <v>8092</v>
      </c>
      <c r="C977" s="15" t="s">
        <v>6701</v>
      </c>
      <c r="D977" s="15" t="s">
        <v>1636</v>
      </c>
      <c r="E977" s="15" t="s">
        <v>947</v>
      </c>
      <c r="H977" s="15" t="s">
        <v>20</v>
      </c>
      <c r="J977" s="15" t="s">
        <v>117</v>
      </c>
      <c r="K977" s="15" t="s">
        <v>8093</v>
      </c>
      <c r="L977" s="15" t="s">
        <v>20</v>
      </c>
    </row>
    <row r="978" spans="1:12">
      <c r="A978" s="15" t="s">
        <v>8094</v>
      </c>
      <c r="B978" s="15" t="s">
        <v>8095</v>
      </c>
      <c r="C978" s="15" t="s">
        <v>6701</v>
      </c>
      <c r="D978" s="15" t="s">
        <v>1636</v>
      </c>
      <c r="E978" s="15" t="s">
        <v>947</v>
      </c>
      <c r="H978" s="15" t="s">
        <v>20</v>
      </c>
      <c r="J978" s="15" t="s">
        <v>117</v>
      </c>
      <c r="K978" s="15" t="s">
        <v>8093</v>
      </c>
      <c r="L978" s="15" t="s">
        <v>20</v>
      </c>
    </row>
    <row r="979" spans="1:12">
      <c r="A979" s="15" t="s">
        <v>8096</v>
      </c>
      <c r="B979" s="15" t="s">
        <v>8097</v>
      </c>
      <c r="C979" s="15" t="s">
        <v>6701</v>
      </c>
      <c r="D979" s="15" t="s">
        <v>103</v>
      </c>
      <c r="E979" s="15" t="s">
        <v>947</v>
      </c>
      <c r="G979" s="15" t="s">
        <v>6689</v>
      </c>
      <c r="H979" s="15" t="s">
        <v>20</v>
      </c>
    </row>
    <row r="980" spans="1:12">
      <c r="A980" s="15" t="s">
        <v>8098</v>
      </c>
      <c r="B980" s="15" t="s">
        <v>8099</v>
      </c>
      <c r="C980" s="15" t="s">
        <v>6727</v>
      </c>
      <c r="D980" s="15" t="s">
        <v>103</v>
      </c>
      <c r="E980" s="15" t="s">
        <v>1075</v>
      </c>
      <c r="G980" s="15" t="s">
        <v>6689</v>
      </c>
      <c r="H980" s="15" t="s">
        <v>20</v>
      </c>
    </row>
    <row r="981" spans="1:12">
      <c r="A981" s="15" t="s">
        <v>8100</v>
      </c>
      <c r="B981" s="15" t="s">
        <v>8101</v>
      </c>
      <c r="C981" s="15" t="s">
        <v>6727</v>
      </c>
      <c r="D981" s="15" t="s">
        <v>103</v>
      </c>
      <c r="E981" s="15" t="s">
        <v>1347</v>
      </c>
      <c r="G981" s="15" t="s">
        <v>6689</v>
      </c>
      <c r="H981" s="15" t="s">
        <v>20</v>
      </c>
    </row>
    <row r="982" spans="1:12">
      <c r="A982" s="15" t="s">
        <v>8102</v>
      </c>
      <c r="B982" s="15" t="s">
        <v>8103</v>
      </c>
      <c r="C982" s="15" t="s">
        <v>6701</v>
      </c>
      <c r="D982" s="15" t="s">
        <v>1636</v>
      </c>
      <c r="E982" s="15" t="s">
        <v>947</v>
      </c>
      <c r="H982" s="15" t="s">
        <v>20</v>
      </c>
      <c r="J982" s="15" t="s">
        <v>117</v>
      </c>
    </row>
    <row r="983" spans="1:12">
      <c r="A983" s="15" t="s">
        <v>8104</v>
      </c>
      <c r="B983" s="15" t="s">
        <v>8105</v>
      </c>
      <c r="C983" s="15" t="s">
        <v>6701</v>
      </c>
      <c r="D983" s="15" t="s">
        <v>1636</v>
      </c>
      <c r="E983" s="15" t="s">
        <v>947</v>
      </c>
      <c r="H983" s="15" t="s">
        <v>20</v>
      </c>
      <c r="J983" s="15" t="s">
        <v>117</v>
      </c>
      <c r="L983" s="15" t="s">
        <v>20</v>
      </c>
    </row>
    <row r="984" spans="1:12">
      <c r="A984" s="15" t="s">
        <v>8106</v>
      </c>
      <c r="B984" s="15" t="s">
        <v>8107</v>
      </c>
      <c r="C984" s="15" t="s">
        <v>6701</v>
      </c>
      <c r="D984" s="15" t="s">
        <v>216</v>
      </c>
      <c r="E984" s="15" t="s">
        <v>338</v>
      </c>
      <c r="H984" s="15" t="s">
        <v>20</v>
      </c>
    </row>
    <row r="985" spans="1:12">
      <c r="A985" s="15" t="s">
        <v>8106</v>
      </c>
      <c r="B985" s="15" t="s">
        <v>8107</v>
      </c>
      <c r="C985" s="15" t="s">
        <v>6935</v>
      </c>
      <c r="D985" s="15" t="s">
        <v>216</v>
      </c>
      <c r="E985" s="15" t="s">
        <v>338</v>
      </c>
      <c r="H985" s="15" t="s">
        <v>20</v>
      </c>
    </row>
    <row r="986" spans="1:12">
      <c r="A986" s="15" t="s">
        <v>8106</v>
      </c>
      <c r="B986" s="15" t="s">
        <v>8107</v>
      </c>
      <c r="C986" s="15" t="s">
        <v>6688</v>
      </c>
      <c r="D986" s="15" t="s">
        <v>216</v>
      </c>
      <c r="E986" s="15" t="s">
        <v>338</v>
      </c>
      <c r="H986" s="15" t="s">
        <v>20</v>
      </c>
    </row>
    <row r="987" spans="1:12">
      <c r="A987" s="15" t="s">
        <v>8106</v>
      </c>
      <c r="B987" s="15" t="s">
        <v>8107</v>
      </c>
      <c r="C987" s="15" t="s">
        <v>7401</v>
      </c>
      <c r="D987" s="15" t="s">
        <v>216</v>
      </c>
      <c r="E987" s="15" t="s">
        <v>338</v>
      </c>
      <c r="H987" s="15" t="s">
        <v>20</v>
      </c>
    </row>
    <row r="988" spans="1:12">
      <c r="A988" s="15" t="s">
        <v>8108</v>
      </c>
      <c r="B988" s="15" t="s">
        <v>8109</v>
      </c>
      <c r="C988" s="15" t="s">
        <v>6700</v>
      </c>
      <c r="D988" s="15" t="s">
        <v>216</v>
      </c>
      <c r="E988" s="15" t="s">
        <v>1451</v>
      </c>
      <c r="G988" s="15" t="s">
        <v>1348</v>
      </c>
      <c r="H988" s="15" t="s">
        <v>20</v>
      </c>
    </row>
    <row r="989" spans="1:12">
      <c r="A989" s="15" t="s">
        <v>8110</v>
      </c>
      <c r="B989" s="15" t="s">
        <v>8111</v>
      </c>
      <c r="C989" s="15" t="s">
        <v>6700</v>
      </c>
      <c r="D989" s="15" t="s">
        <v>216</v>
      </c>
      <c r="E989" s="15" t="s">
        <v>1451</v>
      </c>
      <c r="G989" s="15" t="s">
        <v>1348</v>
      </c>
      <c r="H989" s="15" t="s">
        <v>20</v>
      </c>
    </row>
    <row r="990" spans="1:12">
      <c r="A990" s="15" t="s">
        <v>792</v>
      </c>
      <c r="B990" s="15" t="s">
        <v>2022</v>
      </c>
      <c r="C990" s="15" t="s">
        <v>7387</v>
      </c>
      <c r="D990" s="15" t="s">
        <v>1636</v>
      </c>
      <c r="E990" s="15" t="s">
        <v>947</v>
      </c>
      <c r="J990" s="15" t="s">
        <v>117</v>
      </c>
    </row>
    <row r="991" spans="1:12">
      <c r="A991" s="15" t="s">
        <v>792</v>
      </c>
      <c r="B991" s="15" t="s">
        <v>2022</v>
      </c>
      <c r="C991" s="15" t="s">
        <v>7388</v>
      </c>
      <c r="D991" s="15" t="s">
        <v>1636</v>
      </c>
      <c r="E991" s="15" t="s">
        <v>947</v>
      </c>
      <c r="H991" s="15" t="s">
        <v>20</v>
      </c>
      <c r="J991" s="15" t="s">
        <v>117</v>
      </c>
    </row>
    <row r="992" spans="1:12">
      <c r="A992" s="15" t="s">
        <v>792</v>
      </c>
      <c r="B992" s="15" t="s">
        <v>2022</v>
      </c>
      <c r="C992" s="15" t="s">
        <v>7629</v>
      </c>
      <c r="D992" s="15" t="s">
        <v>1636</v>
      </c>
      <c r="E992" s="15" t="s">
        <v>947</v>
      </c>
      <c r="H992" s="15" t="s">
        <v>20</v>
      </c>
      <c r="J992" s="15" t="s">
        <v>117</v>
      </c>
    </row>
    <row r="993" spans="1:10">
      <c r="A993" s="15" t="s">
        <v>792</v>
      </c>
      <c r="B993" s="15" t="s">
        <v>2022</v>
      </c>
      <c r="C993" s="15" t="s">
        <v>6701</v>
      </c>
      <c r="D993" s="15" t="s">
        <v>1636</v>
      </c>
      <c r="E993" s="15" t="s">
        <v>947</v>
      </c>
      <c r="H993" s="15" t="s">
        <v>20</v>
      </c>
      <c r="J993" s="15" t="s">
        <v>7020</v>
      </c>
    </row>
    <row r="994" spans="1:10">
      <c r="A994" s="15" t="s">
        <v>792</v>
      </c>
      <c r="B994" s="15" t="s">
        <v>2022</v>
      </c>
      <c r="C994" s="15" t="s">
        <v>6935</v>
      </c>
      <c r="D994" s="15" t="s">
        <v>1636</v>
      </c>
      <c r="E994" s="15" t="s">
        <v>947</v>
      </c>
      <c r="H994" s="15" t="s">
        <v>20</v>
      </c>
      <c r="J994" s="15" t="s">
        <v>7020</v>
      </c>
    </row>
    <row r="995" spans="1:10">
      <c r="A995" s="15" t="s">
        <v>792</v>
      </c>
      <c r="B995" s="15" t="s">
        <v>2022</v>
      </c>
      <c r="C995" s="15" t="s">
        <v>6688</v>
      </c>
      <c r="D995" s="15" t="s">
        <v>1636</v>
      </c>
      <c r="E995" s="15" t="s">
        <v>947</v>
      </c>
      <c r="H995" s="15" t="s">
        <v>20</v>
      </c>
      <c r="J995" s="15" t="s">
        <v>117</v>
      </c>
    </row>
    <row r="996" spans="1:10">
      <c r="A996" s="15" t="s">
        <v>792</v>
      </c>
      <c r="B996" s="15" t="s">
        <v>2022</v>
      </c>
      <c r="C996" s="15" t="s">
        <v>6727</v>
      </c>
      <c r="D996" s="15" t="s">
        <v>1636</v>
      </c>
      <c r="E996" s="15" t="s">
        <v>947</v>
      </c>
      <c r="H996" s="15" t="s">
        <v>20</v>
      </c>
      <c r="J996" s="15" t="s">
        <v>117</v>
      </c>
    </row>
    <row r="997" spans="1:10">
      <c r="A997" s="15" t="s">
        <v>8112</v>
      </c>
      <c r="B997" s="15" t="s">
        <v>8113</v>
      </c>
      <c r="C997" s="15" t="s">
        <v>6701</v>
      </c>
      <c r="D997" s="15" t="s">
        <v>103</v>
      </c>
      <c r="E997" s="15" t="s">
        <v>947</v>
      </c>
      <c r="G997" s="15" t="s">
        <v>6689</v>
      </c>
      <c r="H997" s="15" t="s">
        <v>20</v>
      </c>
    </row>
    <row r="998" spans="1:10">
      <c r="A998" s="15" t="s">
        <v>8112</v>
      </c>
      <c r="B998" s="15" t="s">
        <v>8114</v>
      </c>
      <c r="C998" s="15" t="s">
        <v>6935</v>
      </c>
      <c r="D998" s="15" t="s">
        <v>103</v>
      </c>
      <c r="E998" s="15" t="s">
        <v>947</v>
      </c>
      <c r="G998" s="15" t="s">
        <v>6689</v>
      </c>
      <c r="H998" s="15" t="s">
        <v>20</v>
      </c>
    </row>
    <row r="999" spans="1:10">
      <c r="A999" s="15" t="s">
        <v>8112</v>
      </c>
      <c r="B999" s="15" t="s">
        <v>8115</v>
      </c>
      <c r="C999" s="15" t="s">
        <v>6700</v>
      </c>
      <c r="D999" s="15" t="s">
        <v>103</v>
      </c>
      <c r="E999" s="15" t="s">
        <v>947</v>
      </c>
      <c r="G999" s="15" t="s">
        <v>6689</v>
      </c>
      <c r="H999" s="15" t="s">
        <v>20</v>
      </c>
    </row>
    <row r="1000" spans="1:10">
      <c r="A1000" s="15" t="s">
        <v>8116</v>
      </c>
      <c r="B1000" s="15" t="s">
        <v>8117</v>
      </c>
      <c r="C1000" s="15" t="s">
        <v>6701</v>
      </c>
      <c r="D1000" s="15" t="s">
        <v>103</v>
      </c>
      <c r="E1000" s="15" t="s">
        <v>947</v>
      </c>
      <c r="G1000" s="15" t="s">
        <v>6689</v>
      </c>
      <c r="H1000" s="15" t="s">
        <v>20</v>
      </c>
    </row>
    <row r="1001" spans="1:10">
      <c r="A1001" s="15" t="s">
        <v>8116</v>
      </c>
      <c r="B1001" s="15" t="s">
        <v>8118</v>
      </c>
      <c r="C1001" s="15" t="s">
        <v>6935</v>
      </c>
      <c r="D1001" s="15" t="s">
        <v>103</v>
      </c>
      <c r="E1001" s="15" t="s">
        <v>947</v>
      </c>
      <c r="G1001" s="15" t="s">
        <v>6689</v>
      </c>
      <c r="H1001" s="15" t="s">
        <v>20</v>
      </c>
    </row>
    <row r="1002" spans="1:10">
      <c r="A1002" s="15" t="s">
        <v>8116</v>
      </c>
      <c r="B1002" s="15" t="s">
        <v>8119</v>
      </c>
      <c r="C1002" s="15" t="s">
        <v>6700</v>
      </c>
      <c r="D1002" s="15" t="s">
        <v>103</v>
      </c>
      <c r="E1002" s="15" t="s">
        <v>947</v>
      </c>
      <c r="G1002" s="15" t="s">
        <v>6689</v>
      </c>
      <c r="H1002" s="15" t="s">
        <v>20</v>
      </c>
    </row>
    <row r="1003" spans="1:10">
      <c r="A1003" s="15" t="s">
        <v>8120</v>
      </c>
      <c r="B1003" s="15" t="s">
        <v>8121</v>
      </c>
      <c r="C1003" s="15" t="s">
        <v>6701</v>
      </c>
      <c r="D1003" s="15" t="s">
        <v>103</v>
      </c>
      <c r="E1003" s="15" t="s">
        <v>1075</v>
      </c>
      <c r="G1003" s="15" t="s">
        <v>6689</v>
      </c>
      <c r="H1003" s="15" t="s">
        <v>20</v>
      </c>
    </row>
    <row r="1004" spans="1:10">
      <c r="A1004" s="15" t="s">
        <v>8120</v>
      </c>
      <c r="B1004" s="15" t="s">
        <v>8122</v>
      </c>
      <c r="C1004" s="15" t="s">
        <v>6935</v>
      </c>
      <c r="D1004" s="15" t="s">
        <v>103</v>
      </c>
      <c r="E1004" s="15" t="s">
        <v>1075</v>
      </c>
      <c r="G1004" s="15" t="s">
        <v>6689</v>
      </c>
      <c r="H1004" s="15" t="s">
        <v>20</v>
      </c>
    </row>
    <row r="1005" spans="1:10">
      <c r="A1005" s="15" t="s">
        <v>8120</v>
      </c>
      <c r="B1005" s="15" t="s">
        <v>8123</v>
      </c>
      <c r="C1005" s="15" t="s">
        <v>6700</v>
      </c>
      <c r="D1005" s="15" t="s">
        <v>103</v>
      </c>
      <c r="E1005" s="15" t="s">
        <v>1075</v>
      </c>
      <c r="G1005" s="15" t="s">
        <v>6689</v>
      </c>
      <c r="H1005" s="15" t="s">
        <v>20</v>
      </c>
    </row>
    <row r="1006" spans="1:10">
      <c r="A1006" s="15" t="s">
        <v>8124</v>
      </c>
      <c r="B1006" s="15" t="s">
        <v>8125</v>
      </c>
      <c r="C1006" s="15" t="s">
        <v>6701</v>
      </c>
      <c r="D1006" s="15" t="s">
        <v>103</v>
      </c>
      <c r="E1006" s="15" t="s">
        <v>6712</v>
      </c>
      <c r="G1006" s="15" t="s">
        <v>6689</v>
      </c>
      <c r="H1006" s="15" t="s">
        <v>20</v>
      </c>
    </row>
    <row r="1007" spans="1:10">
      <c r="A1007" s="15" t="s">
        <v>8124</v>
      </c>
      <c r="B1007" s="15" t="s">
        <v>8126</v>
      </c>
      <c r="C1007" s="15" t="s">
        <v>6935</v>
      </c>
      <c r="D1007" s="15" t="s">
        <v>103</v>
      </c>
      <c r="E1007" s="15" t="s">
        <v>6712</v>
      </c>
      <c r="G1007" s="15" t="s">
        <v>6689</v>
      </c>
      <c r="H1007" s="15" t="s">
        <v>20</v>
      </c>
    </row>
    <row r="1008" spans="1:10">
      <c r="A1008" s="15" t="s">
        <v>8124</v>
      </c>
      <c r="B1008" s="15" t="s">
        <v>8127</v>
      </c>
      <c r="C1008" s="15" t="s">
        <v>6700</v>
      </c>
      <c r="D1008" s="15" t="s">
        <v>103</v>
      </c>
      <c r="E1008" s="15" t="s">
        <v>6712</v>
      </c>
      <c r="G1008" s="15" t="s">
        <v>6689</v>
      </c>
      <c r="H1008" s="15" t="s">
        <v>20</v>
      </c>
    </row>
    <row r="1009" spans="1:12">
      <c r="A1009" s="15" t="s">
        <v>8128</v>
      </c>
      <c r="B1009" s="15" t="s">
        <v>8129</v>
      </c>
      <c r="C1009" s="15" t="s">
        <v>6704</v>
      </c>
      <c r="D1009" s="15" t="s">
        <v>216</v>
      </c>
      <c r="E1009" s="15" t="s">
        <v>6712</v>
      </c>
      <c r="H1009" s="15" t="s">
        <v>20</v>
      </c>
    </row>
    <row r="1010" spans="1:12">
      <c r="A1010" s="15" t="s">
        <v>1956</v>
      </c>
      <c r="B1010" s="15" t="s">
        <v>1958</v>
      </c>
      <c r="C1010" s="15" t="s">
        <v>6701</v>
      </c>
      <c r="D1010" s="15" t="s">
        <v>1636</v>
      </c>
      <c r="E1010" s="15" t="s">
        <v>947</v>
      </c>
      <c r="H1010" s="15" t="s">
        <v>20</v>
      </c>
      <c r="J1010" s="15" t="s">
        <v>117</v>
      </c>
    </row>
    <row r="1011" spans="1:12">
      <c r="A1011" s="15" t="s">
        <v>1949</v>
      </c>
      <c r="B1011" s="15" t="s">
        <v>415</v>
      </c>
      <c r="C1011" s="15" t="s">
        <v>6701</v>
      </c>
      <c r="D1011" s="15" t="s">
        <v>1636</v>
      </c>
      <c r="E1011" s="15" t="s">
        <v>947</v>
      </c>
      <c r="H1011" s="15" t="s">
        <v>20</v>
      </c>
      <c r="J1011" s="15" t="s">
        <v>117</v>
      </c>
    </row>
    <row r="1012" spans="1:12">
      <c r="A1012" s="15" t="s">
        <v>2110</v>
      </c>
      <c r="B1012" s="15" t="s">
        <v>1789</v>
      </c>
      <c r="C1012" s="15" t="s">
        <v>6701</v>
      </c>
      <c r="D1012" s="15" t="s">
        <v>1636</v>
      </c>
      <c r="E1012" s="15" t="s">
        <v>947</v>
      </c>
      <c r="H1012" s="15" t="s">
        <v>20</v>
      </c>
      <c r="J1012" s="15" t="s">
        <v>117</v>
      </c>
    </row>
    <row r="1013" spans="1:12">
      <c r="A1013" s="15" t="s">
        <v>2110</v>
      </c>
      <c r="B1013" s="15" t="s">
        <v>1789</v>
      </c>
      <c r="C1013" s="15" t="s">
        <v>6697</v>
      </c>
      <c r="D1013" s="15" t="s">
        <v>1636</v>
      </c>
      <c r="E1013" s="15" t="s">
        <v>947</v>
      </c>
      <c r="H1013" s="15" t="s">
        <v>20</v>
      </c>
      <c r="J1013" s="15" t="s">
        <v>117</v>
      </c>
    </row>
    <row r="1014" spans="1:12">
      <c r="A1014" s="15" t="s">
        <v>6299</v>
      </c>
      <c r="B1014" s="15" t="s">
        <v>8130</v>
      </c>
      <c r="C1014" s="15" t="s">
        <v>6701</v>
      </c>
      <c r="D1014" s="15" t="s">
        <v>1636</v>
      </c>
      <c r="E1014" s="15" t="s">
        <v>947</v>
      </c>
      <c r="H1014" s="15" t="s">
        <v>20</v>
      </c>
      <c r="J1014" s="15" t="s">
        <v>117</v>
      </c>
    </row>
    <row r="1015" spans="1:12">
      <c r="A1015" s="15" t="s">
        <v>822</v>
      </c>
      <c r="B1015" s="15" t="s">
        <v>431</v>
      </c>
      <c r="C1015" s="15" t="s">
        <v>6701</v>
      </c>
      <c r="D1015" s="15" t="s">
        <v>1636</v>
      </c>
      <c r="E1015" s="15" t="s">
        <v>947</v>
      </c>
      <c r="H1015" s="15" t="s">
        <v>20</v>
      </c>
      <c r="J1015" s="15" t="s">
        <v>117</v>
      </c>
    </row>
    <row r="1016" spans="1:12">
      <c r="A1016" s="15" t="s">
        <v>840</v>
      </c>
      <c r="B1016" s="15" t="s">
        <v>1973</v>
      </c>
      <c r="C1016" s="15" t="s">
        <v>6701</v>
      </c>
      <c r="D1016" s="15" t="s">
        <v>1636</v>
      </c>
      <c r="E1016" s="15" t="s">
        <v>947</v>
      </c>
      <c r="H1016" s="15" t="s">
        <v>20</v>
      </c>
      <c r="J1016" s="15" t="s">
        <v>117</v>
      </c>
    </row>
    <row r="1017" spans="1:12">
      <c r="A1017" s="15" t="s">
        <v>8131</v>
      </c>
      <c r="B1017" s="15" t="s">
        <v>8132</v>
      </c>
      <c r="C1017" s="15" t="s">
        <v>6935</v>
      </c>
      <c r="D1017" s="15" t="s">
        <v>103</v>
      </c>
      <c r="E1017" s="15" t="s">
        <v>947</v>
      </c>
      <c r="G1017" s="15" t="s">
        <v>6698</v>
      </c>
      <c r="H1017" s="15" t="s">
        <v>20</v>
      </c>
    </row>
    <row r="1018" spans="1:12">
      <c r="A1018" s="15" t="s">
        <v>8133</v>
      </c>
      <c r="B1018" s="15" t="s">
        <v>8134</v>
      </c>
      <c r="C1018" s="15" t="s">
        <v>6935</v>
      </c>
      <c r="D1018" s="15" t="s">
        <v>103</v>
      </c>
      <c r="E1018" s="15" t="s">
        <v>947</v>
      </c>
      <c r="G1018" s="15" t="s">
        <v>6698</v>
      </c>
      <c r="H1018" s="15" t="s">
        <v>20</v>
      </c>
    </row>
    <row r="1019" spans="1:12">
      <c r="A1019" s="15" t="s">
        <v>8135</v>
      </c>
      <c r="B1019" s="15" t="s">
        <v>8136</v>
      </c>
      <c r="C1019" s="15" t="s">
        <v>7387</v>
      </c>
      <c r="D1019" s="15" t="s">
        <v>1636</v>
      </c>
      <c r="E1019" s="15" t="s">
        <v>947</v>
      </c>
      <c r="H1019" s="15" t="s">
        <v>20</v>
      </c>
      <c r="J1019" s="15" t="s">
        <v>117</v>
      </c>
      <c r="L1019" s="15" t="s">
        <v>20</v>
      </c>
    </row>
    <row r="1020" spans="1:12">
      <c r="A1020" s="15" t="s">
        <v>8135</v>
      </c>
      <c r="B1020" s="15" t="s">
        <v>8136</v>
      </c>
      <c r="C1020" s="15" t="s">
        <v>7388</v>
      </c>
      <c r="D1020" s="15" t="s">
        <v>1636</v>
      </c>
      <c r="E1020" s="15" t="s">
        <v>947</v>
      </c>
      <c r="H1020" s="15" t="s">
        <v>20</v>
      </c>
      <c r="J1020" s="15" t="s">
        <v>117</v>
      </c>
      <c r="L1020" s="15" t="s">
        <v>20</v>
      </c>
    </row>
    <row r="1021" spans="1:12">
      <c r="A1021" s="15" t="s">
        <v>8135</v>
      </c>
      <c r="B1021" s="15" t="s">
        <v>8136</v>
      </c>
      <c r="C1021" s="15" t="s">
        <v>6701</v>
      </c>
      <c r="D1021" s="15" t="s">
        <v>1636</v>
      </c>
      <c r="E1021" s="15" t="s">
        <v>947</v>
      </c>
      <c r="H1021" s="15" t="s">
        <v>20</v>
      </c>
      <c r="J1021" s="15" t="s">
        <v>117</v>
      </c>
      <c r="K1021" s="15" t="s">
        <v>8137</v>
      </c>
      <c r="L1021" s="15" t="s">
        <v>20</v>
      </c>
    </row>
    <row r="1022" spans="1:12">
      <c r="A1022" s="15" t="s">
        <v>8138</v>
      </c>
      <c r="B1022" s="15" t="s">
        <v>8139</v>
      </c>
      <c r="C1022" s="15" t="s">
        <v>6701</v>
      </c>
      <c r="D1022" s="15" t="s">
        <v>7081</v>
      </c>
      <c r="E1022" s="15" t="s">
        <v>810</v>
      </c>
      <c r="H1022" s="15" t="s">
        <v>20</v>
      </c>
    </row>
    <row r="1023" spans="1:12">
      <c r="A1023" s="15" t="s">
        <v>8138</v>
      </c>
      <c r="B1023" s="15" t="s">
        <v>8139</v>
      </c>
      <c r="C1023" s="15" t="s">
        <v>6700</v>
      </c>
      <c r="D1023" s="15" t="s">
        <v>7081</v>
      </c>
      <c r="E1023" s="15" t="s">
        <v>810</v>
      </c>
      <c r="H1023" s="15" t="s">
        <v>20</v>
      </c>
    </row>
    <row r="1024" spans="1:12">
      <c r="A1024" s="15" t="s">
        <v>8138</v>
      </c>
      <c r="B1024" s="15" t="s">
        <v>8140</v>
      </c>
      <c r="C1024" s="15" t="s">
        <v>6701</v>
      </c>
      <c r="D1024" s="15" t="s">
        <v>103</v>
      </c>
      <c r="E1024" s="15" t="s">
        <v>810</v>
      </c>
      <c r="G1024" s="15" t="s">
        <v>6689</v>
      </c>
      <c r="H1024" s="15" t="s">
        <v>20</v>
      </c>
    </row>
    <row r="1025" spans="1:8">
      <c r="A1025" s="15" t="s">
        <v>8138</v>
      </c>
      <c r="B1025" s="15" t="s">
        <v>8141</v>
      </c>
      <c r="C1025" s="15" t="s">
        <v>6700</v>
      </c>
      <c r="D1025" s="15" t="s">
        <v>103</v>
      </c>
      <c r="E1025" s="15" t="s">
        <v>810</v>
      </c>
      <c r="G1025" s="15" t="s">
        <v>6689</v>
      </c>
      <c r="H1025" s="15" t="s">
        <v>20</v>
      </c>
    </row>
    <row r="1026" spans="1:8">
      <c r="A1026" s="15" t="s">
        <v>8142</v>
      </c>
      <c r="B1026" s="15" t="s">
        <v>8143</v>
      </c>
      <c r="C1026" s="15" t="s">
        <v>6700</v>
      </c>
      <c r="D1026" s="15" t="s">
        <v>7081</v>
      </c>
      <c r="E1026" s="15" t="s">
        <v>810</v>
      </c>
      <c r="H1026" s="15" t="s">
        <v>20</v>
      </c>
    </row>
    <row r="1027" spans="1:8">
      <c r="A1027" s="15" t="s">
        <v>8142</v>
      </c>
      <c r="B1027" s="15" t="s">
        <v>8144</v>
      </c>
      <c r="C1027" s="15" t="s">
        <v>6700</v>
      </c>
      <c r="D1027" s="15" t="s">
        <v>103</v>
      </c>
      <c r="E1027" s="15" t="s">
        <v>810</v>
      </c>
      <c r="G1027" s="15" t="s">
        <v>6689</v>
      </c>
      <c r="H1027" s="15" t="s">
        <v>20</v>
      </c>
    </row>
    <row r="1028" spans="1:8">
      <c r="A1028" s="15" t="s">
        <v>8145</v>
      </c>
      <c r="B1028" s="15" t="s">
        <v>8146</v>
      </c>
      <c r="C1028" s="15" t="s">
        <v>6701</v>
      </c>
      <c r="D1028" s="15" t="s">
        <v>7081</v>
      </c>
      <c r="E1028" s="15" t="s">
        <v>810</v>
      </c>
      <c r="H1028" s="15" t="s">
        <v>20</v>
      </c>
    </row>
    <row r="1029" spans="1:8">
      <c r="A1029" s="15" t="s">
        <v>8145</v>
      </c>
      <c r="B1029" s="15" t="s">
        <v>8146</v>
      </c>
      <c r="C1029" s="15" t="s">
        <v>6935</v>
      </c>
      <c r="D1029" s="15" t="s">
        <v>7081</v>
      </c>
      <c r="E1029" s="15" t="s">
        <v>810</v>
      </c>
      <c r="H1029" s="15" t="s">
        <v>20</v>
      </c>
    </row>
    <row r="1030" spans="1:8">
      <c r="A1030" s="15" t="s">
        <v>8145</v>
      </c>
      <c r="B1030" s="15" t="s">
        <v>8146</v>
      </c>
      <c r="C1030" s="15" t="s">
        <v>6700</v>
      </c>
      <c r="D1030" s="15" t="s">
        <v>7081</v>
      </c>
      <c r="E1030" s="15" t="s">
        <v>810</v>
      </c>
      <c r="H1030" s="15" t="s">
        <v>20</v>
      </c>
    </row>
    <row r="1031" spans="1:8">
      <c r="A1031" s="15" t="s">
        <v>8145</v>
      </c>
      <c r="B1031" s="15" t="s">
        <v>8147</v>
      </c>
      <c r="C1031" s="15" t="s">
        <v>6701</v>
      </c>
      <c r="D1031" s="15" t="s">
        <v>103</v>
      </c>
      <c r="E1031" s="15" t="s">
        <v>810</v>
      </c>
      <c r="G1031" s="15" t="s">
        <v>6689</v>
      </c>
      <c r="H1031" s="15" t="s">
        <v>20</v>
      </c>
    </row>
    <row r="1032" spans="1:8">
      <c r="A1032" s="15" t="s">
        <v>8145</v>
      </c>
      <c r="B1032" s="15" t="s">
        <v>8148</v>
      </c>
      <c r="C1032" s="15" t="s">
        <v>6935</v>
      </c>
      <c r="D1032" s="15" t="s">
        <v>103</v>
      </c>
      <c r="E1032" s="15" t="s">
        <v>810</v>
      </c>
      <c r="G1032" s="15" t="s">
        <v>6689</v>
      </c>
      <c r="H1032" s="15" t="s">
        <v>20</v>
      </c>
    </row>
    <row r="1033" spans="1:8">
      <c r="A1033" s="15" t="s">
        <v>8145</v>
      </c>
      <c r="B1033" s="15" t="s">
        <v>8149</v>
      </c>
      <c r="C1033" s="15" t="s">
        <v>6700</v>
      </c>
      <c r="D1033" s="15" t="s">
        <v>103</v>
      </c>
      <c r="E1033" s="15" t="s">
        <v>810</v>
      </c>
      <c r="G1033" s="15" t="s">
        <v>6689</v>
      </c>
      <c r="H1033" s="15" t="s">
        <v>20</v>
      </c>
    </row>
    <row r="1034" spans="1:8">
      <c r="A1034" s="15" t="s">
        <v>8150</v>
      </c>
      <c r="B1034" s="15" t="s">
        <v>8151</v>
      </c>
      <c r="C1034" s="15" t="s">
        <v>6700</v>
      </c>
      <c r="D1034" s="15" t="s">
        <v>7081</v>
      </c>
      <c r="E1034" s="15" t="s">
        <v>810</v>
      </c>
      <c r="H1034" s="15" t="s">
        <v>20</v>
      </c>
    </row>
    <row r="1035" spans="1:8">
      <c r="A1035" s="15" t="s">
        <v>8150</v>
      </c>
      <c r="B1035" s="15" t="s">
        <v>8152</v>
      </c>
      <c r="C1035" s="15" t="s">
        <v>6700</v>
      </c>
      <c r="D1035" s="15" t="s">
        <v>103</v>
      </c>
      <c r="E1035" s="15" t="s">
        <v>810</v>
      </c>
      <c r="G1035" s="15" t="s">
        <v>6689</v>
      </c>
      <c r="H1035" s="15" t="s">
        <v>20</v>
      </c>
    </row>
    <row r="1036" spans="1:8">
      <c r="A1036" s="15" t="s">
        <v>8153</v>
      </c>
      <c r="B1036" s="15" t="s">
        <v>8154</v>
      </c>
      <c r="C1036" s="15" t="s">
        <v>6700</v>
      </c>
      <c r="D1036" s="15" t="s">
        <v>7081</v>
      </c>
      <c r="E1036" s="15" t="s">
        <v>810</v>
      </c>
      <c r="H1036" s="15" t="s">
        <v>20</v>
      </c>
    </row>
    <row r="1037" spans="1:8">
      <c r="A1037" s="15" t="s">
        <v>8153</v>
      </c>
      <c r="B1037" s="15" t="s">
        <v>8155</v>
      </c>
      <c r="C1037" s="15" t="s">
        <v>6700</v>
      </c>
      <c r="D1037" s="15" t="s">
        <v>103</v>
      </c>
      <c r="E1037" s="15" t="s">
        <v>810</v>
      </c>
      <c r="G1037" s="15" t="s">
        <v>6689</v>
      </c>
      <c r="H1037" s="15" t="s">
        <v>20</v>
      </c>
    </row>
    <row r="1038" spans="1:8">
      <c r="A1038" s="15" t="s">
        <v>8156</v>
      </c>
      <c r="B1038" s="15" t="s">
        <v>8157</v>
      </c>
      <c r="C1038" s="15" t="s">
        <v>6700</v>
      </c>
      <c r="D1038" s="15" t="s">
        <v>7081</v>
      </c>
      <c r="E1038" s="15" t="s">
        <v>810</v>
      </c>
      <c r="H1038" s="15" t="s">
        <v>20</v>
      </c>
    </row>
    <row r="1039" spans="1:8">
      <c r="A1039" s="15" t="s">
        <v>8156</v>
      </c>
      <c r="B1039" s="15" t="s">
        <v>8158</v>
      </c>
      <c r="C1039" s="15" t="s">
        <v>6700</v>
      </c>
      <c r="D1039" s="15" t="s">
        <v>103</v>
      </c>
      <c r="E1039" s="15" t="s">
        <v>810</v>
      </c>
      <c r="G1039" s="15" t="s">
        <v>6689</v>
      </c>
      <c r="H1039" s="15" t="s">
        <v>20</v>
      </c>
    </row>
    <row r="1040" spans="1:8">
      <c r="A1040" s="15" t="s">
        <v>8159</v>
      </c>
      <c r="B1040" s="15" t="s">
        <v>8160</v>
      </c>
      <c r="C1040" s="15" t="s">
        <v>6700</v>
      </c>
      <c r="D1040" s="15" t="s">
        <v>7081</v>
      </c>
      <c r="E1040" s="15" t="s">
        <v>810</v>
      </c>
      <c r="H1040" s="15" t="s">
        <v>20</v>
      </c>
    </row>
    <row r="1041" spans="1:8">
      <c r="A1041" s="15" t="s">
        <v>8159</v>
      </c>
      <c r="B1041" s="15" t="s">
        <v>8161</v>
      </c>
      <c r="C1041" s="15" t="s">
        <v>6700</v>
      </c>
      <c r="D1041" s="15" t="s">
        <v>103</v>
      </c>
      <c r="E1041" s="15" t="s">
        <v>810</v>
      </c>
      <c r="G1041" s="15" t="s">
        <v>6689</v>
      </c>
      <c r="H1041" s="15" t="s">
        <v>20</v>
      </c>
    </row>
    <row r="1042" spans="1:8">
      <c r="A1042" s="15" t="s">
        <v>8162</v>
      </c>
      <c r="B1042" s="15" t="s">
        <v>8163</v>
      </c>
      <c r="C1042" s="15" t="s">
        <v>6700</v>
      </c>
      <c r="D1042" s="15" t="s">
        <v>7081</v>
      </c>
      <c r="E1042" s="15" t="s">
        <v>810</v>
      </c>
      <c r="H1042" s="15" t="s">
        <v>20</v>
      </c>
    </row>
    <row r="1043" spans="1:8">
      <c r="A1043" s="15" t="s">
        <v>8162</v>
      </c>
      <c r="B1043" s="15" t="s">
        <v>8164</v>
      </c>
      <c r="C1043" s="15" t="s">
        <v>6700</v>
      </c>
      <c r="D1043" s="15" t="s">
        <v>103</v>
      </c>
      <c r="E1043" s="15" t="s">
        <v>810</v>
      </c>
      <c r="G1043" s="15" t="s">
        <v>6689</v>
      </c>
      <c r="H1043" s="15" t="s">
        <v>20</v>
      </c>
    </row>
    <row r="1044" spans="1:8">
      <c r="A1044" s="15" t="s">
        <v>8165</v>
      </c>
      <c r="B1044" s="15" t="s">
        <v>8166</v>
      </c>
      <c r="C1044" s="15" t="s">
        <v>6700</v>
      </c>
      <c r="D1044" s="15" t="s">
        <v>7081</v>
      </c>
      <c r="E1044" s="15" t="s">
        <v>810</v>
      </c>
      <c r="H1044" s="15" t="s">
        <v>20</v>
      </c>
    </row>
    <row r="1045" spans="1:8">
      <c r="A1045" s="15" t="s">
        <v>8165</v>
      </c>
      <c r="B1045" s="15" t="s">
        <v>8167</v>
      </c>
      <c r="C1045" s="15" t="s">
        <v>6700</v>
      </c>
      <c r="D1045" s="15" t="s">
        <v>103</v>
      </c>
      <c r="E1045" s="15" t="s">
        <v>810</v>
      </c>
      <c r="G1045" s="15" t="s">
        <v>6689</v>
      </c>
      <c r="H1045" s="15" t="s">
        <v>20</v>
      </c>
    </row>
    <row r="1046" spans="1:8">
      <c r="A1046" s="15" t="s">
        <v>8168</v>
      </c>
      <c r="B1046" s="15" t="s">
        <v>8169</v>
      </c>
      <c r="C1046" s="15" t="s">
        <v>6700</v>
      </c>
      <c r="D1046" s="15" t="s">
        <v>7081</v>
      </c>
      <c r="E1046" s="15" t="s">
        <v>810</v>
      </c>
      <c r="H1046" s="15" t="s">
        <v>20</v>
      </c>
    </row>
    <row r="1047" spans="1:8">
      <c r="A1047" s="15" t="s">
        <v>8168</v>
      </c>
      <c r="B1047" s="15" t="s">
        <v>8170</v>
      </c>
      <c r="C1047" s="15" t="s">
        <v>6700</v>
      </c>
      <c r="D1047" s="15" t="s">
        <v>103</v>
      </c>
      <c r="E1047" s="15" t="s">
        <v>810</v>
      </c>
      <c r="G1047" s="15" t="s">
        <v>6689</v>
      </c>
      <c r="H1047" s="15" t="s">
        <v>20</v>
      </c>
    </row>
    <row r="1048" spans="1:8">
      <c r="A1048" s="15" t="s">
        <v>8171</v>
      </c>
      <c r="B1048" s="15" t="s">
        <v>8172</v>
      </c>
      <c r="C1048" s="15" t="s">
        <v>6700</v>
      </c>
      <c r="D1048" s="15" t="s">
        <v>7081</v>
      </c>
      <c r="E1048" s="15" t="s">
        <v>810</v>
      </c>
      <c r="H1048" s="15" t="s">
        <v>20</v>
      </c>
    </row>
    <row r="1049" spans="1:8">
      <c r="A1049" s="15" t="s">
        <v>8171</v>
      </c>
      <c r="B1049" s="15" t="s">
        <v>8173</v>
      </c>
      <c r="C1049" s="15" t="s">
        <v>6700</v>
      </c>
      <c r="D1049" s="15" t="s">
        <v>103</v>
      </c>
      <c r="E1049" s="15" t="s">
        <v>810</v>
      </c>
      <c r="G1049" s="15" t="s">
        <v>6689</v>
      </c>
      <c r="H1049" s="15" t="s">
        <v>20</v>
      </c>
    </row>
    <row r="1050" spans="1:8">
      <c r="A1050" s="15" t="s">
        <v>8174</v>
      </c>
      <c r="B1050" s="15" t="s">
        <v>8175</v>
      </c>
      <c r="C1050" s="15" t="s">
        <v>6700</v>
      </c>
      <c r="D1050" s="15" t="s">
        <v>7081</v>
      </c>
      <c r="E1050" s="15" t="s">
        <v>810</v>
      </c>
      <c r="H1050" s="15" t="s">
        <v>20</v>
      </c>
    </row>
    <row r="1051" spans="1:8">
      <c r="A1051" s="15" t="s">
        <v>8174</v>
      </c>
      <c r="B1051" s="15" t="s">
        <v>8176</v>
      </c>
      <c r="C1051" s="15" t="s">
        <v>6700</v>
      </c>
      <c r="D1051" s="15" t="s">
        <v>103</v>
      </c>
      <c r="E1051" s="15" t="s">
        <v>810</v>
      </c>
      <c r="G1051" s="15" t="s">
        <v>6689</v>
      </c>
      <c r="H1051" s="15" t="s">
        <v>20</v>
      </c>
    </row>
    <row r="1052" spans="1:8">
      <c r="A1052" s="15" t="s">
        <v>8177</v>
      </c>
      <c r="B1052" s="15" t="s">
        <v>8178</v>
      </c>
      <c r="C1052" s="15" t="s">
        <v>6700</v>
      </c>
      <c r="D1052" s="15" t="s">
        <v>7081</v>
      </c>
      <c r="E1052" s="15" t="s">
        <v>810</v>
      </c>
      <c r="H1052" s="15" t="s">
        <v>20</v>
      </c>
    </row>
    <row r="1053" spans="1:8">
      <c r="A1053" s="15" t="s">
        <v>8177</v>
      </c>
      <c r="B1053" s="15" t="s">
        <v>8179</v>
      </c>
      <c r="C1053" s="15" t="s">
        <v>6700</v>
      </c>
      <c r="D1053" s="15" t="s">
        <v>103</v>
      </c>
      <c r="E1053" s="15" t="s">
        <v>810</v>
      </c>
      <c r="G1053" s="15" t="s">
        <v>6689</v>
      </c>
      <c r="H1053" s="15" t="s">
        <v>20</v>
      </c>
    </row>
    <row r="1054" spans="1:8">
      <c r="A1054" s="15" t="s">
        <v>8180</v>
      </c>
      <c r="B1054" s="15" t="s">
        <v>8181</v>
      </c>
      <c r="C1054" s="15" t="s">
        <v>6700</v>
      </c>
      <c r="D1054" s="15" t="s">
        <v>7081</v>
      </c>
      <c r="E1054" s="15" t="s">
        <v>810</v>
      </c>
      <c r="H1054" s="15" t="s">
        <v>20</v>
      </c>
    </row>
    <row r="1055" spans="1:8">
      <c r="A1055" s="15" t="s">
        <v>8180</v>
      </c>
      <c r="B1055" s="15" t="s">
        <v>8182</v>
      </c>
      <c r="C1055" s="15" t="s">
        <v>6700</v>
      </c>
      <c r="D1055" s="15" t="s">
        <v>103</v>
      </c>
      <c r="E1055" s="15" t="s">
        <v>810</v>
      </c>
      <c r="G1055" s="15" t="s">
        <v>6689</v>
      </c>
      <c r="H1055" s="15" t="s">
        <v>20</v>
      </c>
    </row>
    <row r="1056" spans="1:8">
      <c r="A1056" s="15" t="s">
        <v>8183</v>
      </c>
      <c r="B1056" s="15" t="s">
        <v>8184</v>
      </c>
      <c r="C1056" s="15" t="s">
        <v>6700</v>
      </c>
      <c r="D1056" s="15" t="s">
        <v>7081</v>
      </c>
      <c r="E1056" s="15" t="s">
        <v>810</v>
      </c>
      <c r="H1056" s="15" t="s">
        <v>20</v>
      </c>
    </row>
    <row r="1057" spans="1:10">
      <c r="A1057" s="15" t="s">
        <v>8183</v>
      </c>
      <c r="B1057" s="15" t="s">
        <v>8185</v>
      </c>
      <c r="C1057" s="15" t="s">
        <v>6700</v>
      </c>
      <c r="D1057" s="15" t="s">
        <v>103</v>
      </c>
      <c r="E1057" s="15" t="s">
        <v>810</v>
      </c>
      <c r="G1057" s="15" t="s">
        <v>6689</v>
      </c>
      <c r="H1057" s="15" t="s">
        <v>20</v>
      </c>
    </row>
    <row r="1058" spans="1:10">
      <c r="A1058" s="15" t="s">
        <v>8186</v>
      </c>
      <c r="B1058" s="15" t="s">
        <v>8187</v>
      </c>
      <c r="C1058" s="15" t="s">
        <v>6700</v>
      </c>
      <c r="D1058" s="15" t="s">
        <v>7081</v>
      </c>
      <c r="E1058" s="15" t="s">
        <v>810</v>
      </c>
      <c r="H1058" s="15" t="s">
        <v>20</v>
      </c>
    </row>
    <row r="1059" spans="1:10">
      <c r="A1059" s="15" t="s">
        <v>8186</v>
      </c>
      <c r="B1059" s="15" t="s">
        <v>8188</v>
      </c>
      <c r="C1059" s="15" t="s">
        <v>6700</v>
      </c>
      <c r="D1059" s="15" t="s">
        <v>103</v>
      </c>
      <c r="E1059" s="15" t="s">
        <v>810</v>
      </c>
      <c r="G1059" s="15" t="s">
        <v>6689</v>
      </c>
      <c r="H1059" s="15" t="s">
        <v>20</v>
      </c>
    </row>
    <row r="1060" spans="1:10">
      <c r="A1060" s="15" t="s">
        <v>8189</v>
      </c>
      <c r="B1060" s="15" t="s">
        <v>8190</v>
      </c>
      <c r="C1060" s="15" t="s">
        <v>6700</v>
      </c>
      <c r="D1060" s="15" t="s">
        <v>7081</v>
      </c>
      <c r="E1060" s="15" t="s">
        <v>810</v>
      </c>
      <c r="H1060" s="15" t="s">
        <v>20</v>
      </c>
    </row>
    <row r="1061" spans="1:10">
      <c r="A1061" s="15" t="s">
        <v>8189</v>
      </c>
      <c r="B1061" s="15" t="s">
        <v>8191</v>
      </c>
      <c r="C1061" s="15" t="s">
        <v>6700</v>
      </c>
      <c r="D1061" s="15" t="s">
        <v>103</v>
      </c>
      <c r="E1061" s="15" t="s">
        <v>810</v>
      </c>
      <c r="G1061" s="15" t="s">
        <v>6689</v>
      </c>
      <c r="H1061" s="15" t="s">
        <v>20</v>
      </c>
    </row>
    <row r="1062" spans="1:10">
      <c r="A1062" s="15" t="s">
        <v>8192</v>
      </c>
      <c r="B1062" s="15" t="s">
        <v>8193</v>
      </c>
      <c r="C1062" s="15" t="s">
        <v>6700</v>
      </c>
      <c r="D1062" s="15" t="s">
        <v>7081</v>
      </c>
      <c r="E1062" s="15" t="s">
        <v>810</v>
      </c>
      <c r="H1062" s="15" t="s">
        <v>20</v>
      </c>
    </row>
    <row r="1063" spans="1:10">
      <c r="A1063" s="15" t="s">
        <v>8192</v>
      </c>
      <c r="B1063" s="15" t="s">
        <v>8194</v>
      </c>
      <c r="C1063" s="15" t="s">
        <v>6700</v>
      </c>
      <c r="D1063" s="15" t="s">
        <v>103</v>
      </c>
      <c r="E1063" s="15" t="s">
        <v>810</v>
      </c>
      <c r="G1063" s="15" t="s">
        <v>6689</v>
      </c>
      <c r="H1063" s="15" t="s">
        <v>20</v>
      </c>
    </row>
    <row r="1064" spans="1:10">
      <c r="A1064" s="15" t="s">
        <v>8195</v>
      </c>
      <c r="B1064" s="15" t="s">
        <v>8196</v>
      </c>
      <c r="C1064" s="15" t="s">
        <v>6700</v>
      </c>
      <c r="D1064" s="15" t="s">
        <v>7081</v>
      </c>
      <c r="E1064" s="15" t="s">
        <v>810</v>
      </c>
      <c r="H1064" s="15" t="s">
        <v>20</v>
      </c>
    </row>
    <row r="1065" spans="1:10">
      <c r="A1065" s="15" t="s">
        <v>8195</v>
      </c>
      <c r="B1065" s="15" t="s">
        <v>8197</v>
      </c>
      <c r="C1065" s="15" t="s">
        <v>6700</v>
      </c>
      <c r="D1065" s="15" t="s">
        <v>103</v>
      </c>
      <c r="E1065" s="15" t="s">
        <v>810</v>
      </c>
      <c r="G1065" s="15" t="s">
        <v>6689</v>
      </c>
      <c r="H1065" s="15" t="s">
        <v>20</v>
      </c>
    </row>
    <row r="1066" spans="1:10">
      <c r="A1066" s="15" t="s">
        <v>8198</v>
      </c>
      <c r="B1066" s="15" t="s">
        <v>8199</v>
      </c>
      <c r="C1066" s="15" t="s">
        <v>6700</v>
      </c>
      <c r="D1066" s="15" t="s">
        <v>7081</v>
      </c>
      <c r="E1066" s="15" t="s">
        <v>810</v>
      </c>
      <c r="H1066" s="15" t="s">
        <v>20</v>
      </c>
    </row>
    <row r="1067" spans="1:10">
      <c r="A1067" s="15" t="s">
        <v>8198</v>
      </c>
      <c r="B1067" s="15" t="s">
        <v>8200</v>
      </c>
      <c r="C1067" s="15" t="s">
        <v>6700</v>
      </c>
      <c r="D1067" s="15" t="s">
        <v>103</v>
      </c>
      <c r="E1067" s="15" t="s">
        <v>810</v>
      </c>
      <c r="G1067" s="15" t="s">
        <v>6689</v>
      </c>
      <c r="H1067" s="15" t="s">
        <v>20</v>
      </c>
    </row>
    <row r="1068" spans="1:10">
      <c r="A1068" s="15" t="s">
        <v>768</v>
      </c>
      <c r="B1068" s="15" t="s">
        <v>8201</v>
      </c>
      <c r="C1068" s="15" t="s">
        <v>6701</v>
      </c>
      <c r="D1068" s="15" t="s">
        <v>1636</v>
      </c>
      <c r="E1068" s="15" t="s">
        <v>947</v>
      </c>
      <c r="H1068" s="15" t="s">
        <v>20</v>
      </c>
      <c r="J1068" s="15" t="s">
        <v>117</v>
      </c>
    </row>
    <row r="1069" spans="1:10">
      <c r="A1069" s="15" t="s">
        <v>252</v>
      </c>
      <c r="B1069" s="15" t="s">
        <v>253</v>
      </c>
      <c r="C1069" s="15" t="s">
        <v>6701</v>
      </c>
      <c r="D1069" s="15" t="s">
        <v>1636</v>
      </c>
      <c r="E1069" s="15" t="s">
        <v>947</v>
      </c>
      <c r="H1069" s="15" t="s">
        <v>20</v>
      </c>
      <c r="J1069" s="15" t="s">
        <v>7020</v>
      </c>
    </row>
    <row r="1070" spans="1:10">
      <c r="A1070" s="15" t="s">
        <v>8202</v>
      </c>
      <c r="B1070" s="15" t="s">
        <v>8203</v>
      </c>
      <c r="C1070" s="15" t="s">
        <v>6935</v>
      </c>
      <c r="D1070" s="15" t="s">
        <v>1636</v>
      </c>
      <c r="E1070" s="15" t="s">
        <v>947</v>
      </c>
      <c r="H1070" s="15" t="s">
        <v>20</v>
      </c>
      <c r="J1070" s="15" t="s">
        <v>117</v>
      </c>
    </row>
    <row r="1071" spans="1:10">
      <c r="A1071" s="15" t="s">
        <v>8204</v>
      </c>
      <c r="B1071" s="15" t="s">
        <v>8205</v>
      </c>
      <c r="C1071" s="15" t="s">
        <v>6701</v>
      </c>
      <c r="D1071" s="15" t="s">
        <v>1636</v>
      </c>
      <c r="E1071" s="15" t="s">
        <v>6831</v>
      </c>
      <c r="H1071" s="15" t="s">
        <v>20</v>
      </c>
    </row>
    <row r="1072" spans="1:10">
      <c r="A1072" s="15" t="s">
        <v>8206</v>
      </c>
      <c r="B1072" s="15" t="s">
        <v>8207</v>
      </c>
      <c r="C1072" s="15" t="s">
        <v>8208</v>
      </c>
      <c r="D1072" s="15" t="s">
        <v>103</v>
      </c>
      <c r="E1072" s="15" t="s">
        <v>947</v>
      </c>
      <c r="G1072" s="15" t="s">
        <v>6720</v>
      </c>
      <c r="H1072" s="15" t="s">
        <v>20</v>
      </c>
    </row>
    <row r="1073" spans="1:11">
      <c r="A1073" s="15" t="s">
        <v>8209</v>
      </c>
      <c r="B1073" s="15" t="s">
        <v>8210</v>
      </c>
      <c r="C1073" s="15" t="s">
        <v>8208</v>
      </c>
      <c r="D1073" s="15" t="s">
        <v>103</v>
      </c>
      <c r="E1073" s="15" t="s">
        <v>1075</v>
      </c>
      <c r="G1073" s="15" t="s">
        <v>6720</v>
      </c>
      <c r="H1073" s="15" t="s">
        <v>20</v>
      </c>
    </row>
    <row r="1074" spans="1:11">
      <c r="A1074" s="15" t="s">
        <v>8209</v>
      </c>
      <c r="B1074" s="15" t="s">
        <v>8211</v>
      </c>
      <c r="C1074" s="15" t="s">
        <v>6935</v>
      </c>
      <c r="D1074" s="15" t="s">
        <v>216</v>
      </c>
      <c r="E1074" s="15" t="s">
        <v>947</v>
      </c>
      <c r="H1074" s="15" t="s">
        <v>20</v>
      </c>
    </row>
    <row r="1075" spans="1:11">
      <c r="A1075" s="15" t="s">
        <v>8212</v>
      </c>
      <c r="B1075" s="15" t="s">
        <v>8213</v>
      </c>
      <c r="C1075" s="15" t="s">
        <v>6701</v>
      </c>
      <c r="D1075" s="15" t="s">
        <v>216</v>
      </c>
      <c r="E1075" s="15" t="s">
        <v>947</v>
      </c>
      <c r="H1075" s="15" t="s">
        <v>20</v>
      </c>
    </row>
    <row r="1076" spans="1:11">
      <c r="A1076" s="15" t="s">
        <v>8214</v>
      </c>
      <c r="B1076" s="15" t="s">
        <v>8215</v>
      </c>
      <c r="C1076" s="15" t="s">
        <v>6935</v>
      </c>
      <c r="D1076" s="15" t="s">
        <v>216</v>
      </c>
      <c r="E1076" s="15" t="s">
        <v>947</v>
      </c>
      <c r="H1076" s="15" t="s">
        <v>20</v>
      </c>
    </row>
    <row r="1077" spans="1:11">
      <c r="A1077" s="15" t="s">
        <v>8216</v>
      </c>
      <c r="B1077" s="15" t="s">
        <v>8217</v>
      </c>
      <c r="C1077" s="15" t="s">
        <v>6701</v>
      </c>
      <c r="D1077" s="15" t="s">
        <v>216</v>
      </c>
      <c r="E1077" s="15" t="s">
        <v>1347</v>
      </c>
      <c r="G1077" s="15" t="s">
        <v>1348</v>
      </c>
      <c r="H1077" s="15" t="s">
        <v>20</v>
      </c>
    </row>
    <row r="1078" spans="1:11">
      <c r="A1078" s="15" t="s">
        <v>8218</v>
      </c>
      <c r="B1078" s="15" t="s">
        <v>8219</v>
      </c>
      <c r="C1078" s="15" t="s">
        <v>6731</v>
      </c>
      <c r="D1078" s="15" t="s">
        <v>216</v>
      </c>
      <c r="E1078" s="15" t="s">
        <v>947</v>
      </c>
      <c r="H1078" s="15" t="s">
        <v>20</v>
      </c>
    </row>
    <row r="1079" spans="1:11">
      <c r="A1079" s="15" t="s">
        <v>8220</v>
      </c>
      <c r="B1079" s="15" t="s">
        <v>8221</v>
      </c>
      <c r="C1079" s="15" t="s">
        <v>6701</v>
      </c>
      <c r="D1079" s="15" t="s">
        <v>216</v>
      </c>
      <c r="E1079" s="15" t="s">
        <v>1347</v>
      </c>
      <c r="H1079" s="15" t="s">
        <v>20</v>
      </c>
    </row>
    <row r="1080" spans="1:11">
      <c r="A1080" s="15" t="s">
        <v>642</v>
      </c>
      <c r="B1080" s="15" t="s">
        <v>1806</v>
      </c>
      <c r="C1080" s="15" t="s">
        <v>6701</v>
      </c>
      <c r="D1080" s="15" t="s">
        <v>1636</v>
      </c>
      <c r="E1080" s="15" t="s">
        <v>947</v>
      </c>
      <c r="H1080" s="15" t="s">
        <v>20</v>
      </c>
      <c r="J1080" s="15" t="s">
        <v>117</v>
      </c>
    </row>
    <row r="1081" spans="1:11">
      <c r="A1081" s="15" t="s">
        <v>8222</v>
      </c>
      <c r="B1081" s="15" t="s">
        <v>8223</v>
      </c>
      <c r="C1081" s="15" t="s">
        <v>6697</v>
      </c>
      <c r="D1081" s="15" t="s">
        <v>103</v>
      </c>
      <c r="E1081" s="15" t="s">
        <v>947</v>
      </c>
      <c r="G1081" s="15" t="s">
        <v>6720</v>
      </c>
      <c r="H1081" s="15" t="s">
        <v>20</v>
      </c>
      <c r="I1081" s="15" t="s">
        <v>20</v>
      </c>
    </row>
    <row r="1082" spans="1:11">
      <c r="A1082" s="15" t="s">
        <v>8224</v>
      </c>
      <c r="B1082" s="15" t="s">
        <v>8225</v>
      </c>
      <c r="C1082" s="15" t="s">
        <v>6697</v>
      </c>
      <c r="D1082" s="15" t="s">
        <v>103</v>
      </c>
      <c r="E1082" s="15" t="s">
        <v>947</v>
      </c>
      <c r="G1082" s="15" t="s">
        <v>6698</v>
      </c>
      <c r="H1082" s="15" t="s">
        <v>20</v>
      </c>
    </row>
    <row r="1083" spans="1:11">
      <c r="A1083" s="15" t="s">
        <v>8226</v>
      </c>
      <c r="B1083" s="15" t="s">
        <v>8227</v>
      </c>
      <c r="C1083" s="15" t="s">
        <v>6697</v>
      </c>
      <c r="D1083" s="15" t="s">
        <v>1636</v>
      </c>
      <c r="E1083" s="15" t="s">
        <v>947</v>
      </c>
      <c r="H1083" s="15" t="s">
        <v>20</v>
      </c>
      <c r="J1083" s="15" t="s">
        <v>117</v>
      </c>
      <c r="K1083" s="15" t="s">
        <v>2203</v>
      </c>
    </row>
    <row r="1084" spans="1:11">
      <c r="A1084" s="15" t="s">
        <v>2065</v>
      </c>
      <c r="B1084" s="15" t="s">
        <v>8228</v>
      </c>
      <c r="C1084" s="15" t="s">
        <v>6701</v>
      </c>
      <c r="D1084" s="15" t="s">
        <v>1636</v>
      </c>
      <c r="E1084" s="15" t="s">
        <v>947</v>
      </c>
      <c r="H1084" s="15" t="s">
        <v>20</v>
      </c>
      <c r="J1084" s="15" t="s">
        <v>117</v>
      </c>
    </row>
    <row r="1085" spans="1:11">
      <c r="A1085" s="15" t="s">
        <v>2065</v>
      </c>
      <c r="B1085" s="15" t="s">
        <v>8228</v>
      </c>
      <c r="C1085" s="15" t="s">
        <v>6697</v>
      </c>
      <c r="D1085" s="15" t="s">
        <v>1636</v>
      </c>
      <c r="E1085" s="15" t="s">
        <v>947</v>
      </c>
      <c r="H1085" s="15" t="s">
        <v>20</v>
      </c>
      <c r="J1085" s="15" t="s">
        <v>117</v>
      </c>
    </row>
    <row r="1086" spans="1:11">
      <c r="A1086" s="15" t="s">
        <v>8229</v>
      </c>
      <c r="B1086" s="15" t="s">
        <v>8230</v>
      </c>
      <c r="C1086" s="15" t="s">
        <v>6731</v>
      </c>
      <c r="D1086" s="15" t="s">
        <v>216</v>
      </c>
      <c r="E1086" s="15" t="s">
        <v>947</v>
      </c>
      <c r="H1086" s="15" t="s">
        <v>20</v>
      </c>
    </row>
    <row r="1087" spans="1:11">
      <c r="A1087" s="15" t="s">
        <v>8229</v>
      </c>
      <c r="B1087" s="15" t="s">
        <v>8231</v>
      </c>
      <c r="C1087" s="15" t="s">
        <v>6727</v>
      </c>
      <c r="D1087" s="15" t="s">
        <v>103</v>
      </c>
      <c r="E1087" s="15" t="s">
        <v>947</v>
      </c>
      <c r="G1087" s="15" t="s">
        <v>6689</v>
      </c>
      <c r="H1087" s="15" t="s">
        <v>20</v>
      </c>
    </row>
    <row r="1088" spans="1:11">
      <c r="A1088" s="15" t="s">
        <v>8232</v>
      </c>
      <c r="B1088" s="15" t="s">
        <v>8233</v>
      </c>
      <c r="C1088" s="15" t="s">
        <v>6701</v>
      </c>
      <c r="D1088" s="15" t="s">
        <v>216</v>
      </c>
      <c r="E1088" s="15" t="s">
        <v>338</v>
      </c>
      <c r="H1088" s="15" t="s">
        <v>20</v>
      </c>
    </row>
    <row r="1089" spans="1:8">
      <c r="A1089" s="15" t="s">
        <v>9033</v>
      </c>
      <c r="B1089" s="15" t="s">
        <v>1709</v>
      </c>
      <c r="C1089" s="15" t="s">
        <v>6701</v>
      </c>
      <c r="D1089" s="15" t="s">
        <v>103</v>
      </c>
      <c r="E1089" s="15" t="s">
        <v>1075</v>
      </c>
      <c r="G1089" s="15" t="s">
        <v>6698</v>
      </c>
      <c r="H1089" s="15" t="s">
        <v>20</v>
      </c>
    </row>
    <row r="1090" spans="1:8">
      <c r="A1090" s="15" t="s">
        <v>8237</v>
      </c>
      <c r="B1090" s="15" t="s">
        <v>8238</v>
      </c>
      <c r="C1090" s="15" t="s">
        <v>6731</v>
      </c>
      <c r="D1090" s="15" t="s">
        <v>216</v>
      </c>
      <c r="E1090" s="15" t="s">
        <v>1075</v>
      </c>
      <c r="H1090" s="15" t="s">
        <v>20</v>
      </c>
    </row>
    <row r="1091" spans="1:8">
      <c r="A1091" s="15" t="s">
        <v>8237</v>
      </c>
      <c r="B1091" s="15" t="s">
        <v>8239</v>
      </c>
      <c r="C1091" s="15" t="s">
        <v>6727</v>
      </c>
      <c r="D1091" s="15" t="s">
        <v>103</v>
      </c>
      <c r="E1091" s="15" t="s">
        <v>1075</v>
      </c>
      <c r="G1091" s="15" t="s">
        <v>6689</v>
      </c>
      <c r="H1091" s="15" t="s">
        <v>20</v>
      </c>
    </row>
    <row r="1092" spans="1:8">
      <c r="A1092" s="15" t="s">
        <v>8240</v>
      </c>
      <c r="B1092" s="15" t="s">
        <v>8241</v>
      </c>
      <c r="C1092" s="15" t="s">
        <v>6697</v>
      </c>
      <c r="D1092" s="15" t="s">
        <v>216</v>
      </c>
      <c r="E1092" s="15" t="s">
        <v>947</v>
      </c>
      <c r="H1092" s="15" t="s">
        <v>20</v>
      </c>
    </row>
    <row r="1093" spans="1:8">
      <c r="A1093" s="15" t="s">
        <v>9034</v>
      </c>
      <c r="B1093" s="15" t="s">
        <v>9035</v>
      </c>
      <c r="C1093" s="15" t="s">
        <v>6701</v>
      </c>
      <c r="D1093" s="15" t="s">
        <v>103</v>
      </c>
      <c r="E1093" s="15" t="s">
        <v>947</v>
      </c>
      <c r="G1093" s="15" t="s">
        <v>6698</v>
      </c>
      <c r="H1093" s="15" t="s">
        <v>20</v>
      </c>
    </row>
    <row r="1094" spans="1:8">
      <c r="A1094" s="15" t="s">
        <v>9036</v>
      </c>
      <c r="B1094" s="15" t="s">
        <v>9037</v>
      </c>
      <c r="C1094" s="15" t="s">
        <v>6701</v>
      </c>
      <c r="D1094" s="15" t="s">
        <v>103</v>
      </c>
      <c r="E1094" s="15" t="s">
        <v>947</v>
      </c>
      <c r="G1094" s="15" t="s">
        <v>6698</v>
      </c>
      <c r="H1094" s="15" t="s">
        <v>20</v>
      </c>
    </row>
    <row r="1095" spans="1:8">
      <c r="A1095" s="15" t="s">
        <v>8242</v>
      </c>
      <c r="B1095" s="15" t="s">
        <v>8243</v>
      </c>
      <c r="C1095" s="15" t="s">
        <v>6701</v>
      </c>
      <c r="D1095" s="15" t="s">
        <v>103</v>
      </c>
      <c r="E1095" s="15" t="s">
        <v>947</v>
      </c>
      <c r="G1095" s="15" t="s">
        <v>6720</v>
      </c>
      <c r="H1095" s="15" t="s">
        <v>20</v>
      </c>
    </row>
    <row r="1096" spans="1:8">
      <c r="A1096" s="15" t="s">
        <v>8244</v>
      </c>
      <c r="B1096" s="15" t="s">
        <v>8245</v>
      </c>
      <c r="C1096" s="15" t="s">
        <v>6701</v>
      </c>
      <c r="D1096" s="15" t="s">
        <v>216</v>
      </c>
      <c r="E1096" s="15" t="s">
        <v>947</v>
      </c>
      <c r="H1096" s="15" t="s">
        <v>20</v>
      </c>
    </row>
    <row r="1097" spans="1:8">
      <c r="A1097" s="15" t="s">
        <v>8246</v>
      </c>
      <c r="B1097" s="15" t="s">
        <v>8247</v>
      </c>
      <c r="C1097" s="15" t="s">
        <v>6731</v>
      </c>
      <c r="D1097" s="15" t="s">
        <v>216</v>
      </c>
      <c r="E1097" s="15" t="s">
        <v>6712</v>
      </c>
      <c r="H1097" s="15" t="s">
        <v>20</v>
      </c>
    </row>
    <row r="1098" spans="1:8">
      <c r="A1098" s="15" t="s">
        <v>8248</v>
      </c>
      <c r="B1098" s="15" t="s">
        <v>8249</v>
      </c>
      <c r="C1098" s="15" t="s">
        <v>6731</v>
      </c>
      <c r="D1098" s="15" t="s">
        <v>216</v>
      </c>
      <c r="E1098" s="15" t="s">
        <v>947</v>
      </c>
      <c r="H1098" s="15" t="s">
        <v>20</v>
      </c>
    </row>
    <row r="1099" spans="1:8">
      <c r="A1099" s="15" t="s">
        <v>8250</v>
      </c>
      <c r="B1099" s="15" t="s">
        <v>8251</v>
      </c>
      <c r="C1099" s="15" t="s">
        <v>6727</v>
      </c>
      <c r="D1099" s="15" t="s">
        <v>103</v>
      </c>
      <c r="E1099" s="15" t="s">
        <v>947</v>
      </c>
      <c r="G1099" s="15" t="s">
        <v>6720</v>
      </c>
      <c r="H1099" s="15" t="s">
        <v>20</v>
      </c>
    </row>
    <row r="1100" spans="1:8">
      <c r="A1100" s="15" t="s">
        <v>8252</v>
      </c>
      <c r="B1100" s="15" t="s">
        <v>8253</v>
      </c>
      <c r="C1100" s="15" t="s">
        <v>6727</v>
      </c>
      <c r="D1100" s="15" t="s">
        <v>103</v>
      </c>
      <c r="E1100" s="15" t="s">
        <v>1075</v>
      </c>
      <c r="G1100" s="15" t="s">
        <v>6689</v>
      </c>
      <c r="H1100" s="15" t="s">
        <v>20</v>
      </c>
    </row>
    <row r="1101" spans="1:8">
      <c r="A1101" s="15" t="s">
        <v>8254</v>
      </c>
      <c r="B1101" s="15" t="s">
        <v>8255</v>
      </c>
      <c r="C1101" s="15" t="s">
        <v>6688</v>
      </c>
      <c r="D1101" s="15" t="s">
        <v>216</v>
      </c>
      <c r="E1101" s="15" t="s">
        <v>6831</v>
      </c>
      <c r="H1101" s="15" t="s">
        <v>20</v>
      </c>
    </row>
    <row r="1102" spans="1:8">
      <c r="A1102" s="15" t="s">
        <v>8256</v>
      </c>
      <c r="B1102" s="15" t="s">
        <v>8257</v>
      </c>
      <c r="C1102" s="15" t="s">
        <v>6688</v>
      </c>
      <c r="D1102" s="15" t="s">
        <v>216</v>
      </c>
      <c r="E1102" s="15" t="s">
        <v>947</v>
      </c>
      <c r="H1102" s="15" t="s">
        <v>20</v>
      </c>
    </row>
    <row r="1103" spans="1:8">
      <c r="A1103" s="15" t="s">
        <v>8258</v>
      </c>
      <c r="B1103" s="15" t="s">
        <v>8259</v>
      </c>
      <c r="C1103" s="15" t="s">
        <v>6688</v>
      </c>
      <c r="D1103" s="15" t="s">
        <v>103</v>
      </c>
      <c r="E1103" s="15" t="s">
        <v>947</v>
      </c>
      <c r="G1103" s="15" t="s">
        <v>6698</v>
      </c>
      <c r="H1103" s="15" t="s">
        <v>20</v>
      </c>
    </row>
    <row r="1104" spans="1:8">
      <c r="A1104" s="15" t="s">
        <v>8260</v>
      </c>
      <c r="B1104" s="15" t="s">
        <v>8261</v>
      </c>
      <c r="C1104" s="15" t="s">
        <v>6731</v>
      </c>
      <c r="D1104" s="15" t="s">
        <v>216</v>
      </c>
      <c r="E1104" s="15" t="s">
        <v>6831</v>
      </c>
      <c r="H1104" s="15" t="s">
        <v>20</v>
      </c>
    </row>
    <row r="1105" spans="1:10">
      <c r="A1105" s="15" t="s">
        <v>8262</v>
      </c>
      <c r="B1105" s="15" t="s">
        <v>8263</v>
      </c>
      <c r="C1105" s="15" t="s">
        <v>6688</v>
      </c>
      <c r="D1105" s="15" t="s">
        <v>103</v>
      </c>
      <c r="E1105" s="15" t="s">
        <v>6712</v>
      </c>
      <c r="G1105" s="15" t="s">
        <v>6689</v>
      </c>
      <c r="H1105" s="15" t="s">
        <v>20</v>
      </c>
      <c r="I1105" s="15" t="s">
        <v>20</v>
      </c>
    </row>
    <row r="1106" spans="1:10">
      <c r="A1106" s="15" t="s">
        <v>796</v>
      </c>
      <c r="B1106" s="15" t="s">
        <v>2023</v>
      </c>
      <c r="C1106" s="15" t="s">
        <v>6688</v>
      </c>
      <c r="D1106" s="15" t="s">
        <v>1636</v>
      </c>
      <c r="E1106" s="15" t="s">
        <v>947</v>
      </c>
      <c r="H1106" s="15" t="s">
        <v>20</v>
      </c>
      <c r="J1106" s="15" t="s">
        <v>7020</v>
      </c>
    </row>
    <row r="1107" spans="1:10">
      <c r="A1107" s="15" t="s">
        <v>8264</v>
      </c>
      <c r="B1107" s="15" t="s">
        <v>8265</v>
      </c>
      <c r="C1107" s="15" t="s">
        <v>6688</v>
      </c>
      <c r="D1107" s="15" t="s">
        <v>216</v>
      </c>
      <c r="E1107" s="15" t="s">
        <v>947</v>
      </c>
      <c r="H1107" s="15" t="s">
        <v>20</v>
      </c>
    </row>
    <row r="1108" spans="1:10">
      <c r="A1108" s="15" t="s">
        <v>8266</v>
      </c>
      <c r="B1108" s="15" t="s">
        <v>8267</v>
      </c>
      <c r="C1108" s="15" t="s">
        <v>6688</v>
      </c>
      <c r="D1108" s="15" t="s">
        <v>216</v>
      </c>
      <c r="E1108" s="15" t="s">
        <v>947</v>
      </c>
      <c r="H1108" s="15" t="s">
        <v>20</v>
      </c>
    </row>
    <row r="1109" spans="1:10">
      <c r="A1109" s="15" t="s">
        <v>8268</v>
      </c>
      <c r="B1109" s="15" t="s">
        <v>8269</v>
      </c>
      <c r="C1109" s="15" t="s">
        <v>6688</v>
      </c>
      <c r="D1109" s="15" t="s">
        <v>216</v>
      </c>
      <c r="E1109" s="15" t="s">
        <v>1075</v>
      </c>
      <c r="H1109" s="15" t="s">
        <v>20</v>
      </c>
    </row>
    <row r="1110" spans="1:10">
      <c r="A1110" s="15" t="s">
        <v>8270</v>
      </c>
      <c r="B1110" s="15" t="s">
        <v>8271</v>
      </c>
      <c r="C1110" s="15" t="s">
        <v>6688</v>
      </c>
      <c r="D1110" s="15" t="s">
        <v>216</v>
      </c>
      <c r="E1110" s="15" t="s">
        <v>1075</v>
      </c>
      <c r="H1110" s="15" t="s">
        <v>20</v>
      </c>
    </row>
    <row r="1111" spans="1:10">
      <c r="A1111" s="15" t="s">
        <v>790</v>
      </c>
      <c r="B1111" s="15" t="s">
        <v>2021</v>
      </c>
      <c r="C1111" s="15" t="s">
        <v>6688</v>
      </c>
      <c r="D1111" s="15" t="s">
        <v>1636</v>
      </c>
      <c r="E1111" s="15" t="s">
        <v>947</v>
      </c>
      <c r="H1111" s="15" t="s">
        <v>20</v>
      </c>
      <c r="J1111" s="15" t="s">
        <v>117</v>
      </c>
    </row>
    <row r="1112" spans="1:10">
      <c r="A1112" s="15" t="s">
        <v>8272</v>
      </c>
      <c r="B1112" s="15" t="s">
        <v>8273</v>
      </c>
      <c r="C1112" s="15" t="s">
        <v>7048</v>
      </c>
      <c r="D1112" s="15" t="s">
        <v>1636</v>
      </c>
      <c r="E1112" s="15" t="s">
        <v>947</v>
      </c>
      <c r="H1112" s="15" t="s">
        <v>20</v>
      </c>
      <c r="J1112" s="15" t="s">
        <v>117</v>
      </c>
    </row>
    <row r="1113" spans="1:10">
      <c r="A1113" s="15" t="s">
        <v>8272</v>
      </c>
      <c r="B1113" s="15" t="s">
        <v>8273</v>
      </c>
      <c r="C1113" s="15" t="s">
        <v>7629</v>
      </c>
      <c r="D1113" s="15" t="s">
        <v>1636</v>
      </c>
      <c r="E1113" s="15" t="s">
        <v>947</v>
      </c>
      <c r="H1113" s="15" t="s">
        <v>20</v>
      </c>
      <c r="J1113" s="15" t="s">
        <v>117</v>
      </c>
    </row>
    <row r="1114" spans="1:10">
      <c r="A1114" s="15" t="s">
        <v>8272</v>
      </c>
      <c r="B1114" s="15" t="s">
        <v>8273</v>
      </c>
      <c r="C1114" s="15" t="s">
        <v>6688</v>
      </c>
      <c r="D1114" s="15" t="s">
        <v>1636</v>
      </c>
      <c r="E1114" s="15" t="s">
        <v>947</v>
      </c>
      <c r="H1114" s="15" t="s">
        <v>20</v>
      </c>
      <c r="J1114" s="15" t="s">
        <v>117</v>
      </c>
    </row>
    <row r="1115" spans="1:10">
      <c r="A1115" s="15" t="s">
        <v>8274</v>
      </c>
      <c r="B1115" s="15" t="s">
        <v>8275</v>
      </c>
      <c r="C1115" s="15" t="s">
        <v>6704</v>
      </c>
      <c r="D1115" s="15" t="s">
        <v>216</v>
      </c>
      <c r="E1115" s="15" t="s">
        <v>947</v>
      </c>
      <c r="H1115" s="15" t="s">
        <v>20</v>
      </c>
    </row>
    <row r="1116" spans="1:10">
      <c r="A1116" s="15" t="s">
        <v>424</v>
      </c>
      <c r="B1116" s="15" t="s">
        <v>426</v>
      </c>
      <c r="C1116" s="15" t="s">
        <v>6701</v>
      </c>
      <c r="D1116" s="15" t="s">
        <v>1636</v>
      </c>
      <c r="E1116" s="15" t="s">
        <v>947</v>
      </c>
      <c r="H1116" s="15" t="s">
        <v>20</v>
      </c>
      <c r="J1116" s="15" t="s">
        <v>117</v>
      </c>
    </row>
    <row r="1117" spans="1:10">
      <c r="A1117" s="15" t="s">
        <v>8276</v>
      </c>
      <c r="B1117" s="15" t="s">
        <v>8277</v>
      </c>
      <c r="C1117" s="15" t="s">
        <v>6701</v>
      </c>
      <c r="D1117" s="15" t="s">
        <v>216</v>
      </c>
      <c r="E1117" s="15" t="s">
        <v>947</v>
      </c>
      <c r="H1117" s="15" t="s">
        <v>20</v>
      </c>
    </row>
    <row r="1118" spans="1:10">
      <c r="A1118" s="15" t="s">
        <v>8278</v>
      </c>
      <c r="B1118" s="15" t="s">
        <v>8279</v>
      </c>
      <c r="C1118" s="15" t="s">
        <v>6701</v>
      </c>
      <c r="D1118" s="15" t="s">
        <v>216</v>
      </c>
      <c r="E1118" s="15" t="s">
        <v>947</v>
      </c>
      <c r="H1118" s="15" t="s">
        <v>20</v>
      </c>
    </row>
    <row r="1119" spans="1:10">
      <c r="A1119" s="15" t="s">
        <v>8280</v>
      </c>
      <c r="B1119" s="15" t="s">
        <v>8281</v>
      </c>
      <c r="C1119" s="15" t="s">
        <v>6701</v>
      </c>
      <c r="D1119" s="15" t="s">
        <v>216</v>
      </c>
      <c r="E1119" s="15" t="s">
        <v>947</v>
      </c>
      <c r="H1119" s="15" t="s">
        <v>20</v>
      </c>
    </row>
    <row r="1120" spans="1:10">
      <c r="A1120" s="15" t="s">
        <v>8282</v>
      </c>
      <c r="B1120" s="15" t="s">
        <v>8283</v>
      </c>
      <c r="C1120" s="15" t="s">
        <v>6701</v>
      </c>
      <c r="D1120" s="15" t="s">
        <v>216</v>
      </c>
      <c r="E1120" s="15" t="s">
        <v>947</v>
      </c>
      <c r="H1120" s="15" t="s">
        <v>20</v>
      </c>
    </row>
    <row r="1121" spans="1:10">
      <c r="A1121" s="15" t="s">
        <v>8284</v>
      </c>
      <c r="B1121" s="15" t="s">
        <v>8285</v>
      </c>
      <c r="C1121" s="15" t="s">
        <v>6701</v>
      </c>
      <c r="D1121" s="15" t="s">
        <v>1636</v>
      </c>
      <c r="E1121" s="15" t="s">
        <v>947</v>
      </c>
      <c r="H1121" s="15" t="s">
        <v>20</v>
      </c>
      <c r="J1121" s="15" t="s">
        <v>117</v>
      </c>
    </row>
    <row r="1122" spans="1:10">
      <c r="A1122" s="15" t="s">
        <v>433</v>
      </c>
      <c r="B1122" s="15" t="s">
        <v>434</v>
      </c>
      <c r="C1122" s="15" t="s">
        <v>6701</v>
      </c>
      <c r="D1122" s="15" t="s">
        <v>103</v>
      </c>
      <c r="E1122" s="15" t="s">
        <v>947</v>
      </c>
      <c r="G1122" s="15" t="s">
        <v>6698</v>
      </c>
      <c r="H1122" s="15" t="s">
        <v>20</v>
      </c>
    </row>
    <row r="1123" spans="1:10">
      <c r="A1123" s="15" t="s">
        <v>6300</v>
      </c>
      <c r="B1123" s="15" t="s">
        <v>8286</v>
      </c>
      <c r="C1123" s="15" t="s">
        <v>6701</v>
      </c>
      <c r="D1123" s="15" t="s">
        <v>1636</v>
      </c>
      <c r="E1123" s="15" t="s">
        <v>947</v>
      </c>
      <c r="H1123" s="15" t="s">
        <v>20</v>
      </c>
      <c r="J1123" s="15" t="s">
        <v>117</v>
      </c>
    </row>
    <row r="1124" spans="1:10">
      <c r="A1124" s="15" t="s">
        <v>8287</v>
      </c>
      <c r="B1124" s="15" t="s">
        <v>8288</v>
      </c>
      <c r="C1124" s="15" t="s">
        <v>8289</v>
      </c>
      <c r="D1124" s="15" t="s">
        <v>103</v>
      </c>
      <c r="E1124" s="15" t="s">
        <v>947</v>
      </c>
      <c r="G1124" s="15" t="s">
        <v>6698</v>
      </c>
      <c r="H1124" s="15" t="s">
        <v>20</v>
      </c>
    </row>
    <row r="1125" spans="1:10">
      <c r="A1125" s="15" t="s">
        <v>308</v>
      </c>
      <c r="B1125" s="15" t="s">
        <v>908</v>
      </c>
      <c r="C1125" s="15" t="s">
        <v>8289</v>
      </c>
      <c r="D1125" s="15" t="s">
        <v>1636</v>
      </c>
      <c r="E1125" s="15" t="s">
        <v>947</v>
      </c>
      <c r="H1125" s="15" t="s">
        <v>20</v>
      </c>
      <c r="J1125" s="15" t="s">
        <v>117</v>
      </c>
    </row>
    <row r="1126" spans="1:10">
      <c r="A1126" s="15" t="s">
        <v>610</v>
      </c>
      <c r="B1126" s="15" t="s">
        <v>1682</v>
      </c>
      <c r="C1126" s="15" t="s">
        <v>6701</v>
      </c>
      <c r="D1126" s="15" t="s">
        <v>1636</v>
      </c>
      <c r="E1126" s="15" t="s">
        <v>947</v>
      </c>
      <c r="H1126" s="15" t="s">
        <v>20</v>
      </c>
      <c r="J1126" s="15" t="s">
        <v>117</v>
      </c>
    </row>
    <row r="1127" spans="1:10">
      <c r="A1127" s="15" t="s">
        <v>309</v>
      </c>
      <c r="B1127" s="15" t="s">
        <v>909</v>
      </c>
      <c r="C1127" s="15" t="s">
        <v>8289</v>
      </c>
      <c r="D1127" s="15" t="s">
        <v>103</v>
      </c>
      <c r="E1127" s="15" t="s">
        <v>947</v>
      </c>
      <c r="G1127" s="15" t="s">
        <v>6720</v>
      </c>
      <c r="H1127" s="15" t="s">
        <v>20</v>
      </c>
    </row>
    <row r="1128" spans="1:10">
      <c r="A1128" s="15" t="s">
        <v>310</v>
      </c>
      <c r="B1128" s="15" t="s">
        <v>910</v>
      </c>
      <c r="C1128" s="15" t="s">
        <v>8289</v>
      </c>
      <c r="D1128" s="15" t="s">
        <v>103</v>
      </c>
      <c r="E1128" s="15" t="s">
        <v>947</v>
      </c>
      <c r="G1128" s="15" t="s">
        <v>6698</v>
      </c>
      <c r="H1128" s="15" t="s">
        <v>20</v>
      </c>
    </row>
    <row r="1129" spans="1:10">
      <c r="A1129" s="15" t="s">
        <v>907</v>
      </c>
      <c r="B1129" s="15" t="s">
        <v>906</v>
      </c>
      <c r="C1129" s="15" t="s">
        <v>8289</v>
      </c>
      <c r="D1129" s="15" t="s">
        <v>1636</v>
      </c>
      <c r="E1129" s="15" t="s">
        <v>947</v>
      </c>
      <c r="H1129" s="15" t="s">
        <v>20</v>
      </c>
      <c r="J1129" s="15" t="s">
        <v>117</v>
      </c>
    </row>
    <row r="1130" spans="1:10">
      <c r="A1130" s="15" t="s">
        <v>8290</v>
      </c>
      <c r="B1130" s="15" t="s">
        <v>8291</v>
      </c>
      <c r="C1130" s="15" t="s">
        <v>6701</v>
      </c>
      <c r="D1130" s="15" t="s">
        <v>1636</v>
      </c>
      <c r="E1130" s="15" t="s">
        <v>947</v>
      </c>
      <c r="H1130" s="15" t="s">
        <v>20</v>
      </c>
      <c r="J1130" s="15" t="s">
        <v>117</v>
      </c>
    </row>
    <row r="1131" spans="1:10">
      <c r="A1131" s="15" t="s">
        <v>8292</v>
      </c>
      <c r="B1131" s="15" t="s">
        <v>8293</v>
      </c>
      <c r="C1131" s="15" t="s">
        <v>6701</v>
      </c>
      <c r="D1131" s="15" t="s">
        <v>1636</v>
      </c>
      <c r="E1131" s="15" t="s">
        <v>947</v>
      </c>
      <c r="H1131" s="15" t="s">
        <v>20</v>
      </c>
      <c r="J1131" s="15" t="s">
        <v>117</v>
      </c>
    </row>
    <row r="1132" spans="1:10">
      <c r="A1132" s="15" t="s">
        <v>8294</v>
      </c>
      <c r="B1132" s="15" t="s">
        <v>8295</v>
      </c>
      <c r="C1132" s="15" t="s">
        <v>6701</v>
      </c>
      <c r="D1132" s="15" t="s">
        <v>1636</v>
      </c>
      <c r="E1132" s="15" t="s">
        <v>947</v>
      </c>
      <c r="H1132" s="15" t="s">
        <v>20</v>
      </c>
      <c r="J1132" s="15" t="s">
        <v>117</v>
      </c>
    </row>
    <row r="1133" spans="1:10">
      <c r="A1133" s="15" t="s">
        <v>8296</v>
      </c>
      <c r="B1133" s="15" t="s">
        <v>8297</v>
      </c>
      <c r="C1133" s="15" t="s">
        <v>6701</v>
      </c>
      <c r="D1133" s="15" t="s">
        <v>1636</v>
      </c>
      <c r="E1133" s="15" t="s">
        <v>947</v>
      </c>
      <c r="H1133" s="15" t="s">
        <v>20</v>
      </c>
      <c r="J1133" s="15" t="s">
        <v>117</v>
      </c>
    </row>
    <row r="1134" spans="1:10">
      <c r="A1134" s="15" t="s">
        <v>8298</v>
      </c>
      <c r="B1134" s="15" t="s">
        <v>8299</v>
      </c>
      <c r="C1134" s="15" t="s">
        <v>6701</v>
      </c>
      <c r="D1134" s="15" t="s">
        <v>1636</v>
      </c>
      <c r="E1134" s="15" t="s">
        <v>947</v>
      </c>
      <c r="H1134" s="15" t="s">
        <v>20</v>
      </c>
      <c r="J1134" s="15" t="s">
        <v>117</v>
      </c>
    </row>
    <row r="1135" spans="1:10">
      <c r="A1135" s="15" t="s">
        <v>609</v>
      </c>
      <c r="B1135" s="15" t="s">
        <v>368</v>
      </c>
      <c r="C1135" s="15" t="s">
        <v>6701</v>
      </c>
      <c r="D1135" s="15" t="s">
        <v>1636</v>
      </c>
      <c r="E1135" s="15" t="s">
        <v>947</v>
      </c>
      <c r="H1135" s="15" t="s">
        <v>20</v>
      </c>
      <c r="J1135" s="15" t="s">
        <v>117</v>
      </c>
    </row>
    <row r="1136" spans="1:10">
      <c r="A1136" s="15" t="s">
        <v>306</v>
      </c>
      <c r="B1136" s="15" t="s">
        <v>905</v>
      </c>
      <c r="C1136" s="15" t="s">
        <v>8289</v>
      </c>
      <c r="D1136" s="15" t="s">
        <v>1636</v>
      </c>
      <c r="E1136" s="15" t="s">
        <v>947</v>
      </c>
      <c r="H1136" s="15" t="s">
        <v>20</v>
      </c>
      <c r="J1136" s="15" t="s">
        <v>117</v>
      </c>
    </row>
    <row r="1137" spans="1:10">
      <c r="A1137" s="15" t="s">
        <v>306</v>
      </c>
      <c r="B1137" s="15" t="s">
        <v>1678</v>
      </c>
      <c r="C1137" s="15" t="s">
        <v>6701</v>
      </c>
      <c r="D1137" s="15" t="s">
        <v>1636</v>
      </c>
      <c r="E1137" s="15" t="s">
        <v>947</v>
      </c>
      <c r="H1137" s="15" t="s">
        <v>20</v>
      </c>
      <c r="J1137" s="15" t="s">
        <v>117</v>
      </c>
    </row>
    <row r="1138" spans="1:10">
      <c r="A1138" s="15" t="s">
        <v>8300</v>
      </c>
      <c r="B1138" s="15" t="s">
        <v>8301</v>
      </c>
      <c r="C1138" s="15" t="s">
        <v>6701</v>
      </c>
      <c r="D1138" s="15" t="s">
        <v>216</v>
      </c>
      <c r="E1138" s="15" t="s">
        <v>6712</v>
      </c>
      <c r="H1138" s="15" t="s">
        <v>20</v>
      </c>
    </row>
    <row r="1139" spans="1:10">
      <c r="A1139" s="15" t="s">
        <v>8302</v>
      </c>
      <c r="B1139" s="15" t="s">
        <v>8303</v>
      </c>
      <c r="C1139" s="15" t="s">
        <v>6701</v>
      </c>
      <c r="D1139" s="15" t="s">
        <v>216</v>
      </c>
      <c r="E1139" s="15" t="s">
        <v>6712</v>
      </c>
      <c r="H1139" s="15" t="s">
        <v>20</v>
      </c>
    </row>
    <row r="1140" spans="1:10">
      <c r="A1140" s="15" t="s">
        <v>8304</v>
      </c>
      <c r="B1140" s="15" t="s">
        <v>8305</v>
      </c>
      <c r="C1140" s="15" t="s">
        <v>6935</v>
      </c>
      <c r="D1140" s="15" t="s">
        <v>216</v>
      </c>
      <c r="E1140" s="15" t="s">
        <v>6712</v>
      </c>
      <c r="H1140" s="15" t="s">
        <v>20</v>
      </c>
    </row>
    <row r="1141" spans="1:10">
      <c r="A1141" s="15" t="s">
        <v>8306</v>
      </c>
      <c r="B1141" s="15" t="s">
        <v>8307</v>
      </c>
      <c r="C1141" s="15" t="s">
        <v>6700</v>
      </c>
      <c r="D1141" s="15" t="s">
        <v>134</v>
      </c>
      <c r="E1141" s="15" t="s">
        <v>810</v>
      </c>
      <c r="H1141" s="15" t="s">
        <v>20</v>
      </c>
    </row>
    <row r="1142" spans="1:10">
      <c r="A1142" s="15" t="s">
        <v>8306</v>
      </c>
      <c r="B1142" s="15" t="s">
        <v>8308</v>
      </c>
      <c r="C1142" s="15" t="s">
        <v>6700</v>
      </c>
      <c r="D1142" s="15" t="s">
        <v>103</v>
      </c>
      <c r="E1142" s="15" t="s">
        <v>810</v>
      </c>
      <c r="G1142" s="15" t="s">
        <v>6689</v>
      </c>
      <c r="H1142" s="15" t="s">
        <v>20</v>
      </c>
    </row>
    <row r="1143" spans="1:10">
      <c r="A1143" s="15" t="s">
        <v>8309</v>
      </c>
      <c r="B1143" s="15" t="s">
        <v>8310</v>
      </c>
      <c r="C1143" s="15" t="s">
        <v>6700</v>
      </c>
      <c r="D1143" s="15" t="s">
        <v>103</v>
      </c>
      <c r="E1143" s="15" t="s">
        <v>810</v>
      </c>
      <c r="G1143" s="15" t="s">
        <v>6698</v>
      </c>
      <c r="H1143" s="15" t="s">
        <v>20</v>
      </c>
    </row>
    <row r="1144" spans="1:10">
      <c r="A1144" s="15" t="s">
        <v>8311</v>
      </c>
      <c r="B1144" s="15" t="s">
        <v>8312</v>
      </c>
      <c r="C1144" s="15" t="s">
        <v>6701</v>
      </c>
      <c r="D1144" s="15" t="s">
        <v>1636</v>
      </c>
      <c r="E1144" s="15" t="s">
        <v>947</v>
      </c>
      <c r="H1144" s="15" t="s">
        <v>20</v>
      </c>
      <c r="J1144" s="15" t="s">
        <v>117</v>
      </c>
    </row>
    <row r="1145" spans="1:10">
      <c r="A1145" s="15" t="s">
        <v>8313</v>
      </c>
      <c r="B1145" s="15" t="s">
        <v>8314</v>
      </c>
      <c r="C1145" s="15" t="s">
        <v>6701</v>
      </c>
      <c r="D1145" s="15" t="s">
        <v>216</v>
      </c>
      <c r="E1145" s="15" t="s">
        <v>338</v>
      </c>
      <c r="H1145" s="15" t="s">
        <v>20</v>
      </c>
    </row>
    <row r="1146" spans="1:10">
      <c r="A1146" s="15" t="s">
        <v>340</v>
      </c>
      <c r="B1146" s="15" t="s">
        <v>8315</v>
      </c>
      <c r="C1146" s="15" t="s">
        <v>6731</v>
      </c>
      <c r="D1146" s="15" t="s">
        <v>216</v>
      </c>
      <c r="E1146" s="15" t="s">
        <v>1075</v>
      </c>
      <c r="H1146" s="15" t="s">
        <v>20</v>
      </c>
    </row>
    <row r="1147" spans="1:10">
      <c r="A1147" s="15" t="s">
        <v>340</v>
      </c>
      <c r="B1147" s="15" t="s">
        <v>341</v>
      </c>
      <c r="C1147" s="15" t="s">
        <v>6701</v>
      </c>
      <c r="D1147" s="15" t="s">
        <v>216</v>
      </c>
      <c r="E1147" s="15" t="s">
        <v>1075</v>
      </c>
      <c r="H1147" s="15" t="s">
        <v>20</v>
      </c>
    </row>
    <row r="1148" spans="1:10">
      <c r="A1148" s="15" t="s">
        <v>336</v>
      </c>
      <c r="B1148" s="15" t="s">
        <v>8316</v>
      </c>
      <c r="C1148" s="15" t="s">
        <v>6731</v>
      </c>
      <c r="D1148" s="15" t="s">
        <v>216</v>
      </c>
      <c r="E1148" s="15" t="s">
        <v>1075</v>
      </c>
      <c r="H1148" s="15" t="s">
        <v>20</v>
      </c>
    </row>
    <row r="1149" spans="1:10">
      <c r="A1149" s="15" t="s">
        <v>336</v>
      </c>
      <c r="B1149" s="15" t="s">
        <v>337</v>
      </c>
      <c r="C1149" s="15" t="s">
        <v>6701</v>
      </c>
      <c r="D1149" s="15" t="s">
        <v>216</v>
      </c>
      <c r="E1149" s="15" t="s">
        <v>1075</v>
      </c>
      <c r="H1149" s="15" t="s">
        <v>20</v>
      </c>
    </row>
    <row r="1150" spans="1:10">
      <c r="A1150" s="15" t="s">
        <v>8317</v>
      </c>
      <c r="B1150" s="15" t="s">
        <v>8318</v>
      </c>
      <c r="C1150" s="15" t="s">
        <v>6701</v>
      </c>
      <c r="D1150" s="15" t="s">
        <v>216</v>
      </c>
      <c r="E1150" s="15" t="s">
        <v>338</v>
      </c>
      <c r="H1150" s="15" t="s">
        <v>20</v>
      </c>
    </row>
    <row r="1151" spans="1:10">
      <c r="A1151" s="15" t="s">
        <v>8319</v>
      </c>
      <c r="B1151" s="15" t="s">
        <v>8320</v>
      </c>
      <c r="C1151" s="15" t="s">
        <v>6701</v>
      </c>
      <c r="D1151" s="15" t="s">
        <v>216</v>
      </c>
      <c r="E1151" s="15" t="s">
        <v>338</v>
      </c>
      <c r="H1151" s="15" t="s">
        <v>20</v>
      </c>
    </row>
    <row r="1152" spans="1:10">
      <c r="A1152" s="15" t="s">
        <v>8319</v>
      </c>
      <c r="B1152" s="15" t="s">
        <v>8321</v>
      </c>
      <c r="C1152" s="15" t="s">
        <v>6700</v>
      </c>
      <c r="D1152" s="15" t="s">
        <v>216</v>
      </c>
      <c r="E1152" s="15" t="s">
        <v>338</v>
      </c>
      <c r="H1152" s="15" t="s">
        <v>20</v>
      </c>
    </row>
    <row r="1153" spans="1:12">
      <c r="A1153" s="15" t="s">
        <v>8322</v>
      </c>
      <c r="B1153" s="15" t="s">
        <v>8323</v>
      </c>
      <c r="C1153" s="15" t="s">
        <v>6701</v>
      </c>
      <c r="D1153" s="15" t="s">
        <v>1636</v>
      </c>
      <c r="E1153" s="15" t="s">
        <v>947</v>
      </c>
      <c r="H1153" s="15" t="s">
        <v>20</v>
      </c>
      <c r="J1153" s="15" t="s">
        <v>117</v>
      </c>
    </row>
    <row r="1154" spans="1:12">
      <c r="A1154" s="15" t="s">
        <v>8324</v>
      </c>
      <c r="B1154" s="15" t="s">
        <v>8325</v>
      </c>
      <c r="C1154" s="15" t="s">
        <v>6701</v>
      </c>
      <c r="D1154" s="15" t="s">
        <v>1636</v>
      </c>
      <c r="E1154" s="15" t="s">
        <v>947</v>
      </c>
      <c r="H1154" s="15" t="s">
        <v>20</v>
      </c>
      <c r="J1154" s="15" t="s">
        <v>117</v>
      </c>
    </row>
    <row r="1155" spans="1:12">
      <c r="A1155" s="15" t="s">
        <v>8326</v>
      </c>
      <c r="B1155" s="15" t="s">
        <v>8327</v>
      </c>
      <c r="C1155" s="15" t="s">
        <v>6701</v>
      </c>
      <c r="D1155" s="15" t="s">
        <v>1636</v>
      </c>
      <c r="E1155" s="15" t="s">
        <v>947</v>
      </c>
      <c r="H1155" s="15" t="s">
        <v>20</v>
      </c>
      <c r="J1155" s="15" t="s">
        <v>117</v>
      </c>
    </row>
    <row r="1156" spans="1:12">
      <c r="A1156" s="15" t="s">
        <v>8328</v>
      </c>
      <c r="B1156" s="15" t="s">
        <v>8329</v>
      </c>
      <c r="C1156" s="15" t="s">
        <v>6701</v>
      </c>
      <c r="D1156" s="15" t="s">
        <v>1636</v>
      </c>
      <c r="E1156" s="15" t="s">
        <v>947</v>
      </c>
      <c r="H1156" s="15" t="s">
        <v>20</v>
      </c>
      <c r="J1156" s="15" t="s">
        <v>117</v>
      </c>
    </row>
    <row r="1157" spans="1:12">
      <c r="A1157" s="15" t="s">
        <v>8330</v>
      </c>
      <c r="B1157" s="15" t="s">
        <v>8331</v>
      </c>
      <c r="C1157" s="15" t="s">
        <v>6701</v>
      </c>
      <c r="D1157" s="15" t="s">
        <v>1636</v>
      </c>
      <c r="E1157" s="15" t="s">
        <v>947</v>
      </c>
      <c r="H1157" s="15" t="s">
        <v>20</v>
      </c>
      <c r="J1157" s="15" t="s">
        <v>117</v>
      </c>
    </row>
    <row r="1158" spans="1:12">
      <c r="A1158" s="15" t="s">
        <v>8332</v>
      </c>
      <c r="B1158" s="15" t="s">
        <v>8333</v>
      </c>
      <c r="C1158" s="15" t="s">
        <v>6701</v>
      </c>
      <c r="D1158" s="15" t="s">
        <v>1636</v>
      </c>
      <c r="E1158" s="15" t="s">
        <v>947</v>
      </c>
      <c r="H1158" s="15" t="s">
        <v>20</v>
      </c>
      <c r="J1158" s="15" t="s">
        <v>117</v>
      </c>
    </row>
    <row r="1159" spans="1:12">
      <c r="A1159" s="15" t="s">
        <v>8334</v>
      </c>
      <c r="B1159" s="15" t="s">
        <v>8335</v>
      </c>
      <c r="C1159" s="15" t="s">
        <v>6701</v>
      </c>
      <c r="D1159" s="15" t="s">
        <v>1636</v>
      </c>
      <c r="E1159" s="15" t="s">
        <v>947</v>
      </c>
      <c r="H1159" s="15" t="s">
        <v>20</v>
      </c>
      <c r="J1159" s="15" t="s">
        <v>117</v>
      </c>
    </row>
    <row r="1160" spans="1:12">
      <c r="A1160" s="15" t="s">
        <v>8336</v>
      </c>
      <c r="B1160" s="15" t="s">
        <v>8337</v>
      </c>
      <c r="C1160" s="15" t="s">
        <v>6701</v>
      </c>
      <c r="D1160" s="15" t="s">
        <v>103</v>
      </c>
      <c r="E1160" s="15" t="s">
        <v>6712</v>
      </c>
      <c r="G1160" s="15" t="s">
        <v>6689</v>
      </c>
      <c r="H1160" s="15" t="s">
        <v>20</v>
      </c>
    </row>
    <row r="1161" spans="1:12">
      <c r="A1161" s="15" t="s">
        <v>8338</v>
      </c>
      <c r="B1161" s="15" t="s">
        <v>8339</v>
      </c>
      <c r="C1161" s="15" t="s">
        <v>6701</v>
      </c>
      <c r="D1161" s="15" t="s">
        <v>103</v>
      </c>
      <c r="E1161" s="15" t="s">
        <v>947</v>
      </c>
      <c r="G1161" s="15" t="s">
        <v>6689</v>
      </c>
      <c r="H1161" s="15" t="s">
        <v>20</v>
      </c>
    </row>
    <row r="1162" spans="1:12">
      <c r="A1162" s="15" t="s">
        <v>325</v>
      </c>
      <c r="B1162" s="15" t="s">
        <v>326</v>
      </c>
      <c r="C1162" s="15" t="s">
        <v>6701</v>
      </c>
      <c r="D1162" s="15" t="s">
        <v>216</v>
      </c>
      <c r="E1162" s="15" t="s">
        <v>947</v>
      </c>
      <c r="H1162" s="15" t="s">
        <v>20</v>
      </c>
    </row>
    <row r="1163" spans="1:12">
      <c r="A1163" s="15" t="s">
        <v>8340</v>
      </c>
      <c r="B1163" s="15" t="s">
        <v>8341</v>
      </c>
      <c r="C1163" s="15" t="s">
        <v>6980</v>
      </c>
      <c r="D1163" s="15" t="s">
        <v>1636</v>
      </c>
      <c r="E1163" s="15" t="s">
        <v>947</v>
      </c>
      <c r="H1163" s="15" t="s">
        <v>20</v>
      </c>
      <c r="J1163" s="15" t="s">
        <v>117</v>
      </c>
    </row>
    <row r="1164" spans="1:12">
      <c r="A1164" s="15" t="s">
        <v>8342</v>
      </c>
      <c r="B1164" s="15" t="s">
        <v>8343</v>
      </c>
      <c r="C1164" s="15" t="s">
        <v>6980</v>
      </c>
      <c r="D1164" s="15" t="s">
        <v>1636</v>
      </c>
      <c r="E1164" s="15" t="s">
        <v>947</v>
      </c>
      <c r="H1164" s="15" t="s">
        <v>20</v>
      </c>
      <c r="J1164" s="15" t="s">
        <v>117</v>
      </c>
      <c r="K1164" s="15" t="s">
        <v>7006</v>
      </c>
      <c r="L1164" s="15" t="s">
        <v>20</v>
      </c>
    </row>
    <row r="1165" spans="1:12">
      <c r="A1165" s="15" t="s">
        <v>8344</v>
      </c>
      <c r="B1165" s="15" t="s">
        <v>8345</v>
      </c>
      <c r="C1165" s="15" t="s">
        <v>6727</v>
      </c>
      <c r="D1165" s="15" t="s">
        <v>103</v>
      </c>
      <c r="E1165" s="15" t="s">
        <v>947</v>
      </c>
      <c r="G1165" s="15" t="s">
        <v>6720</v>
      </c>
      <c r="H1165" s="15" t="s">
        <v>20</v>
      </c>
    </row>
    <row r="1166" spans="1:12">
      <c r="A1166" s="15" t="s">
        <v>8346</v>
      </c>
      <c r="B1166" s="15" t="s">
        <v>8347</v>
      </c>
      <c r="C1166" s="15" t="s">
        <v>6700</v>
      </c>
      <c r="D1166" s="15" t="s">
        <v>103</v>
      </c>
      <c r="E1166" s="15" t="s">
        <v>947</v>
      </c>
      <c r="G1166" s="15" t="s">
        <v>6698</v>
      </c>
      <c r="H1166" s="15" t="s">
        <v>20</v>
      </c>
    </row>
    <row r="1167" spans="1:12">
      <c r="A1167" s="15" t="s">
        <v>8348</v>
      </c>
      <c r="B1167" s="15" t="s">
        <v>8349</v>
      </c>
      <c r="C1167" s="15" t="s">
        <v>6701</v>
      </c>
      <c r="D1167" s="15" t="s">
        <v>1636</v>
      </c>
      <c r="E1167" s="15" t="s">
        <v>947</v>
      </c>
      <c r="H1167" s="15" t="s">
        <v>20</v>
      </c>
      <c r="J1167" s="15" t="s">
        <v>117</v>
      </c>
    </row>
    <row r="1168" spans="1:12">
      <c r="A1168" s="15" t="s">
        <v>8350</v>
      </c>
      <c r="B1168" s="15" t="s">
        <v>8351</v>
      </c>
      <c r="C1168" s="15" t="s">
        <v>6701</v>
      </c>
      <c r="D1168" s="15" t="s">
        <v>216</v>
      </c>
      <c r="E1168" s="15" t="s">
        <v>6712</v>
      </c>
      <c r="H1168" s="15" t="s">
        <v>20</v>
      </c>
    </row>
    <row r="1169" spans="1:11">
      <c r="A1169" s="15" t="s">
        <v>8350</v>
      </c>
      <c r="B1169" s="15" t="s">
        <v>8352</v>
      </c>
      <c r="C1169" s="15" t="s">
        <v>6935</v>
      </c>
      <c r="D1169" s="15" t="s">
        <v>216</v>
      </c>
      <c r="E1169" s="15" t="s">
        <v>947</v>
      </c>
      <c r="H1169" s="15" t="s">
        <v>20</v>
      </c>
    </row>
    <row r="1170" spans="1:11">
      <c r="A1170" s="15" t="s">
        <v>84</v>
      </c>
      <c r="B1170" s="15" t="s">
        <v>342</v>
      </c>
      <c r="C1170" s="15" t="s">
        <v>6701</v>
      </c>
      <c r="D1170" s="15" t="s">
        <v>1636</v>
      </c>
      <c r="E1170" s="15" t="s">
        <v>947</v>
      </c>
      <c r="H1170" s="15" t="s">
        <v>20</v>
      </c>
      <c r="J1170" s="15" t="s">
        <v>117</v>
      </c>
      <c r="K1170" s="15" t="s">
        <v>9038</v>
      </c>
    </row>
    <row r="1171" spans="1:11">
      <c r="A1171" s="15" t="s">
        <v>8353</v>
      </c>
      <c r="B1171" s="15" t="s">
        <v>8353</v>
      </c>
      <c r="C1171" s="15" t="s">
        <v>6688</v>
      </c>
      <c r="D1171" s="15" t="s">
        <v>1636</v>
      </c>
      <c r="E1171" s="15" t="s">
        <v>947</v>
      </c>
      <c r="J1171" s="15" t="s">
        <v>7020</v>
      </c>
    </row>
    <row r="1172" spans="1:11">
      <c r="A1172" s="15" t="s">
        <v>8354</v>
      </c>
      <c r="B1172" s="15" t="s">
        <v>1805</v>
      </c>
      <c r="C1172" s="15" t="s">
        <v>6701</v>
      </c>
      <c r="D1172" s="15" t="s">
        <v>1636</v>
      </c>
      <c r="E1172" s="15" t="s">
        <v>947</v>
      </c>
      <c r="H1172" s="15" t="s">
        <v>20</v>
      </c>
      <c r="J1172" s="15" t="s">
        <v>117</v>
      </c>
    </row>
    <row r="1173" spans="1:11">
      <c r="A1173" s="15" t="s">
        <v>8354</v>
      </c>
      <c r="B1173" s="15" t="s">
        <v>1805</v>
      </c>
      <c r="C1173" s="15" t="s">
        <v>6697</v>
      </c>
      <c r="D1173" s="15" t="s">
        <v>1636</v>
      </c>
      <c r="E1173" s="15" t="s">
        <v>947</v>
      </c>
      <c r="H1173" s="15" t="s">
        <v>20</v>
      </c>
      <c r="J1173" s="15" t="s">
        <v>117</v>
      </c>
    </row>
    <row r="1174" spans="1:11">
      <c r="A1174" s="15" t="s">
        <v>168</v>
      </c>
      <c r="B1174" s="15" t="s">
        <v>8926</v>
      </c>
      <c r="C1174" s="15" t="s">
        <v>6700</v>
      </c>
      <c r="D1174" s="15" t="s">
        <v>103</v>
      </c>
      <c r="E1174" s="15" t="s">
        <v>947</v>
      </c>
      <c r="G1174" s="15" t="s">
        <v>6698</v>
      </c>
      <c r="H1174" s="15" t="s">
        <v>20</v>
      </c>
    </row>
    <row r="1175" spans="1:11">
      <c r="A1175" s="15" t="s">
        <v>193</v>
      </c>
      <c r="B1175" s="15" t="s">
        <v>194</v>
      </c>
      <c r="C1175" s="15" t="s">
        <v>6700</v>
      </c>
      <c r="D1175" s="15" t="s">
        <v>103</v>
      </c>
      <c r="E1175" s="15" t="s">
        <v>947</v>
      </c>
      <c r="G1175" s="15" t="s">
        <v>6698</v>
      </c>
      <c r="H1175" s="15" t="s">
        <v>20</v>
      </c>
    </row>
    <row r="1176" spans="1:11">
      <c r="A1176" s="15" t="s">
        <v>685</v>
      </c>
      <c r="B1176" s="15" t="s">
        <v>1040</v>
      </c>
      <c r="C1176" s="15" t="s">
        <v>6700</v>
      </c>
      <c r="D1176" s="15" t="s">
        <v>103</v>
      </c>
      <c r="E1176" s="15" t="s">
        <v>947</v>
      </c>
      <c r="G1176" s="15" t="s">
        <v>6698</v>
      </c>
      <c r="H1176" s="15" t="s">
        <v>20</v>
      </c>
    </row>
    <row r="1177" spans="1:11">
      <c r="A1177" s="15" t="s">
        <v>8355</v>
      </c>
      <c r="B1177" s="15" t="s">
        <v>8356</v>
      </c>
      <c r="C1177" s="15" t="s">
        <v>6700</v>
      </c>
      <c r="D1177" s="15" t="s">
        <v>103</v>
      </c>
      <c r="E1177" s="15" t="s">
        <v>947</v>
      </c>
      <c r="G1177" s="15" t="s">
        <v>6698</v>
      </c>
      <c r="H1177" s="15" t="s">
        <v>20</v>
      </c>
    </row>
    <row r="1178" spans="1:11">
      <c r="A1178" s="15" t="s">
        <v>8357</v>
      </c>
      <c r="B1178" s="15" t="s">
        <v>8358</v>
      </c>
      <c r="C1178" s="15" t="s">
        <v>6700</v>
      </c>
      <c r="D1178" s="15" t="s">
        <v>103</v>
      </c>
      <c r="E1178" s="15" t="s">
        <v>947</v>
      </c>
      <c r="G1178" s="15" t="s">
        <v>6698</v>
      </c>
      <c r="H1178" s="15" t="s">
        <v>20</v>
      </c>
    </row>
    <row r="1179" spans="1:11">
      <c r="A1179" s="15" t="s">
        <v>199</v>
      </c>
      <c r="B1179" s="15" t="s">
        <v>200</v>
      </c>
      <c r="C1179" s="15" t="s">
        <v>6700</v>
      </c>
      <c r="D1179" s="15" t="s">
        <v>103</v>
      </c>
      <c r="E1179" s="15" t="s">
        <v>947</v>
      </c>
      <c r="G1179" s="15" t="s">
        <v>6698</v>
      </c>
      <c r="H1179" s="15" t="s">
        <v>20</v>
      </c>
    </row>
    <row r="1180" spans="1:11">
      <c r="A1180" s="15" t="s">
        <v>8359</v>
      </c>
      <c r="B1180" s="15" t="s">
        <v>8360</v>
      </c>
      <c r="C1180" s="15" t="s">
        <v>6700</v>
      </c>
      <c r="D1180" s="15" t="s">
        <v>103</v>
      </c>
      <c r="E1180" s="15" t="s">
        <v>947</v>
      </c>
      <c r="G1180" s="15" t="s">
        <v>6698</v>
      </c>
      <c r="H1180" s="15" t="s">
        <v>20</v>
      </c>
    </row>
    <row r="1181" spans="1:11">
      <c r="A1181" s="15" t="s">
        <v>178</v>
      </c>
      <c r="B1181" s="15" t="s">
        <v>179</v>
      </c>
      <c r="C1181" s="15" t="s">
        <v>6700</v>
      </c>
      <c r="D1181" s="15" t="s">
        <v>103</v>
      </c>
      <c r="E1181" s="15" t="s">
        <v>947</v>
      </c>
      <c r="G1181" s="15" t="s">
        <v>6698</v>
      </c>
      <c r="H1181" s="15" t="s">
        <v>20</v>
      </c>
    </row>
    <row r="1182" spans="1:11">
      <c r="A1182" s="15" t="s">
        <v>8361</v>
      </c>
      <c r="B1182" s="15" t="s">
        <v>8362</v>
      </c>
      <c r="C1182" s="15" t="s">
        <v>6700</v>
      </c>
      <c r="D1182" s="15" t="s">
        <v>103</v>
      </c>
      <c r="E1182" s="15" t="s">
        <v>947</v>
      </c>
      <c r="G1182" s="15" t="s">
        <v>6698</v>
      </c>
      <c r="H1182" s="15" t="s">
        <v>20</v>
      </c>
    </row>
    <row r="1183" spans="1:11">
      <c r="A1183" s="15" t="s">
        <v>173</v>
      </c>
      <c r="B1183" s="15" t="s">
        <v>174</v>
      </c>
      <c r="C1183" s="15" t="s">
        <v>6700</v>
      </c>
      <c r="D1183" s="15" t="s">
        <v>103</v>
      </c>
      <c r="E1183" s="15" t="s">
        <v>947</v>
      </c>
      <c r="G1183" s="15" t="s">
        <v>6698</v>
      </c>
      <c r="H1183" s="15" t="s">
        <v>20</v>
      </c>
    </row>
    <row r="1184" spans="1:11">
      <c r="A1184" s="15" t="s">
        <v>8363</v>
      </c>
      <c r="B1184" s="15" t="s">
        <v>8364</v>
      </c>
      <c r="C1184" s="15" t="s">
        <v>6700</v>
      </c>
      <c r="D1184" s="15" t="s">
        <v>103</v>
      </c>
      <c r="E1184" s="15" t="s">
        <v>947</v>
      </c>
      <c r="G1184" s="15" t="s">
        <v>6698</v>
      </c>
      <c r="H1184" s="15" t="s">
        <v>20</v>
      </c>
    </row>
    <row r="1185" spans="1:10">
      <c r="A1185" s="15" t="s">
        <v>183</v>
      </c>
      <c r="B1185" s="15" t="s">
        <v>184</v>
      </c>
      <c r="C1185" s="15" t="s">
        <v>6700</v>
      </c>
      <c r="D1185" s="15" t="s">
        <v>103</v>
      </c>
      <c r="E1185" s="15" t="s">
        <v>947</v>
      </c>
      <c r="G1185" s="15" t="s">
        <v>6698</v>
      </c>
      <c r="H1185" s="15" t="s">
        <v>20</v>
      </c>
    </row>
    <row r="1186" spans="1:10">
      <c r="A1186" s="15" t="s">
        <v>8365</v>
      </c>
      <c r="B1186" s="15" t="s">
        <v>1823</v>
      </c>
      <c r="C1186" s="15" t="s">
        <v>6700</v>
      </c>
      <c r="D1186" s="15" t="s">
        <v>103</v>
      </c>
      <c r="E1186" s="15" t="s">
        <v>947</v>
      </c>
      <c r="G1186" s="15" t="s">
        <v>6698</v>
      </c>
      <c r="H1186" s="15" t="s">
        <v>20</v>
      </c>
    </row>
    <row r="1187" spans="1:10">
      <c r="A1187" s="15" t="s">
        <v>362</v>
      </c>
      <c r="B1187" s="15" t="s">
        <v>364</v>
      </c>
      <c r="C1187" s="15" t="s">
        <v>6701</v>
      </c>
      <c r="D1187" s="15" t="s">
        <v>1636</v>
      </c>
      <c r="E1187" s="15" t="s">
        <v>947</v>
      </c>
      <c r="H1187" s="15" t="s">
        <v>20</v>
      </c>
      <c r="J1187" s="15" t="s">
        <v>117</v>
      </c>
    </row>
    <row r="1188" spans="1:10">
      <c r="A1188" s="15" t="s">
        <v>365</v>
      </c>
      <c r="B1188" s="15" t="s">
        <v>366</v>
      </c>
      <c r="C1188" s="15" t="s">
        <v>6701</v>
      </c>
      <c r="D1188" s="15" t="s">
        <v>103</v>
      </c>
      <c r="E1188" s="15" t="s">
        <v>947</v>
      </c>
      <c r="G1188" s="15" t="s">
        <v>6698</v>
      </c>
      <c r="H1188" s="15" t="s">
        <v>20</v>
      </c>
    </row>
    <row r="1189" spans="1:10">
      <c r="A1189" s="15" t="s">
        <v>352</v>
      </c>
      <c r="B1189" s="15" t="s">
        <v>354</v>
      </c>
      <c r="C1189" s="15" t="s">
        <v>6701</v>
      </c>
      <c r="D1189" s="15" t="s">
        <v>1636</v>
      </c>
      <c r="E1189" s="15" t="s">
        <v>947</v>
      </c>
      <c r="H1189" s="15" t="s">
        <v>20</v>
      </c>
      <c r="J1189" s="15" t="s">
        <v>117</v>
      </c>
    </row>
    <row r="1190" spans="1:10">
      <c r="A1190" s="15" t="s">
        <v>355</v>
      </c>
      <c r="B1190" s="15" t="s">
        <v>356</v>
      </c>
      <c r="C1190" s="15" t="s">
        <v>6701</v>
      </c>
      <c r="D1190" s="15" t="s">
        <v>103</v>
      </c>
      <c r="E1190" s="15" t="s">
        <v>947</v>
      </c>
      <c r="G1190" s="15" t="s">
        <v>6698</v>
      </c>
      <c r="H1190" s="15" t="s">
        <v>20</v>
      </c>
    </row>
    <row r="1191" spans="1:10">
      <c r="A1191" s="15" t="s">
        <v>744</v>
      </c>
      <c r="B1191" s="15" t="s">
        <v>1391</v>
      </c>
      <c r="C1191" s="15" t="s">
        <v>6701</v>
      </c>
      <c r="D1191" s="15" t="s">
        <v>1636</v>
      </c>
      <c r="E1191" s="15" t="s">
        <v>947</v>
      </c>
      <c r="H1191" s="15" t="s">
        <v>20</v>
      </c>
      <c r="J1191" s="15" t="s">
        <v>117</v>
      </c>
    </row>
    <row r="1192" spans="1:10">
      <c r="A1192" s="15" t="s">
        <v>6301</v>
      </c>
      <c r="B1192" s="15" t="s">
        <v>1392</v>
      </c>
      <c r="C1192" s="15" t="s">
        <v>6701</v>
      </c>
      <c r="D1192" s="15" t="s">
        <v>103</v>
      </c>
      <c r="E1192" s="15" t="s">
        <v>947</v>
      </c>
      <c r="G1192" s="15" t="s">
        <v>6698</v>
      </c>
      <c r="H1192" s="15" t="s">
        <v>20</v>
      </c>
    </row>
    <row r="1193" spans="1:10">
      <c r="A1193" s="15" t="s">
        <v>752</v>
      </c>
      <c r="B1193" s="15" t="s">
        <v>1398</v>
      </c>
      <c r="C1193" s="15" t="s">
        <v>6701</v>
      </c>
      <c r="D1193" s="15" t="s">
        <v>1636</v>
      </c>
      <c r="E1193" s="15" t="s">
        <v>947</v>
      </c>
      <c r="H1193" s="15" t="s">
        <v>20</v>
      </c>
      <c r="J1193" s="15" t="s">
        <v>117</v>
      </c>
    </row>
    <row r="1194" spans="1:10">
      <c r="A1194" s="15" t="s">
        <v>754</v>
      </c>
      <c r="B1194" s="15" t="s">
        <v>1400</v>
      </c>
      <c r="C1194" s="15" t="s">
        <v>6701</v>
      </c>
      <c r="D1194" s="15" t="s">
        <v>103</v>
      </c>
      <c r="E1194" s="15" t="s">
        <v>947</v>
      </c>
      <c r="G1194" s="15" t="s">
        <v>6698</v>
      </c>
      <c r="H1194" s="15" t="s">
        <v>20</v>
      </c>
    </row>
    <row r="1195" spans="1:10">
      <c r="A1195" s="15" t="s">
        <v>8366</v>
      </c>
      <c r="B1195" s="15" t="s">
        <v>1865</v>
      </c>
      <c r="C1195" s="15" t="s">
        <v>6700</v>
      </c>
      <c r="D1195" s="15" t="s">
        <v>103</v>
      </c>
      <c r="E1195" s="15" t="s">
        <v>947</v>
      </c>
      <c r="G1195" s="15" t="s">
        <v>6698</v>
      </c>
      <c r="H1195" s="15" t="s">
        <v>20</v>
      </c>
    </row>
    <row r="1196" spans="1:10">
      <c r="A1196" s="15" t="s">
        <v>8367</v>
      </c>
      <c r="B1196" s="15" t="s">
        <v>8368</v>
      </c>
      <c r="C1196" s="15" t="s">
        <v>6700</v>
      </c>
      <c r="D1196" s="15" t="s">
        <v>103</v>
      </c>
      <c r="E1196" s="15" t="s">
        <v>947</v>
      </c>
      <c r="G1196" s="15" t="s">
        <v>6698</v>
      </c>
      <c r="H1196" s="15" t="s">
        <v>20</v>
      </c>
    </row>
    <row r="1197" spans="1:10">
      <c r="A1197" s="15" t="s">
        <v>748</v>
      </c>
      <c r="B1197" s="15" t="s">
        <v>1394</v>
      </c>
      <c r="C1197" s="15" t="s">
        <v>6701</v>
      </c>
      <c r="D1197" s="15" t="s">
        <v>1636</v>
      </c>
      <c r="E1197" s="15" t="s">
        <v>947</v>
      </c>
      <c r="H1197" s="15" t="s">
        <v>20</v>
      </c>
      <c r="J1197" s="15" t="s">
        <v>117</v>
      </c>
    </row>
    <row r="1198" spans="1:10">
      <c r="A1198" s="15" t="s">
        <v>750</v>
      </c>
      <c r="B1198" s="15" t="s">
        <v>1396</v>
      </c>
      <c r="C1198" s="15" t="s">
        <v>6701</v>
      </c>
      <c r="D1198" s="15" t="s">
        <v>103</v>
      </c>
      <c r="E1198" s="15" t="s">
        <v>947</v>
      </c>
      <c r="G1198" s="15" t="s">
        <v>6698</v>
      </c>
      <c r="H1198" s="15" t="s">
        <v>20</v>
      </c>
    </row>
    <row r="1199" spans="1:10">
      <c r="A1199" s="15" t="s">
        <v>588</v>
      </c>
      <c r="B1199" s="15" t="s">
        <v>223</v>
      </c>
      <c r="C1199" s="15" t="s">
        <v>6701</v>
      </c>
      <c r="D1199" s="15" t="s">
        <v>1636</v>
      </c>
      <c r="E1199" s="15" t="s">
        <v>947</v>
      </c>
      <c r="H1199" s="15" t="s">
        <v>20</v>
      </c>
      <c r="J1199" s="15" t="s">
        <v>117</v>
      </c>
    </row>
    <row r="1200" spans="1:10">
      <c r="A1200" s="15" t="s">
        <v>692</v>
      </c>
      <c r="B1200" s="15" t="s">
        <v>423</v>
      </c>
      <c r="C1200" s="15" t="s">
        <v>6701</v>
      </c>
      <c r="D1200" s="15" t="s">
        <v>103</v>
      </c>
      <c r="E1200" s="15" t="s">
        <v>947</v>
      </c>
      <c r="G1200" s="15" t="s">
        <v>6698</v>
      </c>
      <c r="H1200" s="15" t="s">
        <v>20</v>
      </c>
    </row>
    <row r="1201" spans="1:10">
      <c r="A1201" s="15" t="s">
        <v>8369</v>
      </c>
      <c r="B1201" s="15" t="s">
        <v>1953</v>
      </c>
      <c r="C1201" s="15" t="s">
        <v>6700</v>
      </c>
      <c r="D1201" s="15" t="s">
        <v>103</v>
      </c>
      <c r="E1201" s="15" t="s">
        <v>947</v>
      </c>
      <c r="G1201" s="15" t="s">
        <v>6698</v>
      </c>
      <c r="H1201" s="15" t="s">
        <v>20</v>
      </c>
    </row>
    <row r="1202" spans="1:10">
      <c r="A1202" s="15" t="s">
        <v>357</v>
      </c>
      <c r="B1202" s="15" t="s">
        <v>359</v>
      </c>
      <c r="C1202" s="15" t="s">
        <v>6701</v>
      </c>
      <c r="D1202" s="15" t="s">
        <v>1636</v>
      </c>
      <c r="E1202" s="15" t="s">
        <v>947</v>
      </c>
      <c r="H1202" s="15" t="s">
        <v>20</v>
      </c>
      <c r="J1202" s="15" t="s">
        <v>117</v>
      </c>
    </row>
    <row r="1203" spans="1:10">
      <c r="A1203" s="15" t="s">
        <v>360</v>
      </c>
      <c r="B1203" s="15" t="s">
        <v>361</v>
      </c>
      <c r="C1203" s="15" t="s">
        <v>6701</v>
      </c>
      <c r="D1203" s="15" t="s">
        <v>103</v>
      </c>
      <c r="E1203" s="15" t="s">
        <v>947</v>
      </c>
      <c r="G1203" s="15" t="s">
        <v>6698</v>
      </c>
      <c r="H1203" s="15" t="s">
        <v>20</v>
      </c>
    </row>
    <row r="1204" spans="1:10">
      <c r="A1204" s="15" t="s">
        <v>8370</v>
      </c>
      <c r="B1204" s="15" t="s">
        <v>1867</v>
      </c>
      <c r="C1204" s="15" t="s">
        <v>6700</v>
      </c>
      <c r="D1204" s="15" t="s">
        <v>103</v>
      </c>
      <c r="E1204" s="15" t="s">
        <v>947</v>
      </c>
      <c r="G1204" s="15" t="s">
        <v>6698</v>
      </c>
      <c r="H1204" s="15" t="s">
        <v>20</v>
      </c>
    </row>
    <row r="1205" spans="1:10">
      <c r="A1205" s="15" t="s">
        <v>6302</v>
      </c>
      <c r="B1205" s="15" t="s">
        <v>8371</v>
      </c>
      <c r="C1205" s="15" t="s">
        <v>6701</v>
      </c>
      <c r="D1205" s="15" t="s">
        <v>103</v>
      </c>
      <c r="E1205" s="15" t="s">
        <v>947</v>
      </c>
      <c r="G1205" s="15" t="s">
        <v>6698</v>
      </c>
      <c r="H1205" s="15" t="s">
        <v>20</v>
      </c>
    </row>
    <row r="1206" spans="1:10">
      <c r="A1206" s="15" t="s">
        <v>6303</v>
      </c>
      <c r="B1206" s="15" t="s">
        <v>8372</v>
      </c>
      <c r="C1206" s="15" t="s">
        <v>6701</v>
      </c>
      <c r="D1206" s="15" t="s">
        <v>103</v>
      </c>
      <c r="E1206" s="15" t="s">
        <v>947</v>
      </c>
      <c r="G1206" s="15" t="s">
        <v>6698</v>
      </c>
      <c r="H1206" s="15" t="s">
        <v>20</v>
      </c>
    </row>
    <row r="1207" spans="1:10">
      <c r="A1207" s="15" t="s">
        <v>347</v>
      </c>
      <c r="B1207" s="15" t="s">
        <v>349</v>
      </c>
      <c r="C1207" s="15" t="s">
        <v>6701</v>
      </c>
      <c r="D1207" s="15" t="s">
        <v>1636</v>
      </c>
      <c r="E1207" s="15" t="s">
        <v>947</v>
      </c>
      <c r="H1207" s="15" t="s">
        <v>20</v>
      </c>
      <c r="J1207" s="15" t="s">
        <v>117</v>
      </c>
    </row>
    <row r="1208" spans="1:10">
      <c r="A1208" s="15" t="s">
        <v>350</v>
      </c>
      <c r="B1208" s="15" t="s">
        <v>351</v>
      </c>
      <c r="C1208" s="15" t="s">
        <v>6701</v>
      </c>
      <c r="D1208" s="15" t="s">
        <v>103</v>
      </c>
      <c r="E1208" s="15" t="s">
        <v>947</v>
      </c>
      <c r="G1208" s="15" t="s">
        <v>6698</v>
      </c>
      <c r="H1208" s="15" t="s">
        <v>20</v>
      </c>
    </row>
    <row r="1209" spans="1:10">
      <c r="A1209" s="15" t="s">
        <v>8373</v>
      </c>
      <c r="B1209" s="15" t="s">
        <v>8374</v>
      </c>
      <c r="C1209" s="15" t="s">
        <v>6700</v>
      </c>
      <c r="D1209" s="15" t="s">
        <v>103</v>
      </c>
      <c r="E1209" s="15" t="s">
        <v>947</v>
      </c>
      <c r="G1209" s="15" t="s">
        <v>6698</v>
      </c>
      <c r="H1209" s="15" t="s">
        <v>20</v>
      </c>
    </row>
    <row r="1210" spans="1:10">
      <c r="A1210" s="15" t="s">
        <v>367</v>
      </c>
      <c r="B1210" s="15" t="s">
        <v>369</v>
      </c>
      <c r="C1210" s="15" t="s">
        <v>6701</v>
      </c>
      <c r="D1210" s="15" t="s">
        <v>1636</v>
      </c>
      <c r="E1210" s="15" t="s">
        <v>947</v>
      </c>
      <c r="H1210" s="15" t="s">
        <v>20</v>
      </c>
      <c r="J1210" s="15" t="s">
        <v>117</v>
      </c>
    </row>
    <row r="1211" spans="1:10">
      <c r="A1211" s="15" t="s">
        <v>370</v>
      </c>
      <c r="B1211" s="15" t="s">
        <v>371</v>
      </c>
      <c r="C1211" s="15" t="s">
        <v>6701</v>
      </c>
      <c r="D1211" s="15" t="s">
        <v>103</v>
      </c>
      <c r="E1211" s="15" t="s">
        <v>947</v>
      </c>
      <c r="G1211" s="15" t="s">
        <v>6698</v>
      </c>
      <c r="H1211" s="15" t="s">
        <v>20</v>
      </c>
    </row>
    <row r="1212" spans="1:10">
      <c r="A1212" s="15" t="s">
        <v>8375</v>
      </c>
      <c r="B1212" s="15" t="s">
        <v>8376</v>
      </c>
      <c r="C1212" s="15" t="s">
        <v>6700</v>
      </c>
      <c r="D1212" s="15" t="s">
        <v>103</v>
      </c>
      <c r="E1212" s="15" t="s">
        <v>947</v>
      </c>
      <c r="G1212" s="15" t="s">
        <v>6698</v>
      </c>
      <c r="H1212" s="15" t="s">
        <v>20</v>
      </c>
    </row>
    <row r="1213" spans="1:10">
      <c r="A1213" s="15" t="s">
        <v>848</v>
      </c>
      <c r="B1213" s="15" t="s">
        <v>458</v>
      </c>
      <c r="C1213" s="15" t="s">
        <v>6700</v>
      </c>
      <c r="D1213" s="15" t="s">
        <v>103</v>
      </c>
      <c r="E1213" s="15" t="s">
        <v>947</v>
      </c>
      <c r="G1213" s="15" t="s">
        <v>6698</v>
      </c>
      <c r="H1213" s="15" t="s">
        <v>20</v>
      </c>
    </row>
    <row r="1214" spans="1:10">
      <c r="A1214" s="15" t="s">
        <v>860</v>
      </c>
      <c r="B1214" s="15" t="s">
        <v>1601</v>
      </c>
      <c r="C1214" s="15" t="s">
        <v>6700</v>
      </c>
      <c r="D1214" s="15" t="s">
        <v>103</v>
      </c>
      <c r="E1214" s="15" t="s">
        <v>947</v>
      </c>
      <c r="G1214" s="15" t="s">
        <v>6698</v>
      </c>
      <c r="H1214" s="15" t="s">
        <v>20</v>
      </c>
    </row>
    <row r="1215" spans="1:10">
      <c r="A1215" s="15" t="s">
        <v>864</v>
      </c>
      <c r="B1215" s="15" t="s">
        <v>1604</v>
      </c>
      <c r="C1215" s="15" t="s">
        <v>6700</v>
      </c>
      <c r="D1215" s="15" t="s">
        <v>103</v>
      </c>
      <c r="E1215" s="15" t="s">
        <v>947</v>
      </c>
      <c r="G1215" s="15" t="s">
        <v>6698</v>
      </c>
      <c r="H1215" s="15" t="s">
        <v>20</v>
      </c>
    </row>
    <row r="1216" spans="1:10">
      <c r="A1216" s="15" t="s">
        <v>844</v>
      </c>
      <c r="B1216" s="15" t="s">
        <v>454</v>
      </c>
      <c r="C1216" s="15" t="s">
        <v>6700</v>
      </c>
      <c r="D1216" s="15" t="s">
        <v>103</v>
      </c>
      <c r="E1216" s="15" t="s">
        <v>947</v>
      </c>
      <c r="G1216" s="15" t="s">
        <v>6698</v>
      </c>
      <c r="H1216" s="15" t="s">
        <v>20</v>
      </c>
    </row>
    <row r="1217" spans="1:10">
      <c r="A1217" s="15" t="s">
        <v>852</v>
      </c>
      <c r="B1217" s="15" t="s">
        <v>462</v>
      </c>
      <c r="C1217" s="15" t="s">
        <v>6700</v>
      </c>
      <c r="D1217" s="15" t="s">
        <v>103</v>
      </c>
      <c r="E1217" s="15" t="s">
        <v>947</v>
      </c>
      <c r="G1217" s="15" t="s">
        <v>6698</v>
      </c>
      <c r="H1217" s="15" t="s">
        <v>20</v>
      </c>
    </row>
    <row r="1218" spans="1:10">
      <c r="A1218" s="15" t="s">
        <v>1570</v>
      </c>
      <c r="B1218" s="15" t="s">
        <v>443</v>
      </c>
      <c r="C1218" s="15" t="s">
        <v>6701</v>
      </c>
      <c r="D1218" s="15" t="s">
        <v>1636</v>
      </c>
      <c r="E1218" s="15" t="s">
        <v>947</v>
      </c>
      <c r="H1218" s="15" t="s">
        <v>20</v>
      </c>
      <c r="J1218" s="15" t="s">
        <v>117</v>
      </c>
    </row>
    <row r="1219" spans="1:10">
      <c r="A1219" s="15" t="s">
        <v>1576</v>
      </c>
      <c r="B1219" s="15" t="s">
        <v>446</v>
      </c>
      <c r="C1219" s="15" t="s">
        <v>6701</v>
      </c>
      <c r="D1219" s="15" t="s">
        <v>103</v>
      </c>
      <c r="E1219" s="15" t="s">
        <v>947</v>
      </c>
      <c r="G1219" s="15" t="s">
        <v>6698</v>
      </c>
      <c r="H1219" s="15" t="s">
        <v>20</v>
      </c>
    </row>
    <row r="1220" spans="1:10">
      <c r="A1220" s="15" t="s">
        <v>838</v>
      </c>
      <c r="B1220" s="15" t="s">
        <v>448</v>
      </c>
      <c r="C1220" s="15" t="s">
        <v>6701</v>
      </c>
      <c r="D1220" s="15" t="s">
        <v>1636</v>
      </c>
      <c r="E1220" s="15" t="s">
        <v>947</v>
      </c>
      <c r="H1220" s="15" t="s">
        <v>20</v>
      </c>
      <c r="J1220" s="15" t="s">
        <v>117</v>
      </c>
    </row>
    <row r="1221" spans="1:10">
      <c r="A1221" s="15" t="s">
        <v>839</v>
      </c>
      <c r="B1221" s="15" t="s">
        <v>450</v>
      </c>
      <c r="C1221" s="15" t="s">
        <v>6701</v>
      </c>
      <c r="D1221" s="15" t="s">
        <v>103</v>
      </c>
      <c r="E1221" s="15" t="s">
        <v>947</v>
      </c>
      <c r="G1221" s="15" t="s">
        <v>6698</v>
      </c>
      <c r="H1221" s="15" t="s">
        <v>20</v>
      </c>
    </row>
    <row r="1222" spans="1:10">
      <c r="A1222" s="15" t="s">
        <v>856</v>
      </c>
      <c r="B1222" s="15" t="s">
        <v>1598</v>
      </c>
      <c r="C1222" s="15" t="s">
        <v>6701</v>
      </c>
      <c r="D1222" s="15" t="s">
        <v>103</v>
      </c>
      <c r="E1222" s="15" t="s">
        <v>947</v>
      </c>
      <c r="G1222" s="15" t="s">
        <v>6698</v>
      </c>
      <c r="H1222" s="15" t="s">
        <v>20</v>
      </c>
    </row>
    <row r="1223" spans="1:10">
      <c r="A1223" s="15" t="s">
        <v>6414</v>
      </c>
      <c r="B1223" s="15" t="s">
        <v>1596</v>
      </c>
      <c r="C1223" s="15" t="s">
        <v>6701</v>
      </c>
      <c r="D1223" s="15" t="s">
        <v>1636</v>
      </c>
      <c r="E1223" s="15" t="s">
        <v>947</v>
      </c>
      <c r="H1223" s="15" t="s">
        <v>20</v>
      </c>
      <c r="J1223" s="15" t="s">
        <v>117</v>
      </c>
    </row>
    <row r="1224" spans="1:10">
      <c r="A1224" s="15" t="s">
        <v>8383</v>
      </c>
      <c r="B1224" s="15" t="s">
        <v>8384</v>
      </c>
      <c r="C1224" s="15" t="s">
        <v>6700</v>
      </c>
      <c r="D1224" s="15" t="s">
        <v>103</v>
      </c>
      <c r="E1224" s="15" t="s">
        <v>947</v>
      </c>
      <c r="G1224" s="15" t="s">
        <v>6698</v>
      </c>
      <c r="H1224" s="15" t="s">
        <v>20</v>
      </c>
    </row>
    <row r="1225" spans="1:10">
      <c r="A1225" s="15" t="s">
        <v>8387</v>
      </c>
      <c r="B1225" s="15" t="s">
        <v>8388</v>
      </c>
      <c r="C1225" s="15" t="s">
        <v>6700</v>
      </c>
      <c r="D1225" s="15" t="s">
        <v>103</v>
      </c>
      <c r="E1225" s="15" t="s">
        <v>947</v>
      </c>
      <c r="G1225" s="15" t="s">
        <v>6698</v>
      </c>
      <c r="H1225" s="15" t="s">
        <v>20</v>
      </c>
    </row>
    <row r="1226" spans="1:10">
      <c r="A1226" s="15" t="s">
        <v>8389</v>
      </c>
      <c r="B1226" s="15" t="s">
        <v>8390</v>
      </c>
      <c r="C1226" s="15" t="s">
        <v>6700</v>
      </c>
      <c r="D1226" s="15" t="s">
        <v>103</v>
      </c>
      <c r="E1226" s="15" t="s">
        <v>947</v>
      </c>
      <c r="G1226" s="15" t="s">
        <v>6698</v>
      </c>
      <c r="H1226" s="15" t="s">
        <v>20</v>
      </c>
    </row>
    <row r="1227" spans="1:10">
      <c r="A1227" s="15" t="s">
        <v>8391</v>
      </c>
      <c r="B1227" s="15" t="s">
        <v>8392</v>
      </c>
      <c r="C1227" s="15" t="s">
        <v>6700</v>
      </c>
      <c r="D1227" s="15" t="s">
        <v>103</v>
      </c>
      <c r="E1227" s="15" t="s">
        <v>947</v>
      </c>
      <c r="G1227" s="15" t="s">
        <v>6698</v>
      </c>
      <c r="H1227" s="15" t="s">
        <v>20</v>
      </c>
    </row>
    <row r="1228" spans="1:10">
      <c r="A1228" s="15" t="s">
        <v>8393</v>
      </c>
      <c r="B1228" s="15" t="s">
        <v>8394</v>
      </c>
      <c r="C1228" s="15" t="s">
        <v>6701</v>
      </c>
      <c r="D1228" s="15" t="s">
        <v>216</v>
      </c>
      <c r="E1228" s="15" t="s">
        <v>338</v>
      </c>
      <c r="H1228" s="15" t="s">
        <v>20</v>
      </c>
    </row>
    <row r="1229" spans="1:10">
      <c r="A1229" s="15" t="s">
        <v>8395</v>
      </c>
      <c r="B1229" s="15" t="s">
        <v>8396</v>
      </c>
      <c r="C1229" s="15" t="s">
        <v>6701</v>
      </c>
      <c r="D1229" s="15" t="s">
        <v>216</v>
      </c>
      <c r="E1229" s="15" t="s">
        <v>6712</v>
      </c>
      <c r="H1229" s="15" t="s">
        <v>20</v>
      </c>
    </row>
    <row r="1230" spans="1:10">
      <c r="A1230" s="15" t="s">
        <v>8397</v>
      </c>
      <c r="B1230" s="15" t="s">
        <v>8398</v>
      </c>
      <c r="C1230" s="15" t="s">
        <v>6935</v>
      </c>
      <c r="D1230" s="15" t="s">
        <v>103</v>
      </c>
      <c r="E1230" s="15" t="s">
        <v>1075</v>
      </c>
      <c r="G1230" s="15" t="s">
        <v>6698</v>
      </c>
      <c r="H1230" s="15" t="s">
        <v>20</v>
      </c>
    </row>
    <row r="1231" spans="1:10">
      <c r="A1231" s="15" t="s">
        <v>816</v>
      </c>
      <c r="B1231" s="15" t="s">
        <v>1463</v>
      </c>
      <c r="C1231" s="15" t="s">
        <v>6701</v>
      </c>
      <c r="D1231" s="15" t="s">
        <v>216</v>
      </c>
      <c r="E1231" s="15" t="s">
        <v>947</v>
      </c>
      <c r="H1231" s="15" t="s">
        <v>20</v>
      </c>
    </row>
    <row r="1232" spans="1:10">
      <c r="A1232" s="15" t="s">
        <v>8399</v>
      </c>
      <c r="B1232" s="15" t="s">
        <v>8400</v>
      </c>
      <c r="C1232" s="15" t="s">
        <v>6701</v>
      </c>
      <c r="D1232" s="15" t="s">
        <v>1636</v>
      </c>
      <c r="E1232" s="15" t="s">
        <v>947</v>
      </c>
      <c r="J1232" s="15" t="s">
        <v>117</v>
      </c>
    </row>
    <row r="1233" spans="1:12">
      <c r="A1233" s="15" t="s">
        <v>8399</v>
      </c>
      <c r="B1233" s="15" t="s">
        <v>8400</v>
      </c>
      <c r="C1233" s="15" t="s">
        <v>6688</v>
      </c>
      <c r="D1233" s="15" t="s">
        <v>1636</v>
      </c>
      <c r="E1233" s="15" t="s">
        <v>947</v>
      </c>
      <c r="J1233" s="15" t="s">
        <v>117</v>
      </c>
    </row>
    <row r="1234" spans="1:12">
      <c r="A1234" s="15" t="s">
        <v>8399</v>
      </c>
      <c r="B1234" s="15" t="s">
        <v>8401</v>
      </c>
      <c r="C1234" s="15" t="s">
        <v>6688</v>
      </c>
      <c r="D1234" s="15" t="s">
        <v>1636</v>
      </c>
      <c r="E1234" s="15" t="s">
        <v>947</v>
      </c>
      <c r="J1234" s="15" t="s">
        <v>117</v>
      </c>
    </row>
    <row r="1235" spans="1:12">
      <c r="A1235" s="15" t="s">
        <v>8399</v>
      </c>
      <c r="B1235" s="15" t="s">
        <v>8402</v>
      </c>
      <c r="C1235" s="15" t="s">
        <v>6688</v>
      </c>
      <c r="D1235" s="15" t="s">
        <v>1636</v>
      </c>
      <c r="E1235" s="15" t="s">
        <v>947</v>
      </c>
      <c r="J1235" s="15" t="s">
        <v>117</v>
      </c>
    </row>
    <row r="1236" spans="1:12">
      <c r="A1236" s="15" t="s">
        <v>8399</v>
      </c>
      <c r="B1236" s="15" t="s">
        <v>8403</v>
      </c>
      <c r="C1236" s="15" t="s">
        <v>6701</v>
      </c>
      <c r="D1236" s="15" t="s">
        <v>1636</v>
      </c>
      <c r="E1236" s="15" t="s">
        <v>947</v>
      </c>
      <c r="J1236" s="15" t="s">
        <v>117</v>
      </c>
    </row>
    <row r="1237" spans="1:12">
      <c r="A1237" s="15" t="s">
        <v>8399</v>
      </c>
      <c r="B1237" s="15" t="s">
        <v>8403</v>
      </c>
      <c r="C1237" s="15" t="s">
        <v>6688</v>
      </c>
      <c r="D1237" s="15" t="s">
        <v>1636</v>
      </c>
      <c r="E1237" s="15" t="s">
        <v>947</v>
      </c>
      <c r="J1237" s="15" t="s">
        <v>7020</v>
      </c>
    </row>
    <row r="1238" spans="1:12">
      <c r="A1238" s="15" t="s">
        <v>8404</v>
      </c>
      <c r="B1238" s="15" t="s">
        <v>8405</v>
      </c>
      <c r="C1238" s="15" t="s">
        <v>6701</v>
      </c>
      <c r="D1238" s="15" t="s">
        <v>1636</v>
      </c>
      <c r="E1238" s="15" t="s">
        <v>947</v>
      </c>
      <c r="J1238" s="15" t="s">
        <v>117</v>
      </c>
    </row>
    <row r="1239" spans="1:12">
      <c r="A1239" s="15" t="s">
        <v>8404</v>
      </c>
      <c r="B1239" s="15" t="s">
        <v>8406</v>
      </c>
      <c r="C1239" s="15" t="s">
        <v>6701</v>
      </c>
      <c r="D1239" s="15" t="s">
        <v>1636</v>
      </c>
      <c r="E1239" s="15" t="s">
        <v>947</v>
      </c>
      <c r="J1239" s="15" t="s">
        <v>117</v>
      </c>
    </row>
    <row r="1240" spans="1:12">
      <c r="A1240" s="15" t="s">
        <v>8399</v>
      </c>
      <c r="B1240" s="15" t="s">
        <v>8407</v>
      </c>
      <c r="C1240" s="15" t="s">
        <v>6701</v>
      </c>
      <c r="D1240" s="15" t="s">
        <v>1636</v>
      </c>
      <c r="E1240" s="15" t="s">
        <v>947</v>
      </c>
      <c r="H1240" s="15" t="s">
        <v>20</v>
      </c>
      <c r="J1240" s="15" t="s">
        <v>117</v>
      </c>
      <c r="L1240" s="15" t="s">
        <v>20</v>
      </c>
    </row>
    <row r="1241" spans="1:12">
      <c r="A1241" s="15" t="s">
        <v>8399</v>
      </c>
      <c r="B1241" s="15" t="s">
        <v>8408</v>
      </c>
      <c r="C1241" s="15" t="s">
        <v>6701</v>
      </c>
      <c r="D1241" s="15" t="s">
        <v>1636</v>
      </c>
      <c r="E1241" s="15" t="s">
        <v>947</v>
      </c>
      <c r="J1241" s="15" t="s">
        <v>117</v>
      </c>
    </row>
    <row r="1242" spans="1:12">
      <c r="A1242" s="15" t="s">
        <v>8399</v>
      </c>
      <c r="B1242" s="15" t="s">
        <v>8409</v>
      </c>
      <c r="C1242" s="15" t="s">
        <v>6727</v>
      </c>
      <c r="D1242" s="15" t="s">
        <v>1636</v>
      </c>
      <c r="E1242" s="15" t="s">
        <v>947</v>
      </c>
      <c r="J1242" s="15" t="s">
        <v>117</v>
      </c>
    </row>
    <row r="1243" spans="1:12">
      <c r="A1243" s="15" t="s">
        <v>8399</v>
      </c>
      <c r="B1243" s="15" t="s">
        <v>8410</v>
      </c>
      <c r="C1243" s="15" t="s">
        <v>6701</v>
      </c>
      <c r="D1243" s="15" t="s">
        <v>1636</v>
      </c>
      <c r="E1243" s="15" t="s">
        <v>947</v>
      </c>
      <c r="J1243" s="15" t="s">
        <v>117</v>
      </c>
    </row>
    <row r="1244" spans="1:12">
      <c r="A1244" s="15" t="s">
        <v>8404</v>
      </c>
      <c r="B1244" s="15" t="s">
        <v>8411</v>
      </c>
      <c r="C1244" s="15" t="s">
        <v>6701</v>
      </c>
      <c r="D1244" s="15" t="s">
        <v>1636</v>
      </c>
      <c r="E1244" s="15" t="s">
        <v>947</v>
      </c>
      <c r="J1244" s="15" t="s">
        <v>117</v>
      </c>
    </row>
    <row r="1245" spans="1:12">
      <c r="A1245" s="15" t="s">
        <v>8399</v>
      </c>
      <c r="B1245" s="15" t="s">
        <v>8412</v>
      </c>
      <c r="C1245" s="15" t="s">
        <v>6701</v>
      </c>
      <c r="D1245" s="15" t="s">
        <v>1636</v>
      </c>
      <c r="E1245" s="15" t="s">
        <v>947</v>
      </c>
      <c r="H1245" s="15" t="s">
        <v>20</v>
      </c>
      <c r="J1245" s="15" t="s">
        <v>117</v>
      </c>
      <c r="L1245" s="15" t="s">
        <v>20</v>
      </c>
    </row>
    <row r="1246" spans="1:12">
      <c r="A1246" s="15" t="s">
        <v>8404</v>
      </c>
      <c r="B1246" s="15" t="s">
        <v>8413</v>
      </c>
      <c r="C1246" s="15" t="s">
        <v>6701</v>
      </c>
      <c r="D1246" s="15" t="s">
        <v>1636</v>
      </c>
      <c r="E1246" s="15" t="s">
        <v>947</v>
      </c>
      <c r="J1246" s="15" t="s">
        <v>117</v>
      </c>
    </row>
    <row r="1247" spans="1:12">
      <c r="A1247" s="15" t="s">
        <v>8414</v>
      </c>
      <c r="B1247" s="15" t="s">
        <v>8415</v>
      </c>
      <c r="C1247" s="15" t="s">
        <v>6688</v>
      </c>
      <c r="D1247" s="15" t="s">
        <v>1636</v>
      </c>
      <c r="E1247" s="15" t="s">
        <v>947</v>
      </c>
      <c r="J1247" s="15" t="s">
        <v>7020</v>
      </c>
    </row>
    <row r="1248" spans="1:12">
      <c r="A1248" s="15" t="s">
        <v>8414</v>
      </c>
      <c r="B1248" s="15" t="s">
        <v>8416</v>
      </c>
      <c r="C1248" s="15" t="s">
        <v>6688</v>
      </c>
      <c r="D1248" s="15" t="s">
        <v>1636</v>
      </c>
      <c r="E1248" s="15" t="s">
        <v>947</v>
      </c>
      <c r="J1248" s="15" t="s">
        <v>7020</v>
      </c>
    </row>
    <row r="1249" spans="1:12">
      <c r="A1249" s="15" t="s">
        <v>8417</v>
      </c>
      <c r="B1249" s="15" t="s">
        <v>8418</v>
      </c>
      <c r="C1249" s="15" t="s">
        <v>6701</v>
      </c>
      <c r="D1249" s="15" t="s">
        <v>103</v>
      </c>
      <c r="E1249" s="15" t="s">
        <v>1347</v>
      </c>
      <c r="G1249" s="15" t="s">
        <v>6689</v>
      </c>
      <c r="H1249" s="15" t="s">
        <v>20</v>
      </c>
    </row>
    <row r="1250" spans="1:12">
      <c r="A1250" s="15" t="s">
        <v>6304</v>
      </c>
      <c r="B1250" s="15" t="s">
        <v>1668</v>
      </c>
      <c r="C1250" s="15" t="s">
        <v>6701</v>
      </c>
      <c r="D1250" s="15" t="s">
        <v>1636</v>
      </c>
      <c r="E1250" s="15" t="s">
        <v>947</v>
      </c>
      <c r="H1250" s="15" t="s">
        <v>20</v>
      </c>
      <c r="J1250" s="15" t="s">
        <v>117</v>
      </c>
    </row>
    <row r="1251" spans="1:12">
      <c r="A1251" s="15" t="s">
        <v>6304</v>
      </c>
      <c r="B1251" s="15" t="s">
        <v>1668</v>
      </c>
      <c r="C1251" s="15" t="s">
        <v>6697</v>
      </c>
      <c r="D1251" s="15" t="s">
        <v>1636</v>
      </c>
      <c r="E1251" s="15" t="s">
        <v>947</v>
      </c>
      <c r="H1251" s="15" t="s">
        <v>20</v>
      </c>
      <c r="J1251" s="15" t="s">
        <v>117</v>
      </c>
    </row>
    <row r="1252" spans="1:12">
      <c r="A1252" s="15" t="s">
        <v>8419</v>
      </c>
      <c r="B1252" s="15" t="s">
        <v>8420</v>
      </c>
      <c r="C1252" s="15" t="s">
        <v>6701</v>
      </c>
      <c r="D1252" s="15" t="s">
        <v>216</v>
      </c>
      <c r="E1252" s="15" t="s">
        <v>1075</v>
      </c>
      <c r="H1252" s="15" t="s">
        <v>20</v>
      </c>
    </row>
    <row r="1253" spans="1:12">
      <c r="A1253" s="15" t="s">
        <v>8421</v>
      </c>
      <c r="B1253" s="15" t="s">
        <v>8422</v>
      </c>
      <c r="C1253" s="15" t="s">
        <v>6701</v>
      </c>
      <c r="D1253" s="15" t="s">
        <v>216</v>
      </c>
      <c r="E1253" s="15" t="s">
        <v>1075</v>
      </c>
      <c r="H1253" s="15" t="s">
        <v>20</v>
      </c>
    </row>
    <row r="1254" spans="1:12">
      <c r="A1254" s="15" t="s">
        <v>241</v>
      </c>
      <c r="B1254" s="15" t="s">
        <v>242</v>
      </c>
      <c r="C1254" s="15" t="s">
        <v>6701</v>
      </c>
      <c r="D1254" s="15" t="s">
        <v>1636</v>
      </c>
      <c r="E1254" s="15" t="s">
        <v>947</v>
      </c>
      <c r="H1254" s="15" t="s">
        <v>20</v>
      </c>
      <c r="J1254" s="15" t="s">
        <v>117</v>
      </c>
    </row>
    <row r="1255" spans="1:12">
      <c r="A1255" s="15" t="s">
        <v>241</v>
      </c>
      <c r="B1255" s="15" t="s">
        <v>242</v>
      </c>
      <c r="C1255" s="15" t="s">
        <v>6697</v>
      </c>
      <c r="D1255" s="15" t="s">
        <v>1636</v>
      </c>
      <c r="E1255" s="15" t="s">
        <v>947</v>
      </c>
      <c r="H1255" s="15" t="s">
        <v>20</v>
      </c>
      <c r="J1255" s="15" t="s">
        <v>117</v>
      </c>
      <c r="K1255" s="15" t="s">
        <v>2204</v>
      </c>
    </row>
    <row r="1256" spans="1:12">
      <c r="A1256" s="15" t="s">
        <v>8423</v>
      </c>
      <c r="B1256" s="15" t="s">
        <v>8424</v>
      </c>
      <c r="C1256" s="15" t="s">
        <v>6731</v>
      </c>
      <c r="D1256" s="15" t="s">
        <v>216</v>
      </c>
      <c r="E1256" s="15" t="s">
        <v>947</v>
      </c>
      <c r="H1256" s="15" t="s">
        <v>20</v>
      </c>
    </row>
    <row r="1257" spans="1:12">
      <c r="A1257" s="15" t="s">
        <v>8425</v>
      </c>
      <c r="B1257" s="15" t="s">
        <v>8426</v>
      </c>
      <c r="C1257" s="15" t="s">
        <v>6980</v>
      </c>
      <c r="D1257" s="15" t="s">
        <v>103</v>
      </c>
      <c r="E1257" s="15" t="s">
        <v>810</v>
      </c>
      <c r="G1257" s="15" t="s">
        <v>6698</v>
      </c>
      <c r="H1257" s="15" t="s">
        <v>20</v>
      </c>
    </row>
    <row r="1258" spans="1:12">
      <c r="A1258" s="15" t="s">
        <v>8427</v>
      </c>
      <c r="B1258" s="15" t="s">
        <v>8428</v>
      </c>
      <c r="C1258" s="15" t="s">
        <v>6731</v>
      </c>
      <c r="D1258" s="15" t="s">
        <v>216</v>
      </c>
      <c r="E1258" s="15" t="s">
        <v>947</v>
      </c>
      <c r="H1258" s="15" t="s">
        <v>20</v>
      </c>
    </row>
    <row r="1259" spans="1:12">
      <c r="A1259" s="15" t="s">
        <v>8</v>
      </c>
      <c r="B1259" s="15" t="s">
        <v>8429</v>
      </c>
      <c r="C1259" s="15" t="s">
        <v>7132</v>
      </c>
      <c r="D1259" s="15" t="s">
        <v>1636</v>
      </c>
      <c r="E1259" s="15" t="s">
        <v>947</v>
      </c>
      <c r="H1259" s="15" t="s">
        <v>20</v>
      </c>
      <c r="J1259" s="15" t="s">
        <v>117</v>
      </c>
      <c r="K1259" s="15" t="s">
        <v>13</v>
      </c>
      <c r="L1259" s="15" t="s">
        <v>20</v>
      </c>
    </row>
    <row r="1260" spans="1:12">
      <c r="A1260" s="15" t="s">
        <v>8</v>
      </c>
      <c r="B1260" s="15" t="s">
        <v>186</v>
      </c>
      <c r="C1260" s="15" t="s">
        <v>6701</v>
      </c>
      <c r="D1260" s="15" t="s">
        <v>1636</v>
      </c>
      <c r="E1260" s="15" t="s">
        <v>947</v>
      </c>
      <c r="H1260" s="15" t="s">
        <v>20</v>
      </c>
      <c r="J1260" s="15" t="s">
        <v>117</v>
      </c>
    </row>
    <row r="1261" spans="1:12">
      <c r="A1261" s="15" t="s">
        <v>330</v>
      </c>
      <c r="B1261" s="15" t="s">
        <v>8430</v>
      </c>
      <c r="C1261" s="15" t="s">
        <v>6697</v>
      </c>
      <c r="D1261" s="15" t="s">
        <v>103</v>
      </c>
      <c r="E1261" s="15" t="s">
        <v>947</v>
      </c>
      <c r="G1261" s="15" t="s">
        <v>6698</v>
      </c>
      <c r="H1261" s="15" t="s">
        <v>20</v>
      </c>
    </row>
    <row r="1262" spans="1:12">
      <c r="A1262" s="15" t="s">
        <v>330</v>
      </c>
      <c r="B1262" s="15" t="s">
        <v>331</v>
      </c>
      <c r="C1262" s="15" t="s">
        <v>6701</v>
      </c>
      <c r="D1262" s="15" t="s">
        <v>103</v>
      </c>
      <c r="E1262" s="15" t="s">
        <v>947</v>
      </c>
      <c r="G1262" s="15" t="s">
        <v>6698</v>
      </c>
      <c r="H1262" s="15" t="s">
        <v>20</v>
      </c>
    </row>
    <row r="1263" spans="1:12">
      <c r="A1263" s="15" t="s">
        <v>330</v>
      </c>
      <c r="B1263" s="15" t="s">
        <v>8431</v>
      </c>
      <c r="C1263" s="15" t="s">
        <v>6700</v>
      </c>
      <c r="D1263" s="15" t="s">
        <v>103</v>
      </c>
      <c r="E1263" s="15" t="s">
        <v>947</v>
      </c>
      <c r="G1263" s="15" t="s">
        <v>6698</v>
      </c>
      <c r="H1263" s="15" t="s">
        <v>20</v>
      </c>
    </row>
    <row r="1264" spans="1:12">
      <c r="A1264" s="15" t="s">
        <v>8432</v>
      </c>
      <c r="B1264" s="15" t="s">
        <v>8433</v>
      </c>
      <c r="C1264" s="15" t="s">
        <v>6701</v>
      </c>
      <c r="D1264" s="15" t="s">
        <v>103</v>
      </c>
      <c r="E1264" s="15" t="s">
        <v>6712</v>
      </c>
      <c r="G1264" s="15" t="s">
        <v>6720</v>
      </c>
      <c r="H1264" s="15" t="s">
        <v>20</v>
      </c>
    </row>
    <row r="1265" spans="1:10">
      <c r="A1265" s="15" t="s">
        <v>8434</v>
      </c>
      <c r="B1265" s="15" t="s">
        <v>8435</v>
      </c>
      <c r="C1265" s="15" t="s">
        <v>6701</v>
      </c>
      <c r="D1265" s="15" t="s">
        <v>216</v>
      </c>
      <c r="E1265" s="15" t="s">
        <v>6712</v>
      </c>
      <c r="G1265" s="15" t="s">
        <v>1348</v>
      </c>
      <c r="H1265" s="15" t="s">
        <v>20</v>
      </c>
    </row>
    <row r="1266" spans="1:10">
      <c r="A1266" s="15" t="s">
        <v>8436</v>
      </c>
      <c r="B1266" s="15" t="s">
        <v>8437</v>
      </c>
      <c r="C1266" s="15" t="s">
        <v>6701</v>
      </c>
      <c r="D1266" s="15" t="s">
        <v>103</v>
      </c>
      <c r="E1266" s="15" t="s">
        <v>6712</v>
      </c>
      <c r="G1266" s="15" t="s">
        <v>6720</v>
      </c>
      <c r="H1266" s="15" t="s">
        <v>20</v>
      </c>
    </row>
    <row r="1267" spans="1:10">
      <c r="A1267" s="15" t="s">
        <v>8438</v>
      </c>
      <c r="B1267" s="15" t="s">
        <v>8439</v>
      </c>
      <c r="C1267" s="15" t="s">
        <v>6701</v>
      </c>
      <c r="D1267" s="15" t="s">
        <v>216</v>
      </c>
      <c r="E1267" s="15" t="s">
        <v>6712</v>
      </c>
      <c r="G1267" s="15" t="s">
        <v>1348</v>
      </c>
      <c r="H1267" s="15" t="s">
        <v>20</v>
      </c>
    </row>
    <row r="1268" spans="1:10">
      <c r="A1268" s="15" t="s">
        <v>8440</v>
      </c>
      <c r="B1268" s="15" t="s">
        <v>8441</v>
      </c>
      <c r="C1268" s="15" t="s">
        <v>6701</v>
      </c>
      <c r="D1268" s="15" t="s">
        <v>103</v>
      </c>
      <c r="E1268" s="15" t="s">
        <v>947</v>
      </c>
      <c r="G1268" s="15" t="s">
        <v>6720</v>
      </c>
      <c r="H1268" s="15" t="s">
        <v>20</v>
      </c>
    </row>
    <row r="1269" spans="1:10">
      <c r="A1269" s="15" t="s">
        <v>8442</v>
      </c>
      <c r="B1269" s="15" t="s">
        <v>8443</v>
      </c>
      <c r="C1269" s="15" t="s">
        <v>6700</v>
      </c>
      <c r="D1269" s="15" t="s">
        <v>216</v>
      </c>
      <c r="E1269" s="15" t="s">
        <v>7455</v>
      </c>
      <c r="H1269" s="15" t="s">
        <v>20</v>
      </c>
    </row>
    <row r="1270" spans="1:10">
      <c r="A1270" s="15" t="s">
        <v>8444</v>
      </c>
      <c r="B1270" s="15" t="s">
        <v>8445</v>
      </c>
      <c r="C1270" s="15" t="s">
        <v>6701</v>
      </c>
      <c r="D1270" s="15" t="s">
        <v>1636</v>
      </c>
      <c r="E1270" s="15" t="s">
        <v>947</v>
      </c>
      <c r="H1270" s="15" t="s">
        <v>20</v>
      </c>
      <c r="J1270" s="15" t="s">
        <v>117</v>
      </c>
    </row>
    <row r="1271" spans="1:10">
      <c r="A1271" s="15" t="s">
        <v>8444</v>
      </c>
      <c r="B1271" s="15" t="s">
        <v>8445</v>
      </c>
      <c r="C1271" s="15" t="s">
        <v>6697</v>
      </c>
      <c r="D1271" s="15" t="s">
        <v>1636</v>
      </c>
      <c r="E1271" s="15" t="s">
        <v>947</v>
      </c>
      <c r="H1271" s="15" t="s">
        <v>20</v>
      </c>
      <c r="J1271" s="15" t="s">
        <v>117</v>
      </c>
    </row>
    <row r="1272" spans="1:10">
      <c r="A1272" s="15" t="s">
        <v>8446</v>
      </c>
      <c r="B1272" s="15" t="s">
        <v>8447</v>
      </c>
      <c r="C1272" s="15" t="s">
        <v>6701</v>
      </c>
      <c r="D1272" s="15" t="s">
        <v>216</v>
      </c>
      <c r="E1272" s="15" t="s">
        <v>6831</v>
      </c>
      <c r="H1272" s="15" t="s">
        <v>20</v>
      </c>
    </row>
    <row r="1273" spans="1:10">
      <c r="A1273" s="15" t="s">
        <v>2031</v>
      </c>
      <c r="B1273" s="15" t="s">
        <v>8448</v>
      </c>
      <c r="C1273" s="15" t="s">
        <v>6700</v>
      </c>
      <c r="D1273" s="15" t="s">
        <v>103</v>
      </c>
      <c r="E1273" s="15" t="s">
        <v>947</v>
      </c>
      <c r="G1273" s="15" t="s">
        <v>6689</v>
      </c>
      <c r="H1273" s="15" t="s">
        <v>20</v>
      </c>
    </row>
    <row r="1274" spans="1:10">
      <c r="A1274" s="15" t="s">
        <v>8449</v>
      </c>
      <c r="B1274" s="15" t="s">
        <v>8450</v>
      </c>
      <c r="C1274" s="15" t="s">
        <v>6935</v>
      </c>
      <c r="D1274" s="15" t="s">
        <v>103</v>
      </c>
      <c r="E1274" s="15" t="s">
        <v>947</v>
      </c>
      <c r="G1274" s="15" t="s">
        <v>6720</v>
      </c>
      <c r="H1274" s="15" t="s">
        <v>20</v>
      </c>
    </row>
    <row r="1275" spans="1:10">
      <c r="A1275" s="15" t="s">
        <v>776</v>
      </c>
      <c r="B1275" s="15" t="s">
        <v>2014</v>
      </c>
      <c r="C1275" s="15" t="s">
        <v>6697</v>
      </c>
      <c r="D1275" s="15" t="s">
        <v>1636</v>
      </c>
      <c r="E1275" s="15" t="s">
        <v>947</v>
      </c>
      <c r="H1275" s="15" t="s">
        <v>20</v>
      </c>
      <c r="J1275" s="15" t="s">
        <v>117</v>
      </c>
    </row>
    <row r="1276" spans="1:10">
      <c r="A1276" s="15" t="s">
        <v>234</v>
      </c>
      <c r="B1276" s="15" t="s">
        <v>236</v>
      </c>
      <c r="C1276" s="15" t="s">
        <v>6701</v>
      </c>
      <c r="D1276" s="15" t="s">
        <v>1636</v>
      </c>
      <c r="E1276" s="15" t="s">
        <v>947</v>
      </c>
      <c r="H1276" s="15" t="s">
        <v>20</v>
      </c>
      <c r="J1276" s="15" t="s">
        <v>117</v>
      </c>
    </row>
    <row r="1277" spans="1:10">
      <c r="A1277" s="15" t="s">
        <v>8451</v>
      </c>
      <c r="B1277" s="15" t="s">
        <v>1763</v>
      </c>
      <c r="C1277" s="15" t="s">
        <v>6701</v>
      </c>
      <c r="D1277" s="15" t="s">
        <v>1636</v>
      </c>
      <c r="E1277" s="15" t="s">
        <v>947</v>
      </c>
      <c r="H1277" s="15" t="s">
        <v>20</v>
      </c>
      <c r="J1277" s="15" t="s">
        <v>117</v>
      </c>
    </row>
    <row r="1278" spans="1:10">
      <c r="A1278" s="15" t="s">
        <v>8451</v>
      </c>
      <c r="B1278" s="15" t="s">
        <v>1763</v>
      </c>
      <c r="C1278" s="15" t="s">
        <v>6697</v>
      </c>
      <c r="D1278" s="15" t="s">
        <v>1636</v>
      </c>
      <c r="E1278" s="15" t="s">
        <v>947</v>
      </c>
      <c r="H1278" s="15" t="s">
        <v>20</v>
      </c>
      <c r="J1278" s="15" t="s">
        <v>117</v>
      </c>
    </row>
    <row r="1279" spans="1:10">
      <c r="A1279" s="15" t="s">
        <v>8452</v>
      </c>
      <c r="B1279" s="15" t="s">
        <v>8453</v>
      </c>
      <c r="C1279" s="15" t="s">
        <v>6697</v>
      </c>
      <c r="D1279" s="15" t="s">
        <v>103</v>
      </c>
      <c r="E1279" s="15" t="s">
        <v>1075</v>
      </c>
      <c r="G1279" s="15" t="s">
        <v>6689</v>
      </c>
      <c r="H1279" s="15" t="s">
        <v>20</v>
      </c>
    </row>
    <row r="1280" spans="1:10">
      <c r="A1280" s="15" t="s">
        <v>8452</v>
      </c>
      <c r="B1280" s="15" t="s">
        <v>8454</v>
      </c>
      <c r="C1280" s="15" t="s">
        <v>6700</v>
      </c>
      <c r="D1280" s="15" t="s">
        <v>103</v>
      </c>
      <c r="E1280" s="15" t="s">
        <v>1075</v>
      </c>
      <c r="G1280" s="15" t="s">
        <v>6689</v>
      </c>
      <c r="H1280" s="15" t="s">
        <v>20</v>
      </c>
    </row>
    <row r="1281" spans="1:12">
      <c r="A1281" s="15" t="s">
        <v>8455</v>
      </c>
      <c r="B1281" s="15" t="s">
        <v>8456</v>
      </c>
      <c r="C1281" s="15" t="s">
        <v>6701</v>
      </c>
      <c r="D1281" s="15" t="s">
        <v>216</v>
      </c>
      <c r="E1281" s="15" t="s">
        <v>947</v>
      </c>
      <c r="H1281" s="15" t="s">
        <v>20</v>
      </c>
    </row>
    <row r="1282" spans="1:12">
      <c r="A1282" s="15" t="s">
        <v>8459</v>
      </c>
      <c r="B1282" s="15" t="s">
        <v>8460</v>
      </c>
      <c r="C1282" s="15" t="s">
        <v>6700</v>
      </c>
      <c r="D1282" s="15" t="s">
        <v>103</v>
      </c>
      <c r="E1282" s="15" t="s">
        <v>810</v>
      </c>
      <c r="G1282" s="15" t="s">
        <v>6698</v>
      </c>
      <c r="H1282" s="15" t="s">
        <v>20</v>
      </c>
    </row>
    <row r="1283" spans="1:12">
      <c r="A1283" s="15" t="s">
        <v>8461</v>
      </c>
      <c r="B1283" s="15" t="s">
        <v>8462</v>
      </c>
      <c r="C1283" s="15" t="s">
        <v>6701</v>
      </c>
      <c r="D1283" s="15" t="s">
        <v>1636</v>
      </c>
      <c r="E1283" s="15" t="s">
        <v>947</v>
      </c>
      <c r="H1283" s="15" t="s">
        <v>20</v>
      </c>
      <c r="J1283" s="15" t="s">
        <v>117</v>
      </c>
    </row>
    <row r="1284" spans="1:12">
      <c r="A1284" s="15" t="s">
        <v>8463</v>
      </c>
      <c r="B1284" s="15" t="s">
        <v>8464</v>
      </c>
      <c r="C1284" s="15" t="s">
        <v>6700</v>
      </c>
      <c r="D1284" s="15" t="s">
        <v>103</v>
      </c>
      <c r="E1284" s="15" t="s">
        <v>947</v>
      </c>
      <c r="G1284" s="15" t="s">
        <v>6698</v>
      </c>
      <c r="H1284" s="15" t="s">
        <v>20</v>
      </c>
    </row>
    <row r="1285" spans="1:12">
      <c r="A1285" s="15" t="s">
        <v>8465</v>
      </c>
      <c r="B1285" s="15" t="s">
        <v>8466</v>
      </c>
      <c r="C1285" s="15" t="s">
        <v>6701</v>
      </c>
      <c r="D1285" s="15" t="s">
        <v>1636</v>
      </c>
      <c r="E1285" s="15" t="s">
        <v>947</v>
      </c>
      <c r="H1285" s="15" t="s">
        <v>20</v>
      </c>
      <c r="J1285" s="15" t="s">
        <v>117</v>
      </c>
    </row>
    <row r="1286" spans="1:12">
      <c r="A1286" s="15" t="s">
        <v>8467</v>
      </c>
      <c r="B1286" s="15" t="s">
        <v>8468</v>
      </c>
      <c r="C1286" s="15" t="s">
        <v>6697</v>
      </c>
      <c r="D1286" s="15" t="s">
        <v>1636</v>
      </c>
      <c r="E1286" s="15" t="s">
        <v>947</v>
      </c>
      <c r="H1286" s="15" t="s">
        <v>20</v>
      </c>
      <c r="J1286" s="15" t="s">
        <v>7020</v>
      </c>
      <c r="L1286" s="15" t="s">
        <v>20</v>
      </c>
    </row>
    <row r="1287" spans="1:12">
      <c r="A1287" s="15" t="s">
        <v>8469</v>
      </c>
      <c r="B1287" s="15" t="s">
        <v>8470</v>
      </c>
      <c r="C1287" s="15" t="s">
        <v>6700</v>
      </c>
      <c r="D1287" s="15" t="s">
        <v>103</v>
      </c>
      <c r="E1287" s="15" t="s">
        <v>947</v>
      </c>
      <c r="G1287" s="15" t="s">
        <v>6689</v>
      </c>
      <c r="H1287" s="15" t="s">
        <v>20</v>
      </c>
    </row>
    <row r="1288" spans="1:12">
      <c r="A1288" s="15" t="s">
        <v>8471</v>
      </c>
      <c r="B1288" s="15" t="s">
        <v>8472</v>
      </c>
      <c r="C1288" s="15" t="s">
        <v>6700</v>
      </c>
      <c r="D1288" s="15" t="s">
        <v>103</v>
      </c>
      <c r="E1288" s="15" t="s">
        <v>7481</v>
      </c>
      <c r="G1288" s="15" t="s">
        <v>6698</v>
      </c>
      <c r="H1288" s="15" t="s">
        <v>20</v>
      </c>
    </row>
    <row r="1289" spans="1:12">
      <c r="A1289" s="15" t="s">
        <v>8471</v>
      </c>
      <c r="B1289" s="15" t="s">
        <v>8473</v>
      </c>
      <c r="C1289" s="15" t="s">
        <v>6701</v>
      </c>
      <c r="D1289" s="15" t="s">
        <v>103</v>
      </c>
      <c r="E1289" s="15" t="s">
        <v>7481</v>
      </c>
      <c r="G1289" s="15" t="s">
        <v>6698</v>
      </c>
      <c r="H1289" s="15" t="s">
        <v>20</v>
      </c>
    </row>
    <row r="1290" spans="1:12">
      <c r="A1290" s="15" t="s">
        <v>8474</v>
      </c>
      <c r="B1290" s="15" t="s">
        <v>8475</v>
      </c>
      <c r="C1290" s="15" t="s">
        <v>6701</v>
      </c>
      <c r="D1290" s="15" t="s">
        <v>1636</v>
      </c>
      <c r="E1290" s="15" t="s">
        <v>947</v>
      </c>
      <c r="H1290" s="15" t="s">
        <v>20</v>
      </c>
      <c r="J1290" s="15" t="s">
        <v>117</v>
      </c>
    </row>
    <row r="1291" spans="1:12">
      <c r="A1291" s="15" t="s">
        <v>8476</v>
      </c>
      <c r="B1291" s="15" t="s">
        <v>8477</v>
      </c>
      <c r="C1291" s="15" t="s">
        <v>6701</v>
      </c>
      <c r="D1291" s="15" t="s">
        <v>1636</v>
      </c>
      <c r="E1291" s="15" t="s">
        <v>947</v>
      </c>
      <c r="H1291" s="15" t="s">
        <v>20</v>
      </c>
      <c r="J1291" s="15" t="s">
        <v>117</v>
      </c>
      <c r="K1291" s="15" t="s">
        <v>104</v>
      </c>
    </row>
    <row r="1292" spans="1:12">
      <c r="A1292" s="15" t="s">
        <v>254</v>
      </c>
      <c r="B1292" s="15" t="s">
        <v>255</v>
      </c>
      <c r="C1292" s="15" t="s">
        <v>6701</v>
      </c>
      <c r="D1292" s="15" t="s">
        <v>1636</v>
      </c>
      <c r="E1292" s="15" t="s">
        <v>947</v>
      </c>
      <c r="H1292" s="15" t="s">
        <v>20</v>
      </c>
      <c r="J1292" s="15" t="s">
        <v>117</v>
      </c>
    </row>
    <row r="1293" spans="1:12">
      <c r="A1293" s="15" t="s">
        <v>254</v>
      </c>
      <c r="B1293" s="15" t="s">
        <v>255</v>
      </c>
      <c r="C1293" s="15" t="s">
        <v>6697</v>
      </c>
      <c r="D1293" s="15" t="s">
        <v>1636</v>
      </c>
      <c r="E1293" s="15" t="s">
        <v>947</v>
      </c>
      <c r="H1293" s="15" t="s">
        <v>20</v>
      </c>
      <c r="J1293" s="15" t="s">
        <v>117</v>
      </c>
    </row>
    <row r="1294" spans="1:12">
      <c r="A1294" s="15" t="s">
        <v>311</v>
      </c>
      <c r="B1294" s="15" t="s">
        <v>911</v>
      </c>
      <c r="C1294" s="15" t="s">
        <v>7132</v>
      </c>
      <c r="D1294" s="15" t="s">
        <v>103</v>
      </c>
      <c r="E1294" s="15" t="s">
        <v>1075</v>
      </c>
      <c r="G1294" s="15" t="s">
        <v>6720</v>
      </c>
      <c r="H1294" s="15" t="s">
        <v>20</v>
      </c>
    </row>
    <row r="1295" spans="1:12">
      <c r="A1295" s="15" t="s">
        <v>311</v>
      </c>
      <c r="B1295" s="15" t="s">
        <v>8478</v>
      </c>
      <c r="C1295" s="15" t="s">
        <v>6727</v>
      </c>
      <c r="D1295" s="15" t="s">
        <v>103</v>
      </c>
      <c r="E1295" s="15" t="s">
        <v>1075</v>
      </c>
      <c r="G1295" s="15" t="s">
        <v>6720</v>
      </c>
      <c r="H1295" s="15" t="s">
        <v>20</v>
      </c>
    </row>
    <row r="1296" spans="1:12">
      <c r="A1296" s="15" t="s">
        <v>311</v>
      </c>
      <c r="B1296" s="15" t="s">
        <v>8479</v>
      </c>
      <c r="C1296" s="15" t="s">
        <v>6704</v>
      </c>
      <c r="D1296" s="15" t="s">
        <v>216</v>
      </c>
      <c r="E1296" s="15" t="s">
        <v>1075</v>
      </c>
      <c r="H1296" s="15" t="s">
        <v>20</v>
      </c>
    </row>
    <row r="1297" spans="1:10">
      <c r="A1297" s="15" t="s">
        <v>726</v>
      </c>
      <c r="B1297" s="15" t="s">
        <v>1191</v>
      </c>
      <c r="C1297" s="15" t="s">
        <v>6700</v>
      </c>
      <c r="D1297" s="15" t="s">
        <v>216</v>
      </c>
      <c r="E1297" s="15" t="s">
        <v>338</v>
      </c>
      <c r="H1297" s="15" t="s">
        <v>20</v>
      </c>
    </row>
    <row r="1298" spans="1:10">
      <c r="A1298" s="15" t="s">
        <v>8480</v>
      </c>
      <c r="B1298" s="15" t="s">
        <v>8481</v>
      </c>
      <c r="C1298" s="15" t="s">
        <v>6727</v>
      </c>
      <c r="D1298" s="15" t="s">
        <v>103</v>
      </c>
      <c r="E1298" s="15" t="s">
        <v>1347</v>
      </c>
      <c r="G1298" s="15" t="s">
        <v>6720</v>
      </c>
      <c r="H1298" s="15" t="s">
        <v>20</v>
      </c>
    </row>
    <row r="1299" spans="1:10">
      <c r="A1299" s="15" t="s">
        <v>114</v>
      </c>
      <c r="B1299" s="15" t="s">
        <v>8482</v>
      </c>
      <c r="C1299" s="15" t="s">
        <v>6700</v>
      </c>
      <c r="D1299" s="15" t="s">
        <v>216</v>
      </c>
      <c r="E1299" s="15" t="s">
        <v>1075</v>
      </c>
      <c r="H1299" s="15" t="s">
        <v>20</v>
      </c>
    </row>
    <row r="1300" spans="1:10">
      <c r="A1300" s="15" t="s">
        <v>8483</v>
      </c>
      <c r="B1300" s="15" t="s">
        <v>8484</v>
      </c>
      <c r="C1300" s="15" t="s">
        <v>6935</v>
      </c>
      <c r="D1300" s="15" t="s">
        <v>103</v>
      </c>
      <c r="E1300" s="15" t="s">
        <v>1075</v>
      </c>
      <c r="G1300" s="15" t="s">
        <v>6720</v>
      </c>
      <c r="H1300" s="15" t="s">
        <v>20</v>
      </c>
    </row>
    <row r="1301" spans="1:10">
      <c r="A1301" s="15" t="s">
        <v>8485</v>
      </c>
      <c r="B1301" s="15" t="s">
        <v>8486</v>
      </c>
      <c r="C1301" s="15" t="s">
        <v>6700</v>
      </c>
      <c r="D1301" s="15" t="s">
        <v>216</v>
      </c>
      <c r="E1301" s="15" t="s">
        <v>338</v>
      </c>
      <c r="H1301" s="15" t="s">
        <v>20</v>
      </c>
    </row>
    <row r="1302" spans="1:10">
      <c r="A1302" s="15" t="s">
        <v>111</v>
      </c>
      <c r="B1302" s="15" t="s">
        <v>8487</v>
      </c>
      <c r="C1302" s="15" t="s">
        <v>6700</v>
      </c>
      <c r="D1302" s="15" t="s">
        <v>216</v>
      </c>
      <c r="E1302" s="15" t="s">
        <v>1075</v>
      </c>
      <c r="H1302" s="15" t="s">
        <v>20</v>
      </c>
    </row>
    <row r="1303" spans="1:10">
      <c r="A1303" s="15" t="s">
        <v>8488</v>
      </c>
      <c r="B1303" s="15" t="s">
        <v>8489</v>
      </c>
      <c r="C1303" s="15" t="s">
        <v>6935</v>
      </c>
      <c r="D1303" s="15" t="s">
        <v>103</v>
      </c>
      <c r="E1303" s="15" t="s">
        <v>1075</v>
      </c>
      <c r="G1303" s="15" t="s">
        <v>6720</v>
      </c>
      <c r="H1303" s="15" t="s">
        <v>20</v>
      </c>
    </row>
    <row r="1304" spans="1:10">
      <c r="A1304" s="15" t="s">
        <v>8490</v>
      </c>
      <c r="B1304" s="15" t="s">
        <v>8491</v>
      </c>
      <c r="C1304" s="15" t="s">
        <v>6700</v>
      </c>
      <c r="D1304" s="15" t="s">
        <v>103</v>
      </c>
      <c r="E1304" s="15" t="s">
        <v>947</v>
      </c>
      <c r="G1304" s="15" t="s">
        <v>6698</v>
      </c>
      <c r="H1304" s="15" t="s">
        <v>20</v>
      </c>
    </row>
    <row r="1305" spans="1:10">
      <c r="A1305" s="15" t="s">
        <v>334</v>
      </c>
      <c r="B1305" s="15" t="s">
        <v>335</v>
      </c>
      <c r="C1305" s="15" t="s">
        <v>6701</v>
      </c>
      <c r="D1305" s="15" t="s">
        <v>1636</v>
      </c>
      <c r="E1305" s="15" t="s">
        <v>947</v>
      </c>
      <c r="H1305" s="15" t="s">
        <v>20</v>
      </c>
      <c r="J1305" s="15" t="s">
        <v>117</v>
      </c>
    </row>
    <row r="1306" spans="1:10">
      <c r="A1306" s="15" t="s">
        <v>8492</v>
      </c>
      <c r="B1306" s="15" t="s">
        <v>8493</v>
      </c>
      <c r="C1306" s="15" t="s">
        <v>6704</v>
      </c>
      <c r="D1306" s="15" t="s">
        <v>216</v>
      </c>
      <c r="E1306" s="15" t="s">
        <v>947</v>
      </c>
      <c r="H1306" s="15" t="s">
        <v>20</v>
      </c>
    </row>
    <row r="1307" spans="1:10">
      <c r="A1307" s="15" t="s">
        <v>8494</v>
      </c>
      <c r="B1307" s="15" t="s">
        <v>8495</v>
      </c>
      <c r="C1307" s="15" t="s">
        <v>6701</v>
      </c>
      <c r="D1307" s="15" t="s">
        <v>216</v>
      </c>
      <c r="E1307" s="15" t="s">
        <v>6712</v>
      </c>
      <c r="H1307" s="15" t="s">
        <v>20</v>
      </c>
    </row>
    <row r="1308" spans="1:10">
      <c r="A1308" s="15" t="s">
        <v>794</v>
      </c>
      <c r="B1308" s="15" t="s">
        <v>794</v>
      </c>
      <c r="C1308" s="15" t="s">
        <v>6688</v>
      </c>
      <c r="D1308" s="15" t="s">
        <v>1636</v>
      </c>
      <c r="E1308" s="15" t="s">
        <v>947</v>
      </c>
      <c r="H1308" s="15" t="s">
        <v>20</v>
      </c>
      <c r="J1308" s="15" t="s">
        <v>7020</v>
      </c>
    </row>
    <row r="1309" spans="1:10">
      <c r="A1309" s="15" t="s">
        <v>8496</v>
      </c>
      <c r="B1309" s="15" t="s">
        <v>8497</v>
      </c>
      <c r="C1309" s="15" t="s">
        <v>6701</v>
      </c>
      <c r="D1309" s="15" t="s">
        <v>1636</v>
      </c>
      <c r="E1309" s="15" t="s">
        <v>947</v>
      </c>
      <c r="H1309" s="15" t="s">
        <v>20</v>
      </c>
      <c r="J1309" s="15" t="s">
        <v>117</v>
      </c>
    </row>
    <row r="1310" spans="1:10">
      <c r="A1310" s="15" t="s">
        <v>8496</v>
      </c>
      <c r="B1310" s="15" t="s">
        <v>8497</v>
      </c>
      <c r="C1310" s="15" t="s">
        <v>6697</v>
      </c>
      <c r="D1310" s="15" t="s">
        <v>1636</v>
      </c>
      <c r="E1310" s="15" t="s">
        <v>947</v>
      </c>
      <c r="H1310" s="15" t="s">
        <v>20</v>
      </c>
      <c r="J1310" s="15" t="s">
        <v>117</v>
      </c>
    </row>
    <row r="1311" spans="1:10">
      <c r="A1311" s="15" t="s">
        <v>8498</v>
      </c>
      <c r="B1311" s="15" t="s">
        <v>8499</v>
      </c>
      <c r="C1311" s="15" t="s">
        <v>6697</v>
      </c>
      <c r="D1311" s="15" t="s">
        <v>103</v>
      </c>
      <c r="E1311" s="15" t="s">
        <v>1075</v>
      </c>
      <c r="G1311" s="15" t="s">
        <v>6698</v>
      </c>
      <c r="H1311" s="15" t="s">
        <v>20</v>
      </c>
      <c r="I1311" s="15" t="s">
        <v>20</v>
      </c>
    </row>
    <row r="1312" spans="1:10">
      <c r="A1312" s="15" t="s">
        <v>8498</v>
      </c>
      <c r="B1312" s="15" t="s">
        <v>8500</v>
      </c>
      <c r="C1312" s="15" t="s">
        <v>6701</v>
      </c>
      <c r="D1312" s="15" t="s">
        <v>103</v>
      </c>
      <c r="E1312" s="15" t="s">
        <v>1075</v>
      </c>
      <c r="G1312" s="15" t="s">
        <v>6698</v>
      </c>
      <c r="H1312" s="15" t="s">
        <v>20</v>
      </c>
    </row>
    <row r="1313" spans="1:12">
      <c r="A1313" s="15" t="s">
        <v>8501</v>
      </c>
      <c r="B1313" s="15" t="s">
        <v>8502</v>
      </c>
      <c r="C1313" s="15" t="s">
        <v>6935</v>
      </c>
      <c r="D1313" s="15" t="s">
        <v>103</v>
      </c>
      <c r="E1313" s="15" t="s">
        <v>947</v>
      </c>
      <c r="G1313" s="15" t="s">
        <v>6720</v>
      </c>
      <c r="H1313" s="15" t="s">
        <v>20</v>
      </c>
    </row>
    <row r="1314" spans="1:12">
      <c r="A1314" s="15" t="s">
        <v>8503</v>
      </c>
      <c r="B1314" s="15" t="s">
        <v>8504</v>
      </c>
      <c r="C1314" s="15" t="s">
        <v>6727</v>
      </c>
      <c r="D1314" s="15" t="s">
        <v>1636</v>
      </c>
      <c r="E1314" s="15" t="s">
        <v>947</v>
      </c>
      <c r="H1314" s="15" t="s">
        <v>20</v>
      </c>
      <c r="J1314" s="15" t="s">
        <v>117</v>
      </c>
      <c r="K1314" s="15" t="s">
        <v>8505</v>
      </c>
      <c r="L1314" s="15" t="s">
        <v>20</v>
      </c>
    </row>
    <row r="1315" spans="1:12">
      <c r="A1315" s="15" t="s">
        <v>8506</v>
      </c>
      <c r="B1315" s="15" t="s">
        <v>8507</v>
      </c>
      <c r="C1315" s="15" t="s">
        <v>6701</v>
      </c>
      <c r="D1315" s="15" t="s">
        <v>216</v>
      </c>
      <c r="E1315" s="15" t="s">
        <v>947</v>
      </c>
      <c r="H1315" s="15" t="s">
        <v>20</v>
      </c>
    </row>
    <row r="1316" spans="1:12">
      <c r="A1316" s="15" t="s">
        <v>8508</v>
      </c>
      <c r="B1316" s="15" t="s">
        <v>8509</v>
      </c>
      <c r="C1316" s="15" t="s">
        <v>6701</v>
      </c>
      <c r="D1316" s="15" t="s">
        <v>216</v>
      </c>
      <c r="E1316" s="15" t="s">
        <v>6712</v>
      </c>
      <c r="H1316" s="15" t="s">
        <v>20</v>
      </c>
    </row>
    <row r="1317" spans="1:12">
      <c r="A1317" s="15" t="s">
        <v>8510</v>
      </c>
      <c r="B1317" s="15" t="s">
        <v>8511</v>
      </c>
      <c r="C1317" s="15" t="s">
        <v>6701</v>
      </c>
      <c r="D1317" s="15" t="s">
        <v>216</v>
      </c>
      <c r="E1317" s="15" t="s">
        <v>6712</v>
      </c>
      <c r="H1317" s="15" t="s">
        <v>20</v>
      </c>
    </row>
    <row r="1318" spans="1:12">
      <c r="A1318" s="15" t="s">
        <v>8512</v>
      </c>
      <c r="B1318" s="15" t="s">
        <v>8513</v>
      </c>
      <c r="C1318" s="15" t="s">
        <v>6701</v>
      </c>
      <c r="D1318" s="15" t="s">
        <v>216</v>
      </c>
      <c r="E1318" s="15" t="s">
        <v>6712</v>
      </c>
      <c r="H1318" s="15" t="s">
        <v>20</v>
      </c>
    </row>
    <row r="1319" spans="1:12">
      <c r="A1319" s="15" t="s">
        <v>8514</v>
      </c>
      <c r="B1319" s="15" t="s">
        <v>8515</v>
      </c>
      <c r="C1319" s="15" t="s">
        <v>6688</v>
      </c>
      <c r="D1319" s="15" t="s">
        <v>1636</v>
      </c>
      <c r="E1319" s="15" t="s">
        <v>947</v>
      </c>
      <c r="J1319" s="15" t="s">
        <v>117</v>
      </c>
    </row>
    <row r="1320" spans="1:12">
      <c r="A1320" s="15" t="s">
        <v>8516</v>
      </c>
      <c r="B1320" s="15" t="s">
        <v>8517</v>
      </c>
      <c r="C1320" s="15" t="s">
        <v>6701</v>
      </c>
      <c r="D1320" s="15" t="s">
        <v>216</v>
      </c>
      <c r="E1320" s="15" t="s">
        <v>947</v>
      </c>
      <c r="H1320" s="15" t="s">
        <v>20</v>
      </c>
    </row>
    <row r="1321" spans="1:12">
      <c r="A1321" s="15" t="s">
        <v>2927</v>
      </c>
      <c r="B1321" s="15" t="s">
        <v>8518</v>
      </c>
      <c r="C1321" s="15" t="s">
        <v>6701</v>
      </c>
      <c r="D1321" s="15" t="s">
        <v>1636</v>
      </c>
      <c r="E1321" s="15" t="s">
        <v>947</v>
      </c>
      <c r="H1321" s="15" t="s">
        <v>20</v>
      </c>
      <c r="J1321" s="15" t="s">
        <v>117</v>
      </c>
    </row>
    <row r="1322" spans="1:12">
      <c r="A1322" s="15" t="s">
        <v>8519</v>
      </c>
      <c r="B1322" s="15" t="s">
        <v>8520</v>
      </c>
      <c r="C1322" s="15" t="s">
        <v>6688</v>
      </c>
      <c r="D1322" s="15" t="s">
        <v>216</v>
      </c>
      <c r="E1322" s="15" t="s">
        <v>1186</v>
      </c>
      <c r="H1322" s="15" t="s">
        <v>20</v>
      </c>
    </row>
    <row r="1323" spans="1:12">
      <c r="A1323" s="15" t="s">
        <v>8521</v>
      </c>
      <c r="B1323" s="15" t="s">
        <v>8522</v>
      </c>
      <c r="C1323" s="15" t="s">
        <v>6688</v>
      </c>
      <c r="D1323" s="15" t="s">
        <v>103</v>
      </c>
      <c r="E1323" s="15" t="s">
        <v>6712</v>
      </c>
      <c r="G1323" s="15" t="s">
        <v>6689</v>
      </c>
      <c r="H1323" s="15" t="s">
        <v>20</v>
      </c>
      <c r="I1323" s="15" t="s">
        <v>20</v>
      </c>
    </row>
    <row r="1324" spans="1:12">
      <c r="A1324" s="15" t="s">
        <v>8523</v>
      </c>
      <c r="B1324" s="15" t="s">
        <v>8524</v>
      </c>
      <c r="C1324" s="15" t="s">
        <v>6688</v>
      </c>
      <c r="D1324" s="15" t="s">
        <v>103</v>
      </c>
      <c r="E1324" s="15" t="s">
        <v>6712</v>
      </c>
      <c r="G1324" s="15" t="s">
        <v>6689</v>
      </c>
      <c r="H1324" s="15" t="s">
        <v>20</v>
      </c>
      <c r="I1324" s="15" t="s">
        <v>20</v>
      </c>
    </row>
    <row r="1325" spans="1:12">
      <c r="A1325" s="15" t="s">
        <v>8525</v>
      </c>
      <c r="B1325" s="15" t="s">
        <v>8526</v>
      </c>
      <c r="C1325" s="15" t="s">
        <v>6701</v>
      </c>
      <c r="D1325" s="15" t="s">
        <v>103</v>
      </c>
      <c r="E1325" s="15" t="s">
        <v>947</v>
      </c>
      <c r="G1325" s="15" t="s">
        <v>6689</v>
      </c>
      <c r="H1325" s="15" t="s">
        <v>20</v>
      </c>
    </row>
    <row r="1326" spans="1:12">
      <c r="A1326" s="15" t="s">
        <v>8525</v>
      </c>
      <c r="B1326" s="15" t="s">
        <v>8527</v>
      </c>
      <c r="C1326" s="15" t="s">
        <v>6727</v>
      </c>
      <c r="D1326" s="15" t="s">
        <v>103</v>
      </c>
      <c r="E1326" s="15" t="s">
        <v>947</v>
      </c>
      <c r="G1326" s="15" t="s">
        <v>6720</v>
      </c>
      <c r="H1326" s="15" t="s">
        <v>20</v>
      </c>
    </row>
    <row r="1327" spans="1:12">
      <c r="A1327" s="15" t="s">
        <v>125</v>
      </c>
      <c r="B1327" s="15" t="s">
        <v>9039</v>
      </c>
      <c r="C1327" s="15" t="s">
        <v>6701</v>
      </c>
      <c r="D1327" s="15" t="s">
        <v>103</v>
      </c>
      <c r="E1327" s="15" t="s">
        <v>947</v>
      </c>
      <c r="G1327" s="15" t="s">
        <v>6689</v>
      </c>
      <c r="H1327" s="15" t="s">
        <v>20</v>
      </c>
    </row>
    <row r="1328" spans="1:12">
      <c r="A1328" s="15" t="s">
        <v>125</v>
      </c>
      <c r="B1328" s="15" t="s">
        <v>9040</v>
      </c>
      <c r="C1328" s="15" t="s">
        <v>6700</v>
      </c>
      <c r="D1328" s="15" t="s">
        <v>103</v>
      </c>
      <c r="E1328" s="15" t="s">
        <v>947</v>
      </c>
      <c r="G1328" s="15" t="s">
        <v>6689</v>
      </c>
      <c r="H1328" s="15" t="s">
        <v>20</v>
      </c>
    </row>
    <row r="1329" spans="1:8">
      <c r="A1329" s="15" t="s">
        <v>124</v>
      </c>
      <c r="B1329" s="15" t="s">
        <v>8977</v>
      </c>
      <c r="C1329" s="15" t="s">
        <v>6701</v>
      </c>
      <c r="D1329" s="15" t="s">
        <v>103</v>
      </c>
      <c r="E1329" s="15" t="s">
        <v>947</v>
      </c>
      <c r="G1329" s="15" t="s">
        <v>6689</v>
      </c>
      <c r="H1329" s="15" t="s">
        <v>20</v>
      </c>
    </row>
    <row r="1330" spans="1:8">
      <c r="A1330" s="15" t="s">
        <v>124</v>
      </c>
      <c r="B1330" s="15" t="s">
        <v>8528</v>
      </c>
      <c r="C1330" s="15" t="s">
        <v>6700</v>
      </c>
      <c r="D1330" s="15" t="s">
        <v>103</v>
      </c>
      <c r="E1330" s="15" t="s">
        <v>947</v>
      </c>
      <c r="G1330" s="15" t="s">
        <v>6689</v>
      </c>
      <c r="H1330" s="15" t="s">
        <v>20</v>
      </c>
    </row>
    <row r="1331" spans="1:8">
      <c r="A1331" s="15" t="s">
        <v>8529</v>
      </c>
      <c r="B1331" s="15" t="s">
        <v>8530</v>
      </c>
      <c r="C1331" s="15" t="s">
        <v>6731</v>
      </c>
      <c r="D1331" s="15" t="s">
        <v>216</v>
      </c>
      <c r="E1331" s="15" t="s">
        <v>6712</v>
      </c>
      <c r="H1331" s="15" t="s">
        <v>20</v>
      </c>
    </row>
    <row r="1332" spans="1:8">
      <c r="A1332" s="15" t="s">
        <v>8531</v>
      </c>
      <c r="B1332" s="15" t="s">
        <v>8532</v>
      </c>
      <c r="C1332" s="15" t="s">
        <v>6731</v>
      </c>
      <c r="D1332" s="15" t="s">
        <v>216</v>
      </c>
      <c r="E1332" s="15" t="s">
        <v>338</v>
      </c>
      <c r="H1332" s="15" t="s">
        <v>20</v>
      </c>
    </row>
    <row r="1333" spans="1:8">
      <c r="A1333" s="15" t="s">
        <v>8533</v>
      </c>
      <c r="B1333" s="15" t="s">
        <v>8534</v>
      </c>
      <c r="C1333" s="15" t="s">
        <v>6701</v>
      </c>
      <c r="D1333" s="15" t="s">
        <v>216</v>
      </c>
      <c r="E1333" s="15" t="s">
        <v>1347</v>
      </c>
      <c r="G1333" s="15" t="s">
        <v>1348</v>
      </c>
      <c r="H1333" s="15" t="s">
        <v>20</v>
      </c>
    </row>
    <row r="1334" spans="1:8">
      <c r="A1334" s="15" t="s">
        <v>8535</v>
      </c>
      <c r="B1334" s="15" t="s">
        <v>8536</v>
      </c>
      <c r="C1334" s="15" t="s">
        <v>6701</v>
      </c>
      <c r="D1334" s="15" t="s">
        <v>7081</v>
      </c>
      <c r="E1334" s="15" t="s">
        <v>810</v>
      </c>
      <c r="H1334" s="15" t="s">
        <v>20</v>
      </c>
    </row>
    <row r="1335" spans="1:8">
      <c r="A1335" s="15" t="s">
        <v>8535</v>
      </c>
      <c r="B1335" s="15" t="s">
        <v>8536</v>
      </c>
      <c r="C1335" s="15" t="s">
        <v>6935</v>
      </c>
      <c r="D1335" s="15" t="s">
        <v>7081</v>
      </c>
      <c r="E1335" s="15" t="s">
        <v>810</v>
      </c>
      <c r="H1335" s="15" t="s">
        <v>20</v>
      </c>
    </row>
    <row r="1336" spans="1:8">
      <c r="A1336" s="15" t="s">
        <v>8535</v>
      </c>
      <c r="B1336" s="15" t="s">
        <v>8536</v>
      </c>
      <c r="C1336" s="15" t="s">
        <v>6700</v>
      </c>
      <c r="D1336" s="15" t="s">
        <v>7081</v>
      </c>
      <c r="E1336" s="15" t="s">
        <v>810</v>
      </c>
      <c r="H1336" s="15" t="s">
        <v>20</v>
      </c>
    </row>
    <row r="1337" spans="1:8">
      <c r="A1337" s="15" t="s">
        <v>8535</v>
      </c>
      <c r="B1337" s="15" t="s">
        <v>8537</v>
      </c>
      <c r="C1337" s="15" t="s">
        <v>6701</v>
      </c>
      <c r="D1337" s="15" t="s">
        <v>103</v>
      </c>
      <c r="E1337" s="15" t="s">
        <v>810</v>
      </c>
      <c r="G1337" s="15" t="s">
        <v>6689</v>
      </c>
      <c r="H1337" s="15" t="s">
        <v>20</v>
      </c>
    </row>
    <row r="1338" spans="1:8">
      <c r="A1338" s="15" t="s">
        <v>8535</v>
      </c>
      <c r="B1338" s="15" t="s">
        <v>8538</v>
      </c>
      <c r="C1338" s="15" t="s">
        <v>6935</v>
      </c>
      <c r="D1338" s="15" t="s">
        <v>103</v>
      </c>
      <c r="E1338" s="15" t="s">
        <v>810</v>
      </c>
      <c r="G1338" s="15" t="s">
        <v>6689</v>
      </c>
      <c r="H1338" s="15" t="s">
        <v>20</v>
      </c>
    </row>
    <row r="1339" spans="1:8">
      <c r="A1339" s="15" t="s">
        <v>8535</v>
      </c>
      <c r="B1339" s="15" t="s">
        <v>8539</v>
      </c>
      <c r="C1339" s="15" t="s">
        <v>6700</v>
      </c>
      <c r="D1339" s="15" t="s">
        <v>103</v>
      </c>
      <c r="E1339" s="15" t="s">
        <v>810</v>
      </c>
      <c r="G1339" s="15" t="s">
        <v>6689</v>
      </c>
      <c r="H1339" s="15" t="s">
        <v>20</v>
      </c>
    </row>
    <row r="1340" spans="1:8">
      <c r="A1340" s="15" t="s">
        <v>8540</v>
      </c>
      <c r="B1340" s="15" t="s">
        <v>8541</v>
      </c>
      <c r="C1340" s="15" t="s">
        <v>6701</v>
      </c>
      <c r="D1340" s="15" t="s">
        <v>7081</v>
      </c>
      <c r="E1340" s="15" t="s">
        <v>810</v>
      </c>
      <c r="H1340" s="15" t="s">
        <v>20</v>
      </c>
    </row>
    <row r="1341" spans="1:8">
      <c r="A1341" s="15" t="s">
        <v>8540</v>
      </c>
      <c r="B1341" s="15" t="s">
        <v>8541</v>
      </c>
      <c r="C1341" s="15" t="s">
        <v>6935</v>
      </c>
      <c r="D1341" s="15" t="s">
        <v>7081</v>
      </c>
      <c r="E1341" s="15" t="s">
        <v>810</v>
      </c>
      <c r="H1341" s="15" t="s">
        <v>20</v>
      </c>
    </row>
    <row r="1342" spans="1:8">
      <c r="A1342" s="15" t="s">
        <v>8540</v>
      </c>
      <c r="B1342" s="15" t="s">
        <v>8542</v>
      </c>
      <c r="C1342" s="15" t="s">
        <v>6701</v>
      </c>
      <c r="D1342" s="15" t="s">
        <v>103</v>
      </c>
      <c r="E1342" s="15" t="s">
        <v>810</v>
      </c>
      <c r="G1342" s="15" t="s">
        <v>6689</v>
      </c>
      <c r="H1342" s="15" t="s">
        <v>20</v>
      </c>
    </row>
    <row r="1343" spans="1:8">
      <c r="A1343" s="15" t="s">
        <v>8540</v>
      </c>
      <c r="B1343" s="15" t="s">
        <v>8543</v>
      </c>
      <c r="C1343" s="15" t="s">
        <v>6935</v>
      </c>
      <c r="D1343" s="15" t="s">
        <v>103</v>
      </c>
      <c r="E1343" s="15" t="s">
        <v>810</v>
      </c>
      <c r="G1343" s="15" t="s">
        <v>6689</v>
      </c>
      <c r="H1343" s="15" t="s">
        <v>20</v>
      </c>
    </row>
    <row r="1344" spans="1:8">
      <c r="A1344" s="15" t="s">
        <v>8544</v>
      </c>
      <c r="B1344" s="15" t="s">
        <v>8545</v>
      </c>
      <c r="C1344" s="15" t="s">
        <v>6701</v>
      </c>
      <c r="D1344" s="15" t="s">
        <v>7081</v>
      </c>
      <c r="E1344" s="15" t="s">
        <v>810</v>
      </c>
      <c r="H1344" s="15" t="s">
        <v>20</v>
      </c>
    </row>
    <row r="1345" spans="1:8">
      <c r="A1345" s="15" t="s">
        <v>8544</v>
      </c>
      <c r="B1345" s="15" t="s">
        <v>8545</v>
      </c>
      <c r="C1345" s="15" t="s">
        <v>6935</v>
      </c>
      <c r="D1345" s="15" t="s">
        <v>7081</v>
      </c>
      <c r="E1345" s="15" t="s">
        <v>810</v>
      </c>
      <c r="H1345" s="15" t="s">
        <v>20</v>
      </c>
    </row>
    <row r="1346" spans="1:8">
      <c r="A1346" s="15" t="s">
        <v>8544</v>
      </c>
      <c r="B1346" s="15" t="s">
        <v>8546</v>
      </c>
      <c r="C1346" s="15" t="s">
        <v>6701</v>
      </c>
      <c r="D1346" s="15" t="s">
        <v>103</v>
      </c>
      <c r="E1346" s="15" t="s">
        <v>810</v>
      </c>
      <c r="G1346" s="15" t="s">
        <v>6689</v>
      </c>
      <c r="H1346" s="15" t="s">
        <v>20</v>
      </c>
    </row>
    <row r="1347" spans="1:8">
      <c r="A1347" s="15" t="s">
        <v>8544</v>
      </c>
      <c r="B1347" s="15" t="s">
        <v>8547</v>
      </c>
      <c r="C1347" s="15" t="s">
        <v>6935</v>
      </c>
      <c r="D1347" s="15" t="s">
        <v>103</v>
      </c>
      <c r="E1347" s="15" t="s">
        <v>810</v>
      </c>
      <c r="G1347" s="15" t="s">
        <v>6689</v>
      </c>
      <c r="H1347" s="15" t="s">
        <v>20</v>
      </c>
    </row>
    <row r="1348" spans="1:8">
      <c r="A1348" s="15" t="s">
        <v>8548</v>
      </c>
      <c r="B1348" s="15" t="s">
        <v>8549</v>
      </c>
      <c r="C1348" s="15" t="s">
        <v>6701</v>
      </c>
      <c r="D1348" s="15" t="s">
        <v>7081</v>
      </c>
      <c r="E1348" s="15" t="s">
        <v>810</v>
      </c>
      <c r="H1348" s="15" t="s">
        <v>20</v>
      </c>
    </row>
    <row r="1349" spans="1:8">
      <c r="A1349" s="15" t="s">
        <v>8548</v>
      </c>
      <c r="B1349" s="15" t="s">
        <v>8549</v>
      </c>
      <c r="C1349" s="15" t="s">
        <v>6935</v>
      </c>
      <c r="D1349" s="15" t="s">
        <v>7081</v>
      </c>
      <c r="E1349" s="15" t="s">
        <v>810</v>
      </c>
      <c r="H1349" s="15" t="s">
        <v>20</v>
      </c>
    </row>
    <row r="1350" spans="1:8">
      <c r="A1350" s="15" t="s">
        <v>8548</v>
      </c>
      <c r="B1350" s="15" t="s">
        <v>8550</v>
      </c>
      <c r="C1350" s="15" t="s">
        <v>6701</v>
      </c>
      <c r="D1350" s="15" t="s">
        <v>103</v>
      </c>
      <c r="E1350" s="15" t="s">
        <v>810</v>
      </c>
      <c r="G1350" s="15" t="s">
        <v>6689</v>
      </c>
      <c r="H1350" s="15" t="s">
        <v>20</v>
      </c>
    </row>
    <row r="1351" spans="1:8">
      <c r="A1351" s="15" t="s">
        <v>8548</v>
      </c>
      <c r="B1351" s="15" t="s">
        <v>8551</v>
      </c>
      <c r="C1351" s="15" t="s">
        <v>6935</v>
      </c>
      <c r="D1351" s="15" t="s">
        <v>103</v>
      </c>
      <c r="E1351" s="15" t="s">
        <v>810</v>
      </c>
      <c r="G1351" s="15" t="s">
        <v>6689</v>
      </c>
      <c r="H1351" s="15" t="s">
        <v>20</v>
      </c>
    </row>
    <row r="1352" spans="1:8">
      <c r="A1352" s="15" t="s">
        <v>8552</v>
      </c>
      <c r="B1352" s="15" t="s">
        <v>8553</v>
      </c>
      <c r="C1352" s="15" t="s">
        <v>6700</v>
      </c>
      <c r="D1352" s="15" t="s">
        <v>7081</v>
      </c>
      <c r="E1352" s="15" t="s">
        <v>810</v>
      </c>
      <c r="H1352" s="15" t="s">
        <v>20</v>
      </c>
    </row>
    <row r="1353" spans="1:8">
      <c r="A1353" s="15" t="s">
        <v>8552</v>
      </c>
      <c r="B1353" s="15" t="s">
        <v>8554</v>
      </c>
      <c r="C1353" s="15" t="s">
        <v>6700</v>
      </c>
      <c r="D1353" s="15" t="s">
        <v>103</v>
      </c>
      <c r="E1353" s="15" t="s">
        <v>810</v>
      </c>
      <c r="G1353" s="15" t="s">
        <v>6689</v>
      </c>
      <c r="H1353" s="15" t="s">
        <v>20</v>
      </c>
    </row>
    <row r="1354" spans="1:8">
      <c r="A1354" s="15" t="s">
        <v>8555</v>
      </c>
      <c r="B1354" s="15" t="s">
        <v>8556</v>
      </c>
      <c r="C1354" s="15" t="s">
        <v>6701</v>
      </c>
      <c r="D1354" s="15" t="s">
        <v>7081</v>
      </c>
      <c r="E1354" s="15" t="s">
        <v>810</v>
      </c>
      <c r="H1354" s="15" t="s">
        <v>20</v>
      </c>
    </row>
    <row r="1355" spans="1:8">
      <c r="A1355" s="15" t="s">
        <v>8555</v>
      </c>
      <c r="B1355" s="15" t="s">
        <v>8556</v>
      </c>
      <c r="C1355" s="15" t="s">
        <v>6935</v>
      </c>
      <c r="D1355" s="15" t="s">
        <v>7081</v>
      </c>
      <c r="E1355" s="15" t="s">
        <v>810</v>
      </c>
      <c r="H1355" s="15" t="s">
        <v>20</v>
      </c>
    </row>
    <row r="1356" spans="1:8">
      <c r="A1356" s="15" t="s">
        <v>8555</v>
      </c>
      <c r="B1356" s="15" t="s">
        <v>8557</v>
      </c>
      <c r="C1356" s="15" t="s">
        <v>6701</v>
      </c>
      <c r="D1356" s="15" t="s">
        <v>103</v>
      </c>
      <c r="E1356" s="15" t="s">
        <v>810</v>
      </c>
      <c r="G1356" s="15" t="s">
        <v>6689</v>
      </c>
      <c r="H1356" s="15" t="s">
        <v>20</v>
      </c>
    </row>
    <row r="1357" spans="1:8">
      <c r="A1357" s="15" t="s">
        <v>8555</v>
      </c>
      <c r="B1357" s="15" t="s">
        <v>8558</v>
      </c>
      <c r="C1357" s="15" t="s">
        <v>6935</v>
      </c>
      <c r="D1357" s="15" t="s">
        <v>103</v>
      </c>
      <c r="E1357" s="15" t="s">
        <v>810</v>
      </c>
      <c r="G1357" s="15" t="s">
        <v>6689</v>
      </c>
      <c r="H1357" s="15" t="s">
        <v>20</v>
      </c>
    </row>
    <row r="1358" spans="1:8">
      <c r="A1358" s="15" t="s">
        <v>8559</v>
      </c>
      <c r="B1358" s="15" t="s">
        <v>8560</v>
      </c>
      <c r="C1358" s="15" t="s">
        <v>6701</v>
      </c>
      <c r="D1358" s="15" t="s">
        <v>7081</v>
      </c>
      <c r="E1358" s="15" t="s">
        <v>810</v>
      </c>
      <c r="H1358" s="15" t="s">
        <v>20</v>
      </c>
    </row>
    <row r="1359" spans="1:8">
      <c r="A1359" s="15" t="s">
        <v>8559</v>
      </c>
      <c r="B1359" s="15" t="s">
        <v>8560</v>
      </c>
      <c r="C1359" s="15" t="s">
        <v>6935</v>
      </c>
      <c r="D1359" s="15" t="s">
        <v>7081</v>
      </c>
      <c r="E1359" s="15" t="s">
        <v>810</v>
      </c>
      <c r="H1359" s="15" t="s">
        <v>20</v>
      </c>
    </row>
    <row r="1360" spans="1:8">
      <c r="A1360" s="15" t="s">
        <v>8559</v>
      </c>
      <c r="B1360" s="15" t="s">
        <v>8561</v>
      </c>
      <c r="C1360" s="15" t="s">
        <v>6701</v>
      </c>
      <c r="D1360" s="15" t="s">
        <v>103</v>
      </c>
      <c r="E1360" s="15" t="s">
        <v>810</v>
      </c>
      <c r="G1360" s="15" t="s">
        <v>6689</v>
      </c>
      <c r="H1360" s="15" t="s">
        <v>20</v>
      </c>
    </row>
    <row r="1361" spans="1:8">
      <c r="A1361" s="15" t="s">
        <v>8559</v>
      </c>
      <c r="B1361" s="15" t="s">
        <v>8562</v>
      </c>
      <c r="C1361" s="15" t="s">
        <v>6935</v>
      </c>
      <c r="D1361" s="15" t="s">
        <v>103</v>
      </c>
      <c r="E1361" s="15" t="s">
        <v>810</v>
      </c>
      <c r="G1361" s="15" t="s">
        <v>6689</v>
      </c>
      <c r="H1361" s="15" t="s">
        <v>20</v>
      </c>
    </row>
    <row r="1362" spans="1:8">
      <c r="A1362" s="15" t="s">
        <v>8563</v>
      </c>
      <c r="B1362" s="15" t="s">
        <v>8564</v>
      </c>
      <c r="C1362" s="15" t="s">
        <v>6701</v>
      </c>
      <c r="D1362" s="15" t="s">
        <v>216</v>
      </c>
      <c r="E1362" s="15" t="s">
        <v>338</v>
      </c>
      <c r="H1362" s="15" t="s">
        <v>20</v>
      </c>
    </row>
    <row r="1363" spans="1:8">
      <c r="A1363" s="15" t="s">
        <v>8565</v>
      </c>
      <c r="B1363" s="15" t="s">
        <v>8566</v>
      </c>
      <c r="C1363" s="15" t="s">
        <v>6701</v>
      </c>
      <c r="D1363" s="15" t="s">
        <v>7081</v>
      </c>
      <c r="E1363" s="15" t="s">
        <v>810</v>
      </c>
      <c r="H1363" s="15" t="s">
        <v>20</v>
      </c>
    </row>
    <row r="1364" spans="1:8">
      <c r="A1364" s="15" t="s">
        <v>8565</v>
      </c>
      <c r="B1364" s="15" t="s">
        <v>8566</v>
      </c>
      <c r="C1364" s="15" t="s">
        <v>6700</v>
      </c>
      <c r="D1364" s="15" t="s">
        <v>7081</v>
      </c>
      <c r="E1364" s="15" t="s">
        <v>810</v>
      </c>
      <c r="H1364" s="15" t="s">
        <v>20</v>
      </c>
    </row>
    <row r="1365" spans="1:8">
      <c r="A1365" s="15" t="s">
        <v>8565</v>
      </c>
      <c r="B1365" s="15" t="s">
        <v>8566</v>
      </c>
      <c r="C1365" s="15" t="s">
        <v>7401</v>
      </c>
      <c r="D1365" s="15" t="s">
        <v>7081</v>
      </c>
      <c r="E1365" s="15" t="s">
        <v>810</v>
      </c>
      <c r="H1365" s="15" t="s">
        <v>20</v>
      </c>
    </row>
    <row r="1366" spans="1:8">
      <c r="A1366" s="15" t="s">
        <v>8565</v>
      </c>
      <c r="B1366" s="15" t="s">
        <v>8567</v>
      </c>
      <c r="C1366" s="15" t="s">
        <v>6701</v>
      </c>
      <c r="D1366" s="15" t="s">
        <v>103</v>
      </c>
      <c r="E1366" s="15" t="s">
        <v>810</v>
      </c>
      <c r="G1366" s="15" t="s">
        <v>6689</v>
      </c>
      <c r="H1366" s="15" t="s">
        <v>20</v>
      </c>
    </row>
    <row r="1367" spans="1:8">
      <c r="A1367" s="15" t="s">
        <v>8565</v>
      </c>
      <c r="B1367" s="15" t="s">
        <v>8568</v>
      </c>
      <c r="C1367" s="15" t="s">
        <v>6700</v>
      </c>
      <c r="D1367" s="15" t="s">
        <v>103</v>
      </c>
      <c r="E1367" s="15" t="s">
        <v>810</v>
      </c>
      <c r="G1367" s="15" t="s">
        <v>6689</v>
      </c>
      <c r="H1367" s="15" t="s">
        <v>20</v>
      </c>
    </row>
    <row r="1368" spans="1:8">
      <c r="A1368" s="15" t="s">
        <v>8569</v>
      </c>
      <c r="B1368" s="15" t="s">
        <v>8570</v>
      </c>
      <c r="C1368" s="15" t="s">
        <v>6701</v>
      </c>
      <c r="D1368" s="15" t="s">
        <v>7081</v>
      </c>
      <c r="E1368" s="15" t="s">
        <v>810</v>
      </c>
      <c r="H1368" s="15" t="s">
        <v>20</v>
      </c>
    </row>
    <row r="1369" spans="1:8">
      <c r="A1369" s="15" t="s">
        <v>8569</v>
      </c>
      <c r="B1369" s="15" t="s">
        <v>8570</v>
      </c>
      <c r="C1369" s="15" t="s">
        <v>6700</v>
      </c>
      <c r="D1369" s="15" t="s">
        <v>7081</v>
      </c>
      <c r="E1369" s="15" t="s">
        <v>810</v>
      </c>
      <c r="H1369" s="15" t="s">
        <v>20</v>
      </c>
    </row>
    <row r="1370" spans="1:8">
      <c r="A1370" s="15" t="s">
        <v>8569</v>
      </c>
      <c r="B1370" s="15" t="s">
        <v>8570</v>
      </c>
      <c r="C1370" s="15" t="s">
        <v>7401</v>
      </c>
      <c r="D1370" s="15" t="s">
        <v>7081</v>
      </c>
      <c r="E1370" s="15" t="s">
        <v>810</v>
      </c>
      <c r="H1370" s="15" t="s">
        <v>20</v>
      </c>
    </row>
    <row r="1371" spans="1:8">
      <c r="A1371" s="15" t="s">
        <v>8569</v>
      </c>
      <c r="B1371" s="15" t="s">
        <v>8571</v>
      </c>
      <c r="C1371" s="15" t="s">
        <v>6701</v>
      </c>
      <c r="D1371" s="15" t="s">
        <v>103</v>
      </c>
      <c r="E1371" s="15" t="s">
        <v>810</v>
      </c>
      <c r="G1371" s="15" t="s">
        <v>6689</v>
      </c>
      <c r="H1371" s="15" t="s">
        <v>20</v>
      </c>
    </row>
    <row r="1372" spans="1:8">
      <c r="A1372" s="15" t="s">
        <v>8569</v>
      </c>
      <c r="B1372" s="15" t="s">
        <v>8572</v>
      </c>
      <c r="C1372" s="15" t="s">
        <v>6700</v>
      </c>
      <c r="D1372" s="15" t="s">
        <v>103</v>
      </c>
      <c r="E1372" s="15" t="s">
        <v>810</v>
      </c>
      <c r="G1372" s="15" t="s">
        <v>6689</v>
      </c>
      <c r="H1372" s="15" t="s">
        <v>20</v>
      </c>
    </row>
    <row r="1373" spans="1:8">
      <c r="A1373" s="15" t="s">
        <v>8573</v>
      </c>
      <c r="B1373" s="15" t="s">
        <v>8574</v>
      </c>
      <c r="C1373" s="15" t="s">
        <v>6701</v>
      </c>
      <c r="D1373" s="15" t="s">
        <v>7081</v>
      </c>
      <c r="E1373" s="15" t="s">
        <v>810</v>
      </c>
      <c r="H1373" s="15" t="s">
        <v>20</v>
      </c>
    </row>
    <row r="1374" spans="1:8">
      <c r="A1374" s="15" t="s">
        <v>8573</v>
      </c>
      <c r="B1374" s="15" t="s">
        <v>8574</v>
      </c>
      <c r="C1374" s="15" t="s">
        <v>6700</v>
      </c>
      <c r="D1374" s="15" t="s">
        <v>7081</v>
      </c>
      <c r="E1374" s="15" t="s">
        <v>810</v>
      </c>
      <c r="H1374" s="15" t="s">
        <v>20</v>
      </c>
    </row>
    <row r="1375" spans="1:8">
      <c r="A1375" s="15" t="s">
        <v>8573</v>
      </c>
      <c r="B1375" s="15" t="s">
        <v>8574</v>
      </c>
      <c r="C1375" s="15" t="s">
        <v>7401</v>
      </c>
      <c r="D1375" s="15" t="s">
        <v>7081</v>
      </c>
      <c r="E1375" s="15" t="s">
        <v>810</v>
      </c>
      <c r="H1375" s="15" t="s">
        <v>20</v>
      </c>
    </row>
    <row r="1376" spans="1:8">
      <c r="A1376" s="15" t="s">
        <v>8573</v>
      </c>
      <c r="B1376" s="15" t="s">
        <v>8575</v>
      </c>
      <c r="C1376" s="15" t="s">
        <v>6701</v>
      </c>
      <c r="D1376" s="15" t="s">
        <v>103</v>
      </c>
      <c r="E1376" s="15" t="s">
        <v>810</v>
      </c>
      <c r="G1376" s="15" t="s">
        <v>6689</v>
      </c>
      <c r="H1376" s="15" t="s">
        <v>20</v>
      </c>
    </row>
    <row r="1377" spans="1:10">
      <c r="A1377" s="15" t="s">
        <v>8573</v>
      </c>
      <c r="B1377" s="15" t="s">
        <v>8576</v>
      </c>
      <c r="C1377" s="15" t="s">
        <v>6700</v>
      </c>
      <c r="D1377" s="15" t="s">
        <v>103</v>
      </c>
      <c r="E1377" s="15" t="s">
        <v>810</v>
      </c>
      <c r="G1377" s="15" t="s">
        <v>6689</v>
      </c>
      <c r="H1377" s="15" t="s">
        <v>20</v>
      </c>
    </row>
    <row r="1378" spans="1:10">
      <c r="A1378" s="15" t="s">
        <v>8577</v>
      </c>
      <c r="B1378" s="15" t="s">
        <v>8578</v>
      </c>
      <c r="C1378" s="15" t="s">
        <v>6701</v>
      </c>
      <c r="D1378" s="15" t="s">
        <v>7081</v>
      </c>
      <c r="E1378" s="15" t="s">
        <v>1347</v>
      </c>
      <c r="H1378" s="15" t="s">
        <v>20</v>
      </c>
    </row>
    <row r="1379" spans="1:10">
      <c r="A1379" s="15" t="s">
        <v>8577</v>
      </c>
      <c r="B1379" s="15" t="s">
        <v>8578</v>
      </c>
      <c r="C1379" s="15" t="s">
        <v>6700</v>
      </c>
      <c r="D1379" s="15" t="s">
        <v>7081</v>
      </c>
      <c r="E1379" s="15" t="s">
        <v>1347</v>
      </c>
      <c r="H1379" s="15" t="s">
        <v>20</v>
      </c>
    </row>
    <row r="1380" spans="1:10">
      <c r="A1380" s="15" t="s">
        <v>8577</v>
      </c>
      <c r="B1380" s="15" t="s">
        <v>8578</v>
      </c>
      <c r="C1380" s="15" t="s">
        <v>7401</v>
      </c>
      <c r="D1380" s="15" t="s">
        <v>7081</v>
      </c>
      <c r="E1380" s="15" t="s">
        <v>1347</v>
      </c>
      <c r="H1380" s="15" t="s">
        <v>20</v>
      </c>
    </row>
    <row r="1381" spans="1:10">
      <c r="A1381" s="15" t="s">
        <v>8577</v>
      </c>
      <c r="B1381" s="15" t="s">
        <v>8579</v>
      </c>
      <c r="C1381" s="15" t="s">
        <v>6701</v>
      </c>
      <c r="D1381" s="15" t="s">
        <v>103</v>
      </c>
      <c r="E1381" s="15" t="s">
        <v>1347</v>
      </c>
      <c r="G1381" s="15" t="s">
        <v>6689</v>
      </c>
      <c r="H1381" s="15" t="s">
        <v>20</v>
      </c>
    </row>
    <row r="1382" spans="1:10">
      <c r="A1382" s="15" t="s">
        <v>8577</v>
      </c>
      <c r="B1382" s="15" t="s">
        <v>8580</v>
      </c>
      <c r="C1382" s="15" t="s">
        <v>6700</v>
      </c>
      <c r="D1382" s="15" t="s">
        <v>103</v>
      </c>
      <c r="E1382" s="15" t="s">
        <v>1347</v>
      </c>
      <c r="G1382" s="15" t="s">
        <v>6689</v>
      </c>
      <c r="H1382" s="15" t="s">
        <v>20</v>
      </c>
    </row>
    <row r="1383" spans="1:10">
      <c r="A1383" s="15" t="s">
        <v>9041</v>
      </c>
      <c r="B1383" s="15" t="s">
        <v>9042</v>
      </c>
      <c r="C1383" s="15" t="s">
        <v>6701</v>
      </c>
      <c r="D1383" s="15" t="s">
        <v>216</v>
      </c>
      <c r="E1383" s="15" t="s">
        <v>947</v>
      </c>
      <c r="H1383" s="15" t="s">
        <v>20</v>
      </c>
    </row>
    <row r="1384" spans="1:10">
      <c r="A1384" s="15" t="s">
        <v>9041</v>
      </c>
      <c r="B1384" s="15" t="s">
        <v>9042</v>
      </c>
      <c r="C1384" s="15" t="s">
        <v>6700</v>
      </c>
      <c r="D1384" s="15" t="s">
        <v>216</v>
      </c>
      <c r="E1384" s="15" t="s">
        <v>947</v>
      </c>
      <c r="H1384" s="15" t="s">
        <v>20</v>
      </c>
    </row>
    <row r="1385" spans="1:10">
      <c r="A1385" s="15" t="s">
        <v>1766</v>
      </c>
      <c r="B1385" s="15" t="s">
        <v>9043</v>
      </c>
      <c r="C1385" s="15" t="s">
        <v>6701</v>
      </c>
      <c r="D1385" s="15" t="s">
        <v>103</v>
      </c>
      <c r="E1385" s="15" t="s">
        <v>947</v>
      </c>
      <c r="G1385" s="15" t="s">
        <v>6689</v>
      </c>
      <c r="H1385" s="15" t="s">
        <v>20</v>
      </c>
    </row>
    <row r="1386" spans="1:10">
      <c r="A1386" s="15" t="s">
        <v>1766</v>
      </c>
      <c r="B1386" s="15" t="s">
        <v>8581</v>
      </c>
      <c r="C1386" s="15" t="s">
        <v>6697</v>
      </c>
      <c r="D1386" s="15" t="s">
        <v>216</v>
      </c>
      <c r="E1386" s="15" t="s">
        <v>947</v>
      </c>
      <c r="H1386" s="15" t="s">
        <v>20</v>
      </c>
    </row>
    <row r="1387" spans="1:10">
      <c r="A1387" s="15" t="s">
        <v>638</v>
      </c>
      <c r="B1387" s="15" t="s">
        <v>1792</v>
      </c>
      <c r="C1387" s="15" t="s">
        <v>6697</v>
      </c>
      <c r="D1387" s="15" t="s">
        <v>103</v>
      </c>
      <c r="E1387" s="15" t="s">
        <v>947</v>
      </c>
      <c r="G1387" s="15" t="s">
        <v>6698</v>
      </c>
      <c r="H1387" s="15" t="s">
        <v>20</v>
      </c>
    </row>
    <row r="1388" spans="1:10">
      <c r="A1388" s="15" t="s">
        <v>638</v>
      </c>
      <c r="B1388" s="15" t="s">
        <v>8582</v>
      </c>
      <c r="C1388" s="15" t="s">
        <v>6700</v>
      </c>
      <c r="D1388" s="15" t="s">
        <v>103</v>
      </c>
      <c r="E1388" s="15" t="s">
        <v>947</v>
      </c>
      <c r="G1388" s="15" t="s">
        <v>6698</v>
      </c>
      <c r="H1388" s="15" t="s">
        <v>20</v>
      </c>
    </row>
    <row r="1389" spans="1:10">
      <c r="A1389" s="15" t="s">
        <v>638</v>
      </c>
      <c r="B1389" s="15" t="s">
        <v>1793</v>
      </c>
      <c r="C1389" s="15" t="s">
        <v>6701</v>
      </c>
      <c r="D1389" s="15" t="s">
        <v>103</v>
      </c>
      <c r="E1389" s="15" t="s">
        <v>947</v>
      </c>
      <c r="G1389" s="15" t="s">
        <v>6698</v>
      </c>
      <c r="H1389" s="15" t="s">
        <v>20</v>
      </c>
    </row>
    <row r="1390" spans="1:10">
      <c r="A1390" s="15" t="s">
        <v>637</v>
      </c>
      <c r="B1390" s="15" t="s">
        <v>1790</v>
      </c>
      <c r="C1390" s="15" t="s">
        <v>6701</v>
      </c>
      <c r="D1390" s="15" t="s">
        <v>1636</v>
      </c>
      <c r="E1390" s="15" t="s">
        <v>947</v>
      </c>
      <c r="H1390" s="15" t="s">
        <v>20</v>
      </c>
      <c r="J1390" s="15" t="s">
        <v>117</v>
      </c>
    </row>
    <row r="1391" spans="1:10">
      <c r="A1391" s="15" t="s">
        <v>8583</v>
      </c>
      <c r="B1391" s="15" t="s">
        <v>8584</v>
      </c>
      <c r="C1391" s="15" t="s">
        <v>6697</v>
      </c>
      <c r="D1391" s="15" t="s">
        <v>1636</v>
      </c>
      <c r="E1391" s="15" t="s">
        <v>947</v>
      </c>
      <c r="H1391" s="15" t="s">
        <v>20</v>
      </c>
      <c r="J1391" s="15" t="s">
        <v>117</v>
      </c>
    </row>
    <row r="1392" spans="1:10">
      <c r="A1392" s="15" t="s">
        <v>8585</v>
      </c>
      <c r="B1392" s="15" t="s">
        <v>8586</v>
      </c>
      <c r="C1392" s="15" t="s">
        <v>6727</v>
      </c>
      <c r="D1392" s="15" t="s">
        <v>103</v>
      </c>
      <c r="E1392" s="15" t="s">
        <v>947</v>
      </c>
      <c r="G1392" s="15" t="s">
        <v>6689</v>
      </c>
      <c r="H1392" s="15" t="s">
        <v>20</v>
      </c>
    </row>
    <row r="1393" spans="1:10">
      <c r="A1393" s="15" t="s">
        <v>8587</v>
      </c>
      <c r="B1393" s="15" t="s">
        <v>8588</v>
      </c>
      <c r="C1393" s="15" t="s">
        <v>6727</v>
      </c>
      <c r="D1393" s="15" t="s">
        <v>103</v>
      </c>
      <c r="E1393" s="15" t="s">
        <v>1075</v>
      </c>
      <c r="G1393" s="15" t="s">
        <v>6689</v>
      </c>
      <c r="H1393" s="15" t="s">
        <v>20</v>
      </c>
    </row>
    <row r="1394" spans="1:10">
      <c r="A1394" s="15" t="s">
        <v>8589</v>
      </c>
      <c r="B1394" s="15" t="s">
        <v>8590</v>
      </c>
      <c r="C1394" s="15" t="s">
        <v>6701</v>
      </c>
      <c r="D1394" s="15" t="s">
        <v>1636</v>
      </c>
      <c r="E1394" s="15" t="s">
        <v>947</v>
      </c>
      <c r="H1394" s="15" t="s">
        <v>20</v>
      </c>
      <c r="J1394" s="15" t="s">
        <v>117</v>
      </c>
    </row>
    <row r="1395" spans="1:10">
      <c r="A1395" s="15" t="s">
        <v>8591</v>
      </c>
      <c r="B1395" s="15" t="s">
        <v>8592</v>
      </c>
      <c r="C1395" s="15" t="s">
        <v>6688</v>
      </c>
      <c r="D1395" s="15" t="s">
        <v>216</v>
      </c>
      <c r="E1395" s="15" t="s">
        <v>947</v>
      </c>
      <c r="H1395" s="15" t="s">
        <v>20</v>
      </c>
    </row>
    <row r="1396" spans="1:10">
      <c r="A1396" s="15" t="s">
        <v>8593</v>
      </c>
      <c r="B1396" s="15" t="s">
        <v>8594</v>
      </c>
      <c r="C1396" s="15" t="s">
        <v>6701</v>
      </c>
      <c r="D1396" s="15" t="s">
        <v>216</v>
      </c>
      <c r="E1396" s="15" t="s">
        <v>947</v>
      </c>
      <c r="G1396" s="15" t="s">
        <v>1348</v>
      </c>
      <c r="H1396" s="15" t="s">
        <v>20</v>
      </c>
    </row>
    <row r="1397" spans="1:10">
      <c r="A1397" s="15" t="s">
        <v>8593</v>
      </c>
      <c r="B1397" s="15" t="s">
        <v>8595</v>
      </c>
      <c r="C1397" s="15" t="s">
        <v>6688</v>
      </c>
      <c r="D1397" s="15" t="s">
        <v>216</v>
      </c>
      <c r="E1397" s="15" t="s">
        <v>947</v>
      </c>
      <c r="H1397" s="15" t="s">
        <v>20</v>
      </c>
    </row>
    <row r="1398" spans="1:10">
      <c r="A1398" s="15" t="s">
        <v>8596</v>
      </c>
      <c r="B1398" s="15" t="s">
        <v>8597</v>
      </c>
      <c r="C1398" s="15" t="s">
        <v>6701</v>
      </c>
      <c r="D1398" s="15" t="s">
        <v>103</v>
      </c>
      <c r="E1398" s="15" t="s">
        <v>947</v>
      </c>
      <c r="G1398" s="15" t="s">
        <v>6720</v>
      </c>
      <c r="H1398" s="15" t="s">
        <v>20</v>
      </c>
    </row>
    <row r="1399" spans="1:10">
      <c r="A1399" s="15" t="s">
        <v>8598</v>
      </c>
      <c r="B1399" s="15" t="s">
        <v>8599</v>
      </c>
      <c r="C1399" s="15" t="s">
        <v>6731</v>
      </c>
      <c r="D1399" s="15" t="s">
        <v>216</v>
      </c>
      <c r="E1399" s="15" t="s">
        <v>6712</v>
      </c>
      <c r="H1399" s="15" t="s">
        <v>20</v>
      </c>
    </row>
    <row r="1400" spans="1:10">
      <c r="A1400" s="15" t="s">
        <v>8600</v>
      </c>
      <c r="B1400" s="15" t="s">
        <v>8601</v>
      </c>
      <c r="C1400" s="15" t="s">
        <v>6688</v>
      </c>
      <c r="D1400" s="15" t="s">
        <v>216</v>
      </c>
      <c r="E1400" s="15" t="s">
        <v>6712</v>
      </c>
      <c r="G1400" s="15" t="s">
        <v>1348</v>
      </c>
      <c r="H1400" s="15" t="s">
        <v>20</v>
      </c>
      <c r="I1400" s="15" t="s">
        <v>20</v>
      </c>
    </row>
    <row r="1401" spans="1:10">
      <c r="A1401" s="15" t="s">
        <v>8602</v>
      </c>
      <c r="B1401" s="15" t="s">
        <v>8603</v>
      </c>
      <c r="C1401" s="15" t="s">
        <v>6688</v>
      </c>
      <c r="D1401" s="15" t="s">
        <v>216</v>
      </c>
      <c r="E1401" s="15" t="s">
        <v>6712</v>
      </c>
      <c r="G1401" s="15" t="s">
        <v>1348</v>
      </c>
      <c r="H1401" s="15" t="s">
        <v>20</v>
      </c>
      <c r="I1401" s="15" t="s">
        <v>20</v>
      </c>
    </row>
    <row r="1402" spans="1:10">
      <c r="A1402" s="15" t="s">
        <v>229</v>
      </c>
      <c r="B1402" s="15" t="s">
        <v>9044</v>
      </c>
      <c r="C1402" s="15" t="s">
        <v>6701</v>
      </c>
      <c r="D1402" s="15" t="s">
        <v>103</v>
      </c>
      <c r="E1402" s="15" t="s">
        <v>947</v>
      </c>
      <c r="G1402" s="15" t="s">
        <v>6689</v>
      </c>
      <c r="H1402" s="15" t="s">
        <v>20</v>
      </c>
    </row>
    <row r="1403" spans="1:10">
      <c r="A1403" s="15" t="s">
        <v>8604</v>
      </c>
      <c r="B1403" s="15" t="s">
        <v>8605</v>
      </c>
      <c r="C1403" s="15" t="s">
        <v>6700</v>
      </c>
      <c r="D1403" s="15" t="s">
        <v>103</v>
      </c>
      <c r="E1403" s="15" t="s">
        <v>947</v>
      </c>
      <c r="G1403" s="15" t="s">
        <v>6698</v>
      </c>
      <c r="H1403" s="15" t="s">
        <v>20</v>
      </c>
    </row>
    <row r="1404" spans="1:10">
      <c r="A1404" s="15" t="s">
        <v>8606</v>
      </c>
      <c r="B1404" s="15" t="s">
        <v>8607</v>
      </c>
      <c r="C1404" s="15" t="s">
        <v>6701</v>
      </c>
      <c r="D1404" s="15" t="s">
        <v>216</v>
      </c>
      <c r="E1404" s="15" t="s">
        <v>1347</v>
      </c>
      <c r="G1404" s="15" t="s">
        <v>1348</v>
      </c>
      <c r="H1404" s="15" t="s">
        <v>20</v>
      </c>
    </row>
    <row r="1405" spans="1:10">
      <c r="A1405" s="15" t="s">
        <v>6394</v>
      </c>
      <c r="B1405" s="15" t="s">
        <v>6361</v>
      </c>
      <c r="C1405" s="15" t="s">
        <v>6701</v>
      </c>
      <c r="D1405" s="15" t="s">
        <v>1636</v>
      </c>
      <c r="E1405" s="15" t="s">
        <v>947</v>
      </c>
      <c r="H1405" s="15" t="s">
        <v>20</v>
      </c>
      <c r="J1405" s="15" t="s">
        <v>117</v>
      </c>
    </row>
    <row r="1406" spans="1:10">
      <c r="A1406" s="15" t="s">
        <v>8608</v>
      </c>
      <c r="B1406" s="15" t="s">
        <v>8609</v>
      </c>
      <c r="C1406" s="15" t="s">
        <v>6935</v>
      </c>
      <c r="D1406" s="15" t="s">
        <v>103</v>
      </c>
      <c r="E1406" s="15" t="s">
        <v>947</v>
      </c>
      <c r="G1406" s="15" t="s">
        <v>6720</v>
      </c>
      <c r="H1406" s="15" t="s">
        <v>20</v>
      </c>
    </row>
    <row r="1407" spans="1:10">
      <c r="A1407" s="15" t="s">
        <v>621</v>
      </c>
      <c r="B1407" s="15" t="s">
        <v>1720</v>
      </c>
      <c r="C1407" s="15" t="s">
        <v>6701</v>
      </c>
      <c r="D1407" s="15" t="s">
        <v>103</v>
      </c>
      <c r="E1407" s="15" t="s">
        <v>947</v>
      </c>
      <c r="G1407" s="15" t="s">
        <v>6698</v>
      </c>
      <c r="H1407" s="15" t="s">
        <v>20</v>
      </c>
    </row>
    <row r="1408" spans="1:10">
      <c r="A1408" s="15" t="s">
        <v>630</v>
      </c>
      <c r="B1408" s="15" t="s">
        <v>1759</v>
      </c>
      <c r="C1408" s="15" t="s">
        <v>6701</v>
      </c>
      <c r="D1408" s="15" t="s">
        <v>1636</v>
      </c>
      <c r="E1408" s="15" t="s">
        <v>947</v>
      </c>
      <c r="H1408" s="15" t="s">
        <v>20</v>
      </c>
      <c r="J1408" s="15" t="s">
        <v>117</v>
      </c>
    </row>
    <row r="1409" spans="1:10">
      <c r="A1409" s="15" t="s">
        <v>8610</v>
      </c>
      <c r="B1409" s="15" t="s">
        <v>8611</v>
      </c>
      <c r="C1409" s="15" t="s">
        <v>6700</v>
      </c>
      <c r="D1409" s="15" t="s">
        <v>103</v>
      </c>
      <c r="E1409" s="15" t="s">
        <v>947</v>
      </c>
      <c r="G1409" s="15" t="s">
        <v>6698</v>
      </c>
      <c r="H1409" s="15" t="s">
        <v>20</v>
      </c>
    </row>
    <row r="1410" spans="1:10">
      <c r="A1410" s="15" t="s">
        <v>8612</v>
      </c>
      <c r="B1410" s="15" t="s">
        <v>1681</v>
      </c>
      <c r="C1410" s="15" t="s">
        <v>6697</v>
      </c>
      <c r="D1410" s="15" t="s">
        <v>1636</v>
      </c>
      <c r="E1410" s="15" t="s">
        <v>947</v>
      </c>
      <c r="H1410" s="15" t="s">
        <v>20</v>
      </c>
      <c r="J1410" s="15" t="s">
        <v>117</v>
      </c>
    </row>
    <row r="1411" spans="1:10">
      <c r="A1411" s="15" t="s">
        <v>623</v>
      </c>
      <c r="B1411" s="15" t="s">
        <v>1724</v>
      </c>
      <c r="C1411" s="15" t="s">
        <v>6701</v>
      </c>
      <c r="D1411" s="15" t="s">
        <v>103</v>
      </c>
      <c r="E1411" s="15" t="s">
        <v>947</v>
      </c>
      <c r="G1411" s="15" t="s">
        <v>6698</v>
      </c>
      <c r="H1411" s="15" t="s">
        <v>20</v>
      </c>
    </row>
    <row r="1412" spans="1:10">
      <c r="A1412" s="15" t="s">
        <v>611</v>
      </c>
      <c r="B1412" s="15" t="s">
        <v>8613</v>
      </c>
      <c r="C1412" s="15" t="s">
        <v>6697</v>
      </c>
      <c r="D1412" s="15" t="s">
        <v>103</v>
      </c>
      <c r="E1412" s="15" t="s">
        <v>947</v>
      </c>
      <c r="G1412" s="15" t="s">
        <v>6698</v>
      </c>
      <c r="H1412" s="15" t="s">
        <v>20</v>
      </c>
      <c r="I1412" s="15" t="s">
        <v>20</v>
      </c>
    </row>
    <row r="1413" spans="1:10">
      <c r="A1413" s="15" t="s">
        <v>611</v>
      </c>
      <c r="B1413" s="15" t="s">
        <v>1687</v>
      </c>
      <c r="C1413" s="15" t="s">
        <v>6701</v>
      </c>
      <c r="D1413" s="15" t="s">
        <v>103</v>
      </c>
      <c r="E1413" s="15" t="s">
        <v>947</v>
      </c>
      <c r="G1413" s="15" t="s">
        <v>6698</v>
      </c>
      <c r="H1413" s="15" t="s">
        <v>20</v>
      </c>
    </row>
    <row r="1414" spans="1:10">
      <c r="A1414" s="15" t="s">
        <v>611</v>
      </c>
      <c r="B1414" s="15" t="s">
        <v>1685</v>
      </c>
      <c r="C1414" s="15" t="s">
        <v>6700</v>
      </c>
      <c r="D1414" s="15" t="s">
        <v>103</v>
      </c>
      <c r="E1414" s="15" t="s">
        <v>947</v>
      </c>
      <c r="G1414" s="15" t="s">
        <v>6698</v>
      </c>
      <c r="H1414" s="15" t="s">
        <v>20</v>
      </c>
    </row>
    <row r="1415" spans="1:10">
      <c r="A1415" s="15" t="s">
        <v>616</v>
      </c>
      <c r="B1415" s="15" t="s">
        <v>1703</v>
      </c>
      <c r="C1415" s="15" t="s">
        <v>6701</v>
      </c>
      <c r="D1415" s="15" t="s">
        <v>1636</v>
      </c>
      <c r="E1415" s="15" t="s">
        <v>947</v>
      </c>
      <c r="H1415" s="15" t="s">
        <v>20</v>
      </c>
      <c r="J1415" s="15" t="s">
        <v>117</v>
      </c>
    </row>
    <row r="1416" spans="1:10">
      <c r="A1416" s="15" t="s">
        <v>616</v>
      </c>
      <c r="B1416" s="15" t="s">
        <v>1702</v>
      </c>
      <c r="C1416" s="15" t="s">
        <v>6697</v>
      </c>
      <c r="D1416" s="15" t="s">
        <v>1636</v>
      </c>
      <c r="E1416" s="15" t="s">
        <v>947</v>
      </c>
      <c r="H1416" s="15" t="s">
        <v>20</v>
      </c>
      <c r="J1416" s="15" t="s">
        <v>117</v>
      </c>
    </row>
    <row r="1417" spans="1:10">
      <c r="A1417" s="15" t="s">
        <v>8614</v>
      </c>
      <c r="B1417" s="15" t="s">
        <v>1677</v>
      </c>
      <c r="C1417" s="15" t="s">
        <v>6697</v>
      </c>
      <c r="D1417" s="15" t="s">
        <v>1636</v>
      </c>
      <c r="E1417" s="15" t="s">
        <v>947</v>
      </c>
      <c r="H1417" s="15" t="s">
        <v>20</v>
      </c>
      <c r="J1417" s="15" t="s">
        <v>117</v>
      </c>
    </row>
    <row r="1418" spans="1:10">
      <c r="A1418" s="15" t="s">
        <v>612</v>
      </c>
      <c r="B1418" s="15" t="s">
        <v>1690</v>
      </c>
      <c r="C1418" s="15" t="s">
        <v>6697</v>
      </c>
      <c r="D1418" s="15" t="s">
        <v>103</v>
      </c>
      <c r="E1418" s="15" t="s">
        <v>947</v>
      </c>
      <c r="G1418" s="15" t="s">
        <v>6698</v>
      </c>
      <c r="H1418" s="15" t="s">
        <v>20</v>
      </c>
    </row>
    <row r="1419" spans="1:10">
      <c r="A1419" s="15" t="s">
        <v>612</v>
      </c>
      <c r="B1419" s="15" t="s">
        <v>8615</v>
      </c>
      <c r="C1419" s="15" t="s">
        <v>6700</v>
      </c>
      <c r="D1419" s="15" t="s">
        <v>103</v>
      </c>
      <c r="E1419" s="15" t="s">
        <v>947</v>
      </c>
      <c r="G1419" s="15" t="s">
        <v>6698</v>
      </c>
      <c r="H1419" s="15" t="s">
        <v>20</v>
      </c>
    </row>
    <row r="1420" spans="1:10">
      <c r="A1420" s="15" t="s">
        <v>612</v>
      </c>
      <c r="B1420" s="15" t="s">
        <v>1691</v>
      </c>
      <c r="C1420" s="15" t="s">
        <v>6701</v>
      </c>
      <c r="D1420" s="15" t="s">
        <v>103</v>
      </c>
      <c r="E1420" s="15" t="s">
        <v>947</v>
      </c>
      <c r="G1420" s="15" t="s">
        <v>6698</v>
      </c>
      <c r="H1420" s="15" t="s">
        <v>20</v>
      </c>
    </row>
    <row r="1421" spans="1:10">
      <c r="A1421" s="15" t="s">
        <v>8616</v>
      </c>
      <c r="B1421" s="15" t="s">
        <v>8617</v>
      </c>
      <c r="C1421" s="15" t="s">
        <v>6701</v>
      </c>
      <c r="D1421" s="15" t="s">
        <v>216</v>
      </c>
      <c r="E1421" s="15" t="s">
        <v>947</v>
      </c>
      <c r="G1421" s="15" t="s">
        <v>1348</v>
      </c>
      <c r="H1421" s="15" t="s">
        <v>20</v>
      </c>
    </row>
    <row r="1422" spans="1:10">
      <c r="A1422" s="15" t="s">
        <v>622</v>
      </c>
      <c r="B1422" s="15" t="s">
        <v>1722</v>
      </c>
      <c r="C1422" s="15" t="s">
        <v>6701</v>
      </c>
      <c r="D1422" s="15" t="s">
        <v>103</v>
      </c>
      <c r="E1422" s="15" t="s">
        <v>947</v>
      </c>
      <c r="G1422" s="15" t="s">
        <v>6698</v>
      </c>
      <c r="H1422" s="15" t="s">
        <v>20</v>
      </c>
    </row>
    <row r="1423" spans="1:10">
      <c r="A1423" s="15" t="s">
        <v>8618</v>
      </c>
      <c r="B1423" s="15" t="s">
        <v>211</v>
      </c>
      <c r="C1423" s="15" t="s">
        <v>6700</v>
      </c>
      <c r="D1423" s="15" t="s">
        <v>216</v>
      </c>
      <c r="E1423" s="15" t="s">
        <v>1075</v>
      </c>
      <c r="H1423" s="15" t="s">
        <v>20</v>
      </c>
    </row>
    <row r="1424" spans="1:10">
      <c r="A1424" s="15" t="s">
        <v>8619</v>
      </c>
      <c r="B1424" s="15" t="s">
        <v>8620</v>
      </c>
      <c r="C1424" s="15" t="s">
        <v>6700</v>
      </c>
      <c r="D1424" s="15" t="s">
        <v>216</v>
      </c>
      <c r="E1424" s="15" t="s">
        <v>1075</v>
      </c>
      <c r="H1424" s="15" t="s">
        <v>20</v>
      </c>
    </row>
    <row r="1425" spans="1:11">
      <c r="A1425" s="15" t="s">
        <v>8621</v>
      </c>
      <c r="B1425" s="15" t="s">
        <v>8622</v>
      </c>
      <c r="C1425" s="15" t="s">
        <v>6700</v>
      </c>
      <c r="D1425" s="15" t="s">
        <v>216</v>
      </c>
      <c r="E1425" s="15" t="s">
        <v>338</v>
      </c>
      <c r="H1425" s="15" t="s">
        <v>20</v>
      </c>
    </row>
    <row r="1426" spans="1:11">
      <c r="A1426" s="15" t="s">
        <v>8623</v>
      </c>
      <c r="B1426" s="15" t="s">
        <v>213</v>
      </c>
      <c r="C1426" s="15" t="s">
        <v>6700</v>
      </c>
      <c r="D1426" s="15" t="s">
        <v>216</v>
      </c>
      <c r="E1426" s="15" t="s">
        <v>1075</v>
      </c>
      <c r="H1426" s="15" t="s">
        <v>20</v>
      </c>
    </row>
    <row r="1427" spans="1:11">
      <c r="A1427" s="15" t="s">
        <v>8624</v>
      </c>
      <c r="B1427" s="15" t="s">
        <v>8625</v>
      </c>
      <c r="C1427" s="15" t="s">
        <v>6700</v>
      </c>
      <c r="D1427" s="15" t="s">
        <v>216</v>
      </c>
      <c r="E1427" s="15" t="s">
        <v>1075</v>
      </c>
      <c r="H1427" s="15" t="s">
        <v>20</v>
      </c>
    </row>
    <row r="1428" spans="1:11">
      <c r="A1428" s="15" t="s">
        <v>8626</v>
      </c>
      <c r="B1428" s="15" t="s">
        <v>8627</v>
      </c>
      <c r="C1428" s="15" t="s">
        <v>6701</v>
      </c>
      <c r="D1428" s="15" t="s">
        <v>1636</v>
      </c>
      <c r="E1428" s="15" t="s">
        <v>947</v>
      </c>
      <c r="J1428" s="15" t="s">
        <v>7020</v>
      </c>
    </row>
    <row r="1429" spans="1:11">
      <c r="A1429" s="15" t="s">
        <v>8628</v>
      </c>
      <c r="B1429" s="15" t="s">
        <v>8629</v>
      </c>
      <c r="C1429" s="15" t="s">
        <v>6935</v>
      </c>
      <c r="D1429" s="15" t="s">
        <v>216</v>
      </c>
      <c r="E1429" s="15" t="s">
        <v>1075</v>
      </c>
      <c r="H1429" s="15" t="s">
        <v>20</v>
      </c>
    </row>
    <row r="1430" spans="1:11">
      <c r="A1430" s="15" t="s">
        <v>8630</v>
      </c>
      <c r="B1430" s="15" t="s">
        <v>8631</v>
      </c>
      <c r="C1430" s="15" t="s">
        <v>6700</v>
      </c>
      <c r="D1430" s="15" t="s">
        <v>216</v>
      </c>
      <c r="E1430" s="15" t="s">
        <v>338</v>
      </c>
      <c r="H1430" s="15" t="s">
        <v>20</v>
      </c>
    </row>
    <row r="1431" spans="1:11">
      <c r="A1431" s="15" t="s">
        <v>601</v>
      </c>
      <c r="B1431" s="15" t="s">
        <v>895</v>
      </c>
      <c r="C1431" s="15" t="s">
        <v>6701</v>
      </c>
      <c r="D1431" s="15" t="s">
        <v>103</v>
      </c>
      <c r="E1431" s="15" t="s">
        <v>947</v>
      </c>
      <c r="G1431" s="15" t="s">
        <v>6720</v>
      </c>
      <c r="H1431" s="15" t="s">
        <v>20</v>
      </c>
    </row>
    <row r="1432" spans="1:11">
      <c r="A1432" s="15" t="s">
        <v>219</v>
      </c>
      <c r="B1432" s="15" t="s">
        <v>8632</v>
      </c>
      <c r="C1432" s="15" t="s">
        <v>6731</v>
      </c>
      <c r="D1432" s="15" t="s">
        <v>216</v>
      </c>
      <c r="E1432" s="15" t="s">
        <v>947</v>
      </c>
      <c r="H1432" s="15" t="s">
        <v>20</v>
      </c>
    </row>
    <row r="1433" spans="1:11">
      <c r="A1433" s="15" t="s">
        <v>219</v>
      </c>
      <c r="B1433" s="15" t="s">
        <v>207</v>
      </c>
      <c r="C1433" s="15" t="s">
        <v>6701</v>
      </c>
      <c r="D1433" s="15" t="s">
        <v>216</v>
      </c>
      <c r="E1433" s="15" t="s">
        <v>947</v>
      </c>
      <c r="H1433" s="15" t="s">
        <v>20</v>
      </c>
    </row>
    <row r="1434" spans="1:11">
      <c r="A1434" s="15" t="s">
        <v>219</v>
      </c>
      <c r="B1434" s="15" t="s">
        <v>1633</v>
      </c>
      <c r="C1434" s="15" t="s">
        <v>6701</v>
      </c>
      <c r="D1434" s="15" t="s">
        <v>103</v>
      </c>
      <c r="E1434" s="15" t="s">
        <v>947</v>
      </c>
      <c r="G1434" s="15" t="s">
        <v>6720</v>
      </c>
      <c r="H1434" s="15" t="s">
        <v>20</v>
      </c>
    </row>
    <row r="1435" spans="1:11">
      <c r="A1435" s="15" t="s">
        <v>219</v>
      </c>
      <c r="B1435" s="15" t="s">
        <v>8633</v>
      </c>
      <c r="C1435" s="15" t="s">
        <v>6704</v>
      </c>
      <c r="D1435" s="15" t="s">
        <v>216</v>
      </c>
      <c r="E1435" s="15" t="s">
        <v>947</v>
      </c>
      <c r="H1435" s="15" t="s">
        <v>20</v>
      </c>
    </row>
    <row r="1436" spans="1:11">
      <c r="A1436" s="15" t="s">
        <v>214</v>
      </c>
      <c r="B1436" s="15" t="s">
        <v>215</v>
      </c>
      <c r="C1436" s="15" t="s">
        <v>6701</v>
      </c>
      <c r="D1436" s="15" t="s">
        <v>216</v>
      </c>
      <c r="E1436" s="15" t="s">
        <v>947</v>
      </c>
      <c r="H1436" s="15" t="s">
        <v>20</v>
      </c>
    </row>
    <row r="1437" spans="1:11">
      <c r="A1437" s="15" t="s">
        <v>8634</v>
      </c>
      <c r="B1437" s="15" t="s">
        <v>8635</v>
      </c>
      <c r="C1437" s="15" t="s">
        <v>6700</v>
      </c>
      <c r="D1437" s="15" t="s">
        <v>216</v>
      </c>
      <c r="E1437" s="15" t="s">
        <v>1075</v>
      </c>
      <c r="H1437" s="15" t="s">
        <v>20</v>
      </c>
    </row>
    <row r="1438" spans="1:11">
      <c r="A1438" s="15" t="s">
        <v>8636</v>
      </c>
      <c r="B1438" s="15" t="s">
        <v>8637</v>
      </c>
      <c r="C1438" s="15" t="s">
        <v>6700</v>
      </c>
      <c r="D1438" s="15" t="s">
        <v>216</v>
      </c>
      <c r="E1438" s="15" t="s">
        <v>1075</v>
      </c>
      <c r="H1438" s="15" t="s">
        <v>20</v>
      </c>
    </row>
    <row r="1439" spans="1:11">
      <c r="A1439" s="15" t="s">
        <v>8638</v>
      </c>
      <c r="B1439" s="15" t="s">
        <v>8639</v>
      </c>
      <c r="C1439" s="15" t="s">
        <v>6935</v>
      </c>
      <c r="D1439" s="15" t="s">
        <v>216</v>
      </c>
      <c r="E1439" s="15" t="s">
        <v>1075</v>
      </c>
      <c r="H1439" s="15" t="s">
        <v>20</v>
      </c>
    </row>
    <row r="1440" spans="1:11">
      <c r="A1440" s="15" t="s">
        <v>239</v>
      </c>
      <c r="B1440" s="15" t="s">
        <v>240</v>
      </c>
      <c r="C1440" s="15" t="s">
        <v>6701</v>
      </c>
      <c r="D1440" s="15" t="s">
        <v>1636</v>
      </c>
      <c r="E1440" s="15" t="s">
        <v>947</v>
      </c>
      <c r="H1440" s="15" t="s">
        <v>20</v>
      </c>
      <c r="J1440" s="15" t="s">
        <v>117</v>
      </c>
      <c r="K1440" s="15" t="s">
        <v>2203</v>
      </c>
    </row>
    <row r="1441" spans="1:11">
      <c r="A1441" s="15" t="s">
        <v>217</v>
      </c>
      <c r="B1441" s="15" t="s">
        <v>218</v>
      </c>
      <c r="C1441" s="15" t="s">
        <v>6701</v>
      </c>
      <c r="D1441" s="15" t="s">
        <v>1636</v>
      </c>
      <c r="E1441" s="15" t="s">
        <v>947</v>
      </c>
      <c r="H1441" s="15" t="s">
        <v>20</v>
      </c>
      <c r="J1441" s="15" t="s">
        <v>117</v>
      </c>
    </row>
    <row r="1442" spans="1:11">
      <c r="A1442" s="15" t="s">
        <v>217</v>
      </c>
      <c r="B1442" s="15" t="s">
        <v>218</v>
      </c>
      <c r="C1442" s="15" t="s">
        <v>6697</v>
      </c>
      <c r="D1442" s="15" t="s">
        <v>1636</v>
      </c>
      <c r="E1442" s="15" t="s">
        <v>947</v>
      </c>
      <c r="H1442" s="15" t="s">
        <v>20</v>
      </c>
      <c r="J1442" s="15" t="s">
        <v>117</v>
      </c>
    </row>
    <row r="1443" spans="1:11">
      <c r="A1443" s="15" t="s">
        <v>8640</v>
      </c>
      <c r="B1443" s="15" t="s">
        <v>8641</v>
      </c>
      <c r="C1443" s="15" t="s">
        <v>6701</v>
      </c>
      <c r="D1443" s="15" t="s">
        <v>216</v>
      </c>
      <c r="E1443" s="15" t="s">
        <v>947</v>
      </c>
      <c r="H1443" s="15" t="s">
        <v>20</v>
      </c>
    </row>
    <row r="1444" spans="1:11">
      <c r="A1444" s="15" t="s">
        <v>8642</v>
      </c>
      <c r="B1444" s="15" t="s">
        <v>8643</v>
      </c>
      <c r="C1444" s="15" t="s">
        <v>6701</v>
      </c>
      <c r="D1444" s="15" t="s">
        <v>103</v>
      </c>
      <c r="E1444" s="15" t="s">
        <v>947</v>
      </c>
      <c r="G1444" s="15" t="s">
        <v>6720</v>
      </c>
      <c r="H1444" s="15" t="s">
        <v>20</v>
      </c>
    </row>
    <row r="1445" spans="1:11">
      <c r="A1445" s="15" t="s">
        <v>8648</v>
      </c>
      <c r="B1445" s="15" t="s">
        <v>8649</v>
      </c>
      <c r="C1445" s="15" t="s">
        <v>6701</v>
      </c>
      <c r="D1445" s="15" t="s">
        <v>1636</v>
      </c>
      <c r="E1445" s="15" t="s">
        <v>947</v>
      </c>
      <c r="J1445" s="15" t="s">
        <v>7020</v>
      </c>
    </row>
    <row r="1446" spans="1:11">
      <c r="A1446" s="15" t="s">
        <v>8648</v>
      </c>
      <c r="B1446" s="15" t="s">
        <v>8649</v>
      </c>
      <c r="C1446" s="15" t="s">
        <v>6935</v>
      </c>
      <c r="D1446" s="15" t="s">
        <v>1636</v>
      </c>
      <c r="E1446" s="15" t="s">
        <v>947</v>
      </c>
      <c r="H1446" s="15" t="s">
        <v>20</v>
      </c>
      <c r="J1446" s="15" t="s">
        <v>7020</v>
      </c>
    </row>
    <row r="1447" spans="1:11">
      <c r="A1447" s="15" t="s">
        <v>8650</v>
      </c>
      <c r="B1447" s="15" t="s">
        <v>8651</v>
      </c>
      <c r="C1447" s="15" t="s">
        <v>6701</v>
      </c>
      <c r="D1447" s="15" t="s">
        <v>103</v>
      </c>
      <c r="E1447" s="15" t="s">
        <v>947</v>
      </c>
      <c r="G1447" s="15" t="s">
        <v>6720</v>
      </c>
      <c r="H1447" s="15" t="s">
        <v>20</v>
      </c>
    </row>
    <row r="1448" spans="1:11">
      <c r="A1448" s="15" t="s">
        <v>8652</v>
      </c>
      <c r="B1448" s="15" t="s">
        <v>8653</v>
      </c>
      <c r="C1448" s="15" t="s">
        <v>6697</v>
      </c>
      <c r="D1448" s="15" t="s">
        <v>1636</v>
      </c>
      <c r="E1448" s="15" t="s">
        <v>947</v>
      </c>
      <c r="J1448" s="15" t="s">
        <v>7020</v>
      </c>
    </row>
    <row r="1449" spans="1:11">
      <c r="A1449" s="15" t="s">
        <v>8656</v>
      </c>
      <c r="B1449" s="15" t="s">
        <v>8657</v>
      </c>
      <c r="C1449" s="15" t="s">
        <v>6701</v>
      </c>
      <c r="D1449" s="15" t="s">
        <v>1636</v>
      </c>
      <c r="E1449" s="15" t="s">
        <v>947</v>
      </c>
      <c r="J1449" s="15" t="s">
        <v>117</v>
      </c>
    </row>
    <row r="1450" spans="1:11">
      <c r="A1450" s="15" t="s">
        <v>8658</v>
      </c>
      <c r="B1450" s="15" t="s">
        <v>8659</v>
      </c>
      <c r="C1450" s="15" t="s">
        <v>7132</v>
      </c>
      <c r="D1450" s="15" t="s">
        <v>1636</v>
      </c>
      <c r="E1450" s="15" t="s">
        <v>947</v>
      </c>
      <c r="J1450" s="15" t="s">
        <v>117</v>
      </c>
      <c r="K1450" s="15" t="s">
        <v>2300</v>
      </c>
    </row>
    <row r="1451" spans="1:11">
      <c r="A1451" s="15" t="s">
        <v>8660</v>
      </c>
      <c r="B1451" s="15" t="s">
        <v>8661</v>
      </c>
      <c r="C1451" s="15" t="s">
        <v>7132</v>
      </c>
      <c r="D1451" s="15" t="s">
        <v>1636</v>
      </c>
      <c r="E1451" s="15" t="s">
        <v>947</v>
      </c>
      <c r="J1451" s="15" t="s">
        <v>117</v>
      </c>
    </row>
    <row r="1452" spans="1:11">
      <c r="A1452" s="15" t="s">
        <v>8662</v>
      </c>
      <c r="B1452" s="15" t="s">
        <v>8663</v>
      </c>
      <c r="C1452" s="15" t="s">
        <v>6701</v>
      </c>
      <c r="D1452" s="15" t="s">
        <v>1636</v>
      </c>
      <c r="E1452" s="15" t="s">
        <v>947</v>
      </c>
      <c r="J1452" s="15" t="s">
        <v>117</v>
      </c>
    </row>
    <row r="1453" spans="1:11">
      <c r="A1453" s="15" t="s">
        <v>8662</v>
      </c>
      <c r="B1453" s="15" t="s">
        <v>8663</v>
      </c>
      <c r="C1453" s="15" t="s">
        <v>6697</v>
      </c>
      <c r="D1453" s="15" t="s">
        <v>1636</v>
      </c>
      <c r="E1453" s="15" t="s">
        <v>947</v>
      </c>
      <c r="J1453" s="15" t="s">
        <v>117</v>
      </c>
    </row>
    <row r="1454" spans="1:11">
      <c r="A1454" s="15" t="s">
        <v>8668</v>
      </c>
      <c r="B1454" s="15" t="s">
        <v>8669</v>
      </c>
      <c r="C1454" s="15" t="s">
        <v>6701</v>
      </c>
      <c r="D1454" s="15" t="s">
        <v>103</v>
      </c>
      <c r="E1454" s="15" t="s">
        <v>947</v>
      </c>
      <c r="G1454" s="15" t="s">
        <v>6720</v>
      </c>
      <c r="H1454" s="15" t="s">
        <v>20</v>
      </c>
    </row>
    <row r="1455" spans="1:11">
      <c r="A1455" s="15" t="s">
        <v>8683</v>
      </c>
      <c r="B1455" s="15" t="s">
        <v>8684</v>
      </c>
      <c r="C1455" s="15" t="s">
        <v>6701</v>
      </c>
      <c r="D1455" s="15" t="s">
        <v>1636</v>
      </c>
      <c r="E1455" s="15" t="s">
        <v>947</v>
      </c>
      <c r="J1455" s="15" t="s">
        <v>117</v>
      </c>
      <c r="K1455" s="15" t="s">
        <v>8685</v>
      </c>
    </row>
    <row r="1456" spans="1:11">
      <c r="A1456" s="15" t="s">
        <v>8686</v>
      </c>
      <c r="B1456" s="15" t="s">
        <v>8687</v>
      </c>
      <c r="C1456" s="15" t="s">
        <v>6697</v>
      </c>
      <c r="D1456" s="15" t="s">
        <v>103</v>
      </c>
      <c r="E1456" s="15" t="s">
        <v>947</v>
      </c>
      <c r="G1456" s="15" t="s">
        <v>6698</v>
      </c>
    </row>
    <row r="1457" spans="1:10">
      <c r="A1457" s="15" t="s">
        <v>8690</v>
      </c>
      <c r="B1457" s="15" t="s">
        <v>8691</v>
      </c>
      <c r="C1457" s="15" t="s">
        <v>6701</v>
      </c>
      <c r="D1457" s="15" t="s">
        <v>103</v>
      </c>
      <c r="E1457" s="15" t="s">
        <v>1347</v>
      </c>
      <c r="G1457" s="15" t="s">
        <v>6720</v>
      </c>
      <c r="H1457" s="15" t="s">
        <v>20</v>
      </c>
    </row>
    <row r="1458" spans="1:10">
      <c r="A1458" s="15" t="s">
        <v>8716</v>
      </c>
      <c r="B1458" s="15" t="s">
        <v>8717</v>
      </c>
      <c r="C1458" s="15" t="s">
        <v>6700</v>
      </c>
      <c r="D1458" s="15" t="s">
        <v>103</v>
      </c>
      <c r="E1458" s="15" t="s">
        <v>947</v>
      </c>
      <c r="G1458" s="15" t="s">
        <v>6698</v>
      </c>
    </row>
    <row r="1459" spans="1:10">
      <c r="A1459" s="15" t="s">
        <v>8720</v>
      </c>
      <c r="B1459" s="15" t="s">
        <v>8721</v>
      </c>
      <c r="C1459" s="15" t="s">
        <v>6700</v>
      </c>
      <c r="D1459" s="15" t="s">
        <v>103</v>
      </c>
      <c r="E1459" s="15" t="s">
        <v>947</v>
      </c>
      <c r="G1459" s="15" t="s">
        <v>6689</v>
      </c>
      <c r="H1459" s="15" t="s">
        <v>20</v>
      </c>
    </row>
    <row r="1460" spans="1:10">
      <c r="A1460" s="15" t="s">
        <v>8722</v>
      </c>
      <c r="B1460" s="15" t="s">
        <v>8723</v>
      </c>
      <c r="C1460" s="15" t="s">
        <v>6701</v>
      </c>
      <c r="D1460" s="15" t="s">
        <v>103</v>
      </c>
      <c r="E1460" s="15" t="s">
        <v>6712</v>
      </c>
      <c r="G1460" s="15" t="s">
        <v>6698</v>
      </c>
    </row>
    <row r="1461" spans="1:10">
      <c r="A1461" s="15" t="s">
        <v>8724</v>
      </c>
      <c r="B1461" s="15" t="s">
        <v>8725</v>
      </c>
      <c r="C1461" s="15" t="s">
        <v>6701</v>
      </c>
      <c r="D1461" s="15" t="s">
        <v>103</v>
      </c>
      <c r="E1461" s="15" t="s">
        <v>6712</v>
      </c>
      <c r="G1461" s="15" t="s">
        <v>6698</v>
      </c>
    </row>
    <row r="1462" spans="1:10">
      <c r="A1462" s="15" t="s">
        <v>8726</v>
      </c>
      <c r="B1462" s="15" t="s">
        <v>8727</v>
      </c>
      <c r="C1462" s="15" t="s">
        <v>6701</v>
      </c>
      <c r="D1462" s="15" t="s">
        <v>1636</v>
      </c>
      <c r="E1462" s="15" t="s">
        <v>947</v>
      </c>
      <c r="J1462" s="15" t="s">
        <v>117</v>
      </c>
    </row>
    <row r="1463" spans="1:10">
      <c r="A1463" s="15" t="s">
        <v>8747</v>
      </c>
      <c r="B1463" s="15" t="s">
        <v>8748</v>
      </c>
      <c r="C1463" s="15" t="s">
        <v>6701</v>
      </c>
      <c r="D1463" s="15" t="s">
        <v>103</v>
      </c>
      <c r="E1463" s="15" t="s">
        <v>947</v>
      </c>
      <c r="G1463" s="15" t="s">
        <v>6720</v>
      </c>
      <c r="H1463" s="15" t="s">
        <v>20</v>
      </c>
    </row>
    <row r="1464" spans="1:10">
      <c r="A1464" s="15" t="s">
        <v>8754</v>
      </c>
      <c r="B1464" s="15" t="s">
        <v>8755</v>
      </c>
      <c r="C1464" s="15" t="s">
        <v>8289</v>
      </c>
      <c r="D1464" s="15" t="s">
        <v>103</v>
      </c>
      <c r="E1464" s="15" t="s">
        <v>6712</v>
      </c>
      <c r="G1464" s="15" t="s">
        <v>6720</v>
      </c>
    </row>
    <row r="1465" spans="1:10">
      <c r="A1465" s="15" t="s">
        <v>8758</v>
      </c>
      <c r="B1465" s="15" t="s">
        <v>8759</v>
      </c>
      <c r="C1465" s="15" t="s">
        <v>7132</v>
      </c>
      <c r="D1465" s="15" t="s">
        <v>103</v>
      </c>
      <c r="E1465" s="15" t="s">
        <v>947</v>
      </c>
      <c r="G1465" s="15" t="s">
        <v>6698</v>
      </c>
    </row>
    <row r="1466" spans="1:10">
      <c r="A1466" s="15" t="s">
        <v>8760</v>
      </c>
      <c r="B1466" s="15" t="s">
        <v>8761</v>
      </c>
      <c r="C1466" s="15" t="s">
        <v>7132</v>
      </c>
      <c r="D1466" s="15" t="s">
        <v>103</v>
      </c>
      <c r="E1466" s="15" t="s">
        <v>1075</v>
      </c>
      <c r="G1466" s="15" t="s">
        <v>6698</v>
      </c>
    </row>
    <row r="1467" spans="1:10">
      <c r="A1467" s="15" t="s">
        <v>8762</v>
      </c>
      <c r="B1467" s="15" t="s">
        <v>8763</v>
      </c>
      <c r="C1467" s="15" t="s">
        <v>6701</v>
      </c>
      <c r="D1467" s="15" t="s">
        <v>1636</v>
      </c>
      <c r="E1467" s="15" t="s">
        <v>947</v>
      </c>
      <c r="J1467" s="15" t="s">
        <v>117</v>
      </c>
    </row>
    <row r="1468" spans="1:10">
      <c r="A1468" s="15" t="s">
        <v>8764</v>
      </c>
      <c r="B1468" s="15" t="s">
        <v>8765</v>
      </c>
      <c r="C1468" s="15" t="s">
        <v>6701</v>
      </c>
      <c r="D1468" s="15" t="s">
        <v>103</v>
      </c>
      <c r="E1468" s="15" t="s">
        <v>947</v>
      </c>
      <c r="G1468" s="15" t="s">
        <v>6698</v>
      </c>
    </row>
    <row r="1469" spans="1:10">
      <c r="A1469" s="15" t="s">
        <v>8764</v>
      </c>
      <c r="B1469" s="15" t="s">
        <v>8766</v>
      </c>
      <c r="C1469" s="15" t="s">
        <v>6701</v>
      </c>
      <c r="D1469" s="15" t="s">
        <v>1636</v>
      </c>
      <c r="E1469" s="15" t="s">
        <v>947</v>
      </c>
      <c r="J1469" s="15" t="s">
        <v>117</v>
      </c>
    </row>
    <row r="1470" spans="1:10">
      <c r="A1470" s="15" t="s">
        <v>8764</v>
      </c>
      <c r="B1470" s="15" t="s">
        <v>8766</v>
      </c>
      <c r="C1470" s="15" t="s">
        <v>6935</v>
      </c>
      <c r="D1470" s="15" t="s">
        <v>1636</v>
      </c>
      <c r="E1470" s="15" t="s">
        <v>947</v>
      </c>
      <c r="H1470" s="15" t="s">
        <v>20</v>
      </c>
      <c r="J1470" s="15" t="s">
        <v>117</v>
      </c>
    </row>
    <row r="1471" spans="1:10">
      <c r="A1471" s="15" t="s">
        <v>8767</v>
      </c>
      <c r="B1471" s="15" t="s">
        <v>8768</v>
      </c>
      <c r="C1471" s="15" t="s">
        <v>6701</v>
      </c>
      <c r="D1471" s="15" t="s">
        <v>103</v>
      </c>
      <c r="E1471" s="15" t="s">
        <v>1075</v>
      </c>
      <c r="G1471" s="15" t="s">
        <v>6720</v>
      </c>
      <c r="H1471" s="15" t="s">
        <v>20</v>
      </c>
    </row>
    <row r="1472" spans="1:10">
      <c r="A1472" s="15" t="s">
        <v>8769</v>
      </c>
      <c r="B1472" s="15" t="s">
        <v>8770</v>
      </c>
      <c r="C1472" s="15" t="s">
        <v>6701</v>
      </c>
      <c r="D1472" s="15" t="s">
        <v>103</v>
      </c>
      <c r="E1472" s="15" t="s">
        <v>1075</v>
      </c>
      <c r="G1472" s="15" t="s">
        <v>6720</v>
      </c>
      <c r="H1472" s="15" t="s">
        <v>20</v>
      </c>
    </row>
    <row r="1473" spans="1:10">
      <c r="A1473" s="15" t="s">
        <v>8771</v>
      </c>
      <c r="B1473" s="15" t="s">
        <v>8772</v>
      </c>
      <c r="C1473" s="15" t="s">
        <v>6701</v>
      </c>
      <c r="D1473" s="15" t="s">
        <v>1636</v>
      </c>
      <c r="E1473" s="15" t="s">
        <v>947</v>
      </c>
      <c r="H1473" s="15" t="s">
        <v>20</v>
      </c>
      <c r="J1473" s="15" t="s">
        <v>117</v>
      </c>
    </row>
    <row r="1474" spans="1:10">
      <c r="A1474" s="15" t="s">
        <v>8771</v>
      </c>
      <c r="B1474" s="15" t="s">
        <v>8772</v>
      </c>
      <c r="C1474" s="15" t="s">
        <v>6727</v>
      </c>
      <c r="D1474" s="15" t="s">
        <v>1636</v>
      </c>
      <c r="E1474" s="15" t="s">
        <v>947</v>
      </c>
      <c r="H1474" s="15" t="s">
        <v>20</v>
      </c>
      <c r="J1474" s="15" t="s">
        <v>117</v>
      </c>
    </row>
    <row r="1475" spans="1:10">
      <c r="A1475" s="15" t="s">
        <v>8771</v>
      </c>
      <c r="B1475" s="15" t="s">
        <v>8772</v>
      </c>
      <c r="C1475" s="15" t="s">
        <v>6697</v>
      </c>
      <c r="D1475" s="15" t="s">
        <v>1636</v>
      </c>
      <c r="E1475" s="15" t="s">
        <v>947</v>
      </c>
      <c r="H1475" s="15" t="s">
        <v>20</v>
      </c>
      <c r="J1475" s="15" t="s">
        <v>117</v>
      </c>
    </row>
    <row r="1476" spans="1:10">
      <c r="A1476" s="15" t="s">
        <v>8773</v>
      </c>
      <c r="B1476" s="15" t="s">
        <v>8774</v>
      </c>
      <c r="C1476" s="15" t="s">
        <v>7132</v>
      </c>
      <c r="D1476" s="15" t="s">
        <v>103</v>
      </c>
      <c r="E1476" s="15" t="s">
        <v>947</v>
      </c>
      <c r="G1476" s="15" t="s">
        <v>6720</v>
      </c>
    </row>
    <row r="1477" spans="1:10">
      <c r="A1477" s="15" t="s">
        <v>8775</v>
      </c>
      <c r="B1477" s="15" t="s">
        <v>8776</v>
      </c>
      <c r="C1477" s="15" t="s">
        <v>8289</v>
      </c>
      <c r="D1477" s="15" t="s">
        <v>103</v>
      </c>
      <c r="E1477" s="15" t="s">
        <v>947</v>
      </c>
      <c r="G1477" s="15" t="s">
        <v>6720</v>
      </c>
    </row>
    <row r="1478" spans="1:10">
      <c r="A1478" s="15" t="s">
        <v>8777</v>
      </c>
      <c r="B1478" s="15" t="s">
        <v>8778</v>
      </c>
      <c r="C1478" s="15" t="s">
        <v>7132</v>
      </c>
      <c r="D1478" s="15" t="s">
        <v>103</v>
      </c>
      <c r="E1478" s="15" t="s">
        <v>1075</v>
      </c>
      <c r="G1478" s="15" t="s">
        <v>6720</v>
      </c>
    </row>
    <row r="1479" spans="1:10">
      <c r="A1479" s="15" t="s">
        <v>8785</v>
      </c>
      <c r="B1479" s="15" t="s">
        <v>8786</v>
      </c>
      <c r="C1479" s="15" t="s">
        <v>8289</v>
      </c>
      <c r="D1479" s="15" t="s">
        <v>103</v>
      </c>
      <c r="E1479" s="15" t="s">
        <v>947</v>
      </c>
      <c r="G1479" s="15" t="s">
        <v>6720</v>
      </c>
    </row>
    <row r="1480" spans="1:10">
      <c r="A1480" s="15" t="s">
        <v>8787</v>
      </c>
      <c r="B1480" s="15" t="s">
        <v>8788</v>
      </c>
      <c r="C1480" s="15" t="s">
        <v>8289</v>
      </c>
      <c r="D1480" s="15" t="s">
        <v>103</v>
      </c>
      <c r="E1480" s="15" t="s">
        <v>947</v>
      </c>
      <c r="G1480" s="15" t="s">
        <v>6720</v>
      </c>
    </row>
    <row r="1481" spans="1:10">
      <c r="A1481" s="15" t="s">
        <v>8789</v>
      </c>
      <c r="B1481" s="15" t="s">
        <v>8790</v>
      </c>
      <c r="C1481" s="15" t="s">
        <v>8289</v>
      </c>
      <c r="D1481" s="15" t="s">
        <v>103</v>
      </c>
      <c r="E1481" s="15" t="s">
        <v>810</v>
      </c>
      <c r="G1481" s="15" t="s">
        <v>6720</v>
      </c>
    </row>
    <row r="1482" spans="1:10">
      <c r="A1482" s="15" t="s">
        <v>8791</v>
      </c>
      <c r="B1482" s="15" t="s">
        <v>8792</v>
      </c>
      <c r="C1482" s="15" t="s">
        <v>6701</v>
      </c>
      <c r="D1482" s="15" t="s">
        <v>1636</v>
      </c>
      <c r="E1482" s="15" t="s">
        <v>947</v>
      </c>
      <c r="H1482" s="15" t="s">
        <v>20</v>
      </c>
      <c r="J1482" s="15" t="s">
        <v>117</v>
      </c>
    </row>
    <row r="1483" spans="1:10">
      <c r="A1483" s="15" t="s">
        <v>8795</v>
      </c>
      <c r="B1483" s="15" t="s">
        <v>8796</v>
      </c>
      <c r="C1483" s="15" t="s">
        <v>6701</v>
      </c>
      <c r="D1483" s="15" t="s">
        <v>103</v>
      </c>
      <c r="E1483" s="15" t="s">
        <v>1075</v>
      </c>
      <c r="G1483" s="15" t="s">
        <v>6698</v>
      </c>
    </row>
    <row r="1484" spans="1:10">
      <c r="A1484" s="15" t="s">
        <v>8797</v>
      </c>
      <c r="B1484" s="15" t="s">
        <v>8798</v>
      </c>
      <c r="C1484" s="15" t="s">
        <v>6701</v>
      </c>
      <c r="D1484" s="15" t="s">
        <v>1636</v>
      </c>
      <c r="E1484" s="15" t="s">
        <v>947</v>
      </c>
      <c r="H1484" s="15" t="s">
        <v>20</v>
      </c>
      <c r="J1484" s="15" t="s">
        <v>117</v>
      </c>
    </row>
    <row r="1485" spans="1:10">
      <c r="A1485" s="15" t="s">
        <v>8799</v>
      </c>
      <c r="B1485" s="15" t="s">
        <v>8800</v>
      </c>
      <c r="C1485" s="15" t="s">
        <v>6701</v>
      </c>
      <c r="D1485" s="15" t="s">
        <v>1636</v>
      </c>
      <c r="E1485" s="15" t="s">
        <v>947</v>
      </c>
      <c r="H1485" s="15" t="s">
        <v>20</v>
      </c>
      <c r="J1485" s="15" t="s">
        <v>117</v>
      </c>
    </row>
    <row r="1486" spans="1:10">
      <c r="A1486" s="15" t="s">
        <v>8801</v>
      </c>
      <c r="B1486" s="15" t="s">
        <v>8802</v>
      </c>
      <c r="C1486" s="15" t="s">
        <v>6697</v>
      </c>
      <c r="D1486" s="15" t="s">
        <v>1636</v>
      </c>
      <c r="E1486" s="15" t="s">
        <v>947</v>
      </c>
      <c r="J1486" s="15" t="s">
        <v>7020</v>
      </c>
    </row>
    <row r="1487" spans="1:10">
      <c r="A1487" s="15" t="s">
        <v>8805</v>
      </c>
      <c r="B1487" s="15" t="s">
        <v>8806</v>
      </c>
      <c r="C1487" s="15" t="s">
        <v>6701</v>
      </c>
      <c r="D1487" s="15" t="s">
        <v>1636</v>
      </c>
      <c r="E1487" s="15" t="s">
        <v>947</v>
      </c>
      <c r="J1487" s="15" t="s">
        <v>117</v>
      </c>
    </row>
    <row r="1488" spans="1:10">
      <c r="A1488" s="15" t="s">
        <v>8807</v>
      </c>
      <c r="B1488" s="15" t="s">
        <v>8808</v>
      </c>
      <c r="C1488" s="15" t="s">
        <v>6697</v>
      </c>
      <c r="D1488" s="15" t="s">
        <v>1636</v>
      </c>
      <c r="E1488" s="15" t="s">
        <v>947</v>
      </c>
      <c r="J1488" s="15" t="s">
        <v>7020</v>
      </c>
    </row>
    <row r="1489" spans="1:10">
      <c r="A1489" s="15" t="s">
        <v>8813</v>
      </c>
      <c r="B1489" s="15" t="s">
        <v>8814</v>
      </c>
      <c r="C1489" s="15" t="s">
        <v>6701</v>
      </c>
      <c r="D1489" s="15" t="s">
        <v>1636</v>
      </c>
      <c r="E1489" s="15" t="s">
        <v>947</v>
      </c>
      <c r="J1489" s="15" t="s">
        <v>117</v>
      </c>
    </row>
    <row r="1490" spans="1:10">
      <c r="A1490" s="15" t="s">
        <v>8815</v>
      </c>
      <c r="B1490" s="15" t="s">
        <v>8816</v>
      </c>
      <c r="C1490" s="15" t="s">
        <v>6701</v>
      </c>
      <c r="D1490" s="15" t="s">
        <v>103</v>
      </c>
      <c r="E1490" s="15" t="s">
        <v>947</v>
      </c>
      <c r="G1490" s="15" t="s">
        <v>6698</v>
      </c>
    </row>
    <row r="1491" spans="1:10">
      <c r="A1491" s="15" t="s">
        <v>8820</v>
      </c>
      <c r="B1491" s="15" t="s">
        <v>8821</v>
      </c>
      <c r="C1491" s="15" t="s">
        <v>6701</v>
      </c>
      <c r="D1491" s="15" t="s">
        <v>1636</v>
      </c>
      <c r="E1491" s="15" t="s">
        <v>947</v>
      </c>
      <c r="J1491" s="15" t="s">
        <v>117</v>
      </c>
    </row>
    <row r="1492" spans="1:10">
      <c r="A1492" s="15" t="s">
        <v>8822</v>
      </c>
      <c r="B1492" s="15" t="s">
        <v>8823</v>
      </c>
      <c r="C1492" s="15" t="s">
        <v>6700</v>
      </c>
      <c r="D1492" s="15" t="s">
        <v>103</v>
      </c>
      <c r="E1492" s="15" t="s">
        <v>6712</v>
      </c>
      <c r="G1492" s="15" t="s">
        <v>6698</v>
      </c>
    </row>
    <row r="1493" spans="1:10">
      <c r="A1493" s="15" t="s">
        <v>8824</v>
      </c>
      <c r="B1493" s="15" t="s">
        <v>8825</v>
      </c>
      <c r="C1493" s="15" t="s">
        <v>6701</v>
      </c>
      <c r="D1493" s="15" t="s">
        <v>103</v>
      </c>
      <c r="E1493" s="15" t="s">
        <v>6712</v>
      </c>
      <c r="G1493" s="15" t="s">
        <v>6698</v>
      </c>
    </row>
    <row r="1494" spans="1:10">
      <c r="A1494" s="15" t="s">
        <v>8826</v>
      </c>
      <c r="B1494" s="15" t="s">
        <v>8827</v>
      </c>
      <c r="C1494" s="15" t="s">
        <v>6700</v>
      </c>
      <c r="D1494" s="15" t="s">
        <v>103</v>
      </c>
      <c r="E1494" s="15" t="s">
        <v>6712</v>
      </c>
      <c r="G1494" s="15" t="s">
        <v>6698</v>
      </c>
    </row>
    <row r="1495" spans="1:10">
      <c r="A1495" s="15" t="s">
        <v>8828</v>
      </c>
      <c r="B1495" s="15" t="s">
        <v>8829</v>
      </c>
      <c r="C1495" s="15" t="s">
        <v>6701</v>
      </c>
      <c r="D1495" s="15" t="s">
        <v>103</v>
      </c>
      <c r="E1495" s="15" t="s">
        <v>6712</v>
      </c>
      <c r="G1495" s="15" t="s">
        <v>6698</v>
      </c>
    </row>
    <row r="1496" spans="1:10">
      <c r="A1496" s="15" t="s">
        <v>8830</v>
      </c>
      <c r="B1496" s="15" t="s">
        <v>8831</v>
      </c>
      <c r="C1496" s="15" t="s">
        <v>6701</v>
      </c>
      <c r="D1496" s="15" t="s">
        <v>103</v>
      </c>
      <c r="E1496" s="15" t="s">
        <v>6712</v>
      </c>
      <c r="G1496" s="15" t="s">
        <v>6698</v>
      </c>
    </row>
    <row r="1497" spans="1:10">
      <c r="A1497" s="15" t="s">
        <v>8832</v>
      </c>
      <c r="B1497" s="15" t="s">
        <v>8833</v>
      </c>
      <c r="C1497" s="15" t="s">
        <v>6700</v>
      </c>
      <c r="D1497" s="15" t="s">
        <v>103</v>
      </c>
      <c r="E1497" s="15" t="s">
        <v>6712</v>
      </c>
      <c r="G1497" s="15" t="s">
        <v>6698</v>
      </c>
    </row>
    <row r="1498" spans="1:10">
      <c r="A1498" s="15" t="s">
        <v>8834</v>
      </c>
      <c r="B1498" s="15" t="s">
        <v>8835</v>
      </c>
      <c r="C1498" s="15" t="s">
        <v>6697</v>
      </c>
      <c r="D1498" s="15" t="s">
        <v>1636</v>
      </c>
      <c r="E1498" s="15" t="s">
        <v>947</v>
      </c>
      <c r="H1498" s="15" t="s">
        <v>20</v>
      </c>
      <c r="J1498" s="15" t="s">
        <v>7020</v>
      </c>
    </row>
    <row r="1499" spans="1:10">
      <c r="A1499" s="15" t="s">
        <v>8836</v>
      </c>
      <c r="B1499" s="15" t="s">
        <v>8837</v>
      </c>
      <c r="C1499" s="15" t="s">
        <v>6701</v>
      </c>
      <c r="D1499" s="15" t="s">
        <v>1636</v>
      </c>
      <c r="E1499" s="15" t="s">
        <v>947</v>
      </c>
      <c r="J1499" s="15" t="s">
        <v>117</v>
      </c>
    </row>
    <row r="1500" spans="1:10">
      <c r="A1500" s="15" t="s">
        <v>8836</v>
      </c>
      <c r="B1500" s="15" t="s">
        <v>8837</v>
      </c>
      <c r="C1500" s="15" t="s">
        <v>6697</v>
      </c>
      <c r="D1500" s="15" t="s">
        <v>1636</v>
      </c>
      <c r="E1500" s="15" t="s">
        <v>947</v>
      </c>
      <c r="J1500" s="15" t="s">
        <v>117</v>
      </c>
    </row>
    <row r="1501" spans="1:10">
      <c r="A1501" s="15" t="s">
        <v>9045</v>
      </c>
      <c r="B1501" s="15" t="s">
        <v>7521</v>
      </c>
      <c r="C1501" s="15" t="s">
        <v>6701</v>
      </c>
      <c r="D1501" s="15" t="s">
        <v>1636</v>
      </c>
      <c r="E1501" s="15" t="s">
        <v>947</v>
      </c>
      <c r="H1501" s="15" t="s">
        <v>20</v>
      </c>
      <c r="J1501" s="15" t="s">
        <v>117</v>
      </c>
    </row>
    <row r="1502" spans="1:10">
      <c r="A1502" s="15" t="s">
        <v>9046</v>
      </c>
      <c r="B1502" s="15" t="s">
        <v>7015</v>
      </c>
      <c r="C1502" s="15" t="s">
        <v>6700</v>
      </c>
      <c r="D1502" s="15" t="s">
        <v>103</v>
      </c>
      <c r="E1502" s="15" t="s">
        <v>947</v>
      </c>
      <c r="G1502" s="15" t="s">
        <v>6689</v>
      </c>
      <c r="H1502" s="15" t="s">
        <v>20</v>
      </c>
    </row>
    <row r="1503" spans="1:10">
      <c r="A1503" s="15" t="s">
        <v>9047</v>
      </c>
      <c r="B1503" s="15" t="s">
        <v>7032</v>
      </c>
      <c r="C1503" s="15" t="s">
        <v>6700</v>
      </c>
      <c r="D1503" s="15" t="s">
        <v>103</v>
      </c>
      <c r="E1503" s="15" t="s">
        <v>947</v>
      </c>
      <c r="G1503" s="15" t="s">
        <v>6689</v>
      </c>
      <c r="H1503" s="15" t="s">
        <v>20</v>
      </c>
    </row>
    <row r="1504" spans="1:10">
      <c r="A1504" s="15" t="s">
        <v>9048</v>
      </c>
      <c r="B1504" s="15" t="s">
        <v>7138</v>
      </c>
      <c r="C1504" s="15" t="s">
        <v>6701</v>
      </c>
      <c r="D1504" s="15" t="s">
        <v>103</v>
      </c>
      <c r="E1504" s="15" t="s">
        <v>947</v>
      </c>
      <c r="G1504" s="15" t="s">
        <v>6689</v>
      </c>
      <c r="H1504" s="15" t="s">
        <v>20</v>
      </c>
    </row>
    <row r="1505" spans="1:8">
      <c r="A1505" s="15" t="s">
        <v>9048</v>
      </c>
      <c r="B1505" s="15" t="s">
        <v>7139</v>
      </c>
      <c r="C1505" s="15" t="s">
        <v>6700</v>
      </c>
      <c r="D1505" s="15" t="s">
        <v>103</v>
      </c>
      <c r="E1505" s="15" t="s">
        <v>947</v>
      </c>
      <c r="G1505" s="15" t="s">
        <v>6689</v>
      </c>
      <c r="H1505" s="15" t="s">
        <v>20</v>
      </c>
    </row>
    <row r="1506" spans="1:8">
      <c r="A1506" s="15" t="s">
        <v>9049</v>
      </c>
      <c r="B1506" s="15" t="s">
        <v>7196</v>
      </c>
      <c r="C1506" s="15" t="s">
        <v>6700</v>
      </c>
      <c r="D1506" s="15" t="s">
        <v>103</v>
      </c>
      <c r="E1506" s="15" t="s">
        <v>947</v>
      </c>
      <c r="G1506" s="15" t="s">
        <v>6689</v>
      </c>
      <c r="H1506" s="15" t="s">
        <v>20</v>
      </c>
    </row>
    <row r="1507" spans="1:8">
      <c r="A1507" s="15" t="s">
        <v>9050</v>
      </c>
      <c r="B1507" s="15" t="s">
        <v>7204</v>
      </c>
      <c r="C1507" s="15" t="s">
        <v>6701</v>
      </c>
      <c r="D1507" s="15" t="s">
        <v>103</v>
      </c>
      <c r="E1507" s="15" t="s">
        <v>947</v>
      </c>
      <c r="G1507" s="15" t="s">
        <v>6689</v>
      </c>
      <c r="H1507" s="15" t="s">
        <v>20</v>
      </c>
    </row>
    <row r="1508" spans="1:8">
      <c r="A1508" s="15" t="s">
        <v>9051</v>
      </c>
      <c r="B1508" s="15" t="s">
        <v>7206</v>
      </c>
      <c r="C1508" s="15" t="s">
        <v>6700</v>
      </c>
      <c r="D1508" s="15" t="s">
        <v>103</v>
      </c>
      <c r="E1508" s="15" t="s">
        <v>947</v>
      </c>
      <c r="G1508" s="15" t="s">
        <v>6689</v>
      </c>
      <c r="H1508" s="15" t="s">
        <v>20</v>
      </c>
    </row>
    <row r="1509" spans="1:8">
      <c r="A1509" s="15" t="s">
        <v>9052</v>
      </c>
      <c r="B1509" s="15" t="s">
        <v>7293</v>
      </c>
      <c r="C1509" s="15" t="s">
        <v>6700</v>
      </c>
      <c r="D1509" s="15" t="s">
        <v>103</v>
      </c>
      <c r="E1509" s="15" t="s">
        <v>947</v>
      </c>
      <c r="G1509" s="15" t="s">
        <v>6689</v>
      </c>
      <c r="H1509" s="15" t="s">
        <v>20</v>
      </c>
    </row>
    <row r="1510" spans="1:8">
      <c r="A1510" s="15" t="s">
        <v>9053</v>
      </c>
      <c r="B1510" s="15" t="s">
        <v>7307</v>
      </c>
      <c r="C1510" s="15" t="s">
        <v>6701</v>
      </c>
      <c r="D1510" s="15" t="s">
        <v>103</v>
      </c>
      <c r="E1510" s="15" t="s">
        <v>947</v>
      </c>
      <c r="G1510" s="15" t="s">
        <v>6689</v>
      </c>
      <c r="H1510" s="15" t="s">
        <v>20</v>
      </c>
    </row>
    <row r="1511" spans="1:8">
      <c r="A1511" s="15" t="s">
        <v>9053</v>
      </c>
      <c r="B1511" s="15" t="s">
        <v>7308</v>
      </c>
      <c r="C1511" s="15" t="s">
        <v>6700</v>
      </c>
      <c r="D1511" s="15" t="s">
        <v>103</v>
      </c>
      <c r="E1511" s="15" t="s">
        <v>947</v>
      </c>
      <c r="G1511" s="15" t="s">
        <v>6689</v>
      </c>
      <c r="H1511" s="15" t="s">
        <v>20</v>
      </c>
    </row>
    <row r="1512" spans="1:8">
      <c r="A1512" s="15" t="s">
        <v>9054</v>
      </c>
      <c r="B1512" s="15" t="s">
        <v>7395</v>
      </c>
      <c r="C1512" s="15" t="s">
        <v>6700</v>
      </c>
      <c r="D1512" s="15" t="s">
        <v>103</v>
      </c>
      <c r="E1512" s="15" t="s">
        <v>947</v>
      </c>
      <c r="G1512" s="15" t="s">
        <v>6689</v>
      </c>
      <c r="H1512" s="15" t="s">
        <v>20</v>
      </c>
    </row>
    <row r="1513" spans="1:8">
      <c r="A1513" s="15" t="s">
        <v>9055</v>
      </c>
      <c r="B1513" s="15" t="s">
        <v>7534</v>
      </c>
      <c r="C1513" s="15" t="s">
        <v>6701</v>
      </c>
      <c r="D1513" s="15" t="s">
        <v>103</v>
      </c>
      <c r="E1513" s="15" t="s">
        <v>947</v>
      </c>
      <c r="G1513" s="15" t="s">
        <v>6689</v>
      </c>
      <c r="H1513" s="15" t="s">
        <v>20</v>
      </c>
    </row>
    <row r="1514" spans="1:8">
      <c r="A1514" s="15" t="s">
        <v>9055</v>
      </c>
      <c r="B1514" s="15" t="s">
        <v>1809</v>
      </c>
      <c r="C1514" s="15" t="s">
        <v>6700</v>
      </c>
      <c r="D1514" s="15" t="s">
        <v>103</v>
      </c>
      <c r="E1514" s="15" t="s">
        <v>947</v>
      </c>
      <c r="G1514" s="15" t="s">
        <v>6689</v>
      </c>
      <c r="H1514" s="15" t="s">
        <v>20</v>
      </c>
    </row>
    <row r="1515" spans="1:8">
      <c r="A1515" s="15" t="s">
        <v>9056</v>
      </c>
      <c r="B1515" s="15" t="s">
        <v>7960</v>
      </c>
      <c r="C1515" s="15" t="s">
        <v>6701</v>
      </c>
      <c r="D1515" s="15" t="s">
        <v>103</v>
      </c>
      <c r="E1515" s="15" t="s">
        <v>947</v>
      </c>
      <c r="G1515" s="15" t="s">
        <v>6689</v>
      </c>
      <c r="H1515" s="15" t="s">
        <v>20</v>
      </c>
    </row>
    <row r="1516" spans="1:8">
      <c r="A1516" s="15" t="s">
        <v>9057</v>
      </c>
      <c r="B1516" s="15" t="s">
        <v>7961</v>
      </c>
      <c r="C1516" s="15" t="s">
        <v>6701</v>
      </c>
      <c r="D1516" s="15" t="s">
        <v>103</v>
      </c>
      <c r="E1516" s="15" t="s">
        <v>947</v>
      </c>
      <c r="G1516" s="15" t="s">
        <v>6689</v>
      </c>
      <c r="H1516" s="15" t="s">
        <v>20</v>
      </c>
    </row>
    <row r="1517" spans="1:8">
      <c r="A1517" s="15" t="s">
        <v>9058</v>
      </c>
      <c r="B1517" s="15" t="s">
        <v>7973</v>
      </c>
      <c r="C1517" s="15" t="s">
        <v>6700</v>
      </c>
      <c r="D1517" s="15" t="s">
        <v>103</v>
      </c>
      <c r="E1517" s="15" t="s">
        <v>947</v>
      </c>
      <c r="G1517" s="15" t="s">
        <v>6689</v>
      </c>
      <c r="H1517" s="15" t="s">
        <v>20</v>
      </c>
    </row>
    <row r="1518" spans="1:8">
      <c r="A1518" s="15" t="s">
        <v>9059</v>
      </c>
      <c r="B1518" s="15" t="s">
        <v>8076</v>
      </c>
      <c r="C1518" s="15" t="s">
        <v>6700</v>
      </c>
      <c r="D1518" s="15" t="s">
        <v>103</v>
      </c>
      <c r="E1518" s="15" t="s">
        <v>947</v>
      </c>
      <c r="G1518" s="15" t="s">
        <v>6689</v>
      </c>
      <c r="H1518" s="15" t="s">
        <v>20</v>
      </c>
    </row>
    <row r="1519" spans="1:8">
      <c r="A1519" s="15" t="s">
        <v>9060</v>
      </c>
      <c r="B1519" s="15" t="s">
        <v>8458</v>
      </c>
      <c r="C1519" s="15" t="s">
        <v>6700</v>
      </c>
      <c r="D1519" s="15" t="s">
        <v>103</v>
      </c>
      <c r="E1519" s="15" t="s">
        <v>947</v>
      </c>
      <c r="G1519" s="15" t="s">
        <v>6689</v>
      </c>
      <c r="H1519" s="15" t="s">
        <v>20</v>
      </c>
    </row>
  </sheetData>
  <pageMargins left="0.75" right="0.75" top="0.75" bottom="0.5" header="0.5" footer="0.7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E7C5-22EE-4BAC-8341-2BBB7C1F06A0}">
  <dimension ref="A1:H296"/>
  <sheetViews>
    <sheetView workbookViewId="0">
      <selection activeCell="G2" sqref="G2"/>
    </sheetView>
  </sheetViews>
  <sheetFormatPr defaultColWidth="8.5703125" defaultRowHeight="14.45"/>
  <cols>
    <col min="1" max="1" width="8.5703125" style="14"/>
    <col min="2" max="2" width="22.42578125" style="14" customWidth="1"/>
    <col min="3" max="3" width="23.42578125" style="14" customWidth="1"/>
    <col min="4" max="4" width="16.85546875" style="14" customWidth="1"/>
    <col min="5" max="5" width="31.5703125" style="14" customWidth="1"/>
    <col min="6" max="6" width="53.5703125" style="14" customWidth="1"/>
    <col min="7" max="7" width="65.140625" style="14" customWidth="1"/>
    <col min="8" max="8" width="17.42578125" style="14" customWidth="1"/>
    <col min="9" max="16384" width="8.5703125" style="14"/>
  </cols>
  <sheetData>
    <row r="1" spans="1:8">
      <c r="A1" s="14" t="s">
        <v>579</v>
      </c>
      <c r="B1" s="14" t="s">
        <v>891</v>
      </c>
      <c r="C1" s="14" t="s">
        <v>926</v>
      </c>
      <c r="D1" s="14" t="s">
        <v>94</v>
      </c>
      <c r="E1" s="14" t="s">
        <v>90</v>
      </c>
      <c r="F1" s="14" t="s">
        <v>892</v>
      </c>
      <c r="G1" s="14" t="s">
        <v>91</v>
      </c>
      <c r="H1" s="14" t="s">
        <v>1606</v>
      </c>
    </row>
    <row r="2" spans="1:8">
      <c r="A2" s="14">
        <v>1</v>
      </c>
      <c r="B2" s="14" t="s">
        <v>895</v>
      </c>
      <c r="C2" s="14" t="s">
        <v>895</v>
      </c>
      <c r="D2" s="14" t="s">
        <v>895</v>
      </c>
      <c r="E2" s="14" t="s">
        <v>1608</v>
      </c>
      <c r="F2" s="14" t="s">
        <v>601</v>
      </c>
      <c r="G2" s="14" t="s">
        <v>601</v>
      </c>
      <c r="H2" s="14" t="s">
        <v>1631</v>
      </c>
    </row>
    <row r="3" spans="1:8">
      <c r="A3" s="14">
        <v>2</v>
      </c>
      <c r="B3" s="14" t="s">
        <v>207</v>
      </c>
      <c r="C3" s="14" t="s">
        <v>207</v>
      </c>
      <c r="D3" s="14" t="s">
        <v>207</v>
      </c>
      <c r="E3" s="14" t="s">
        <v>1608</v>
      </c>
      <c r="F3" s="14" t="s">
        <v>894</v>
      </c>
      <c r="G3" s="14" t="s">
        <v>219</v>
      </c>
      <c r="H3" s="14" t="s">
        <v>1631</v>
      </c>
    </row>
    <row r="4" spans="1:8">
      <c r="A4" s="14">
        <v>2</v>
      </c>
      <c r="B4" s="14" t="s">
        <v>1633</v>
      </c>
      <c r="C4" s="14" t="s">
        <v>1633</v>
      </c>
      <c r="D4" s="14" t="s">
        <v>1633</v>
      </c>
      <c r="E4" s="14" t="s">
        <v>1608</v>
      </c>
      <c r="F4" s="14" t="s">
        <v>894</v>
      </c>
      <c r="G4" s="14" t="s">
        <v>219</v>
      </c>
      <c r="H4" s="14" t="s">
        <v>1631</v>
      </c>
    </row>
    <row r="5" spans="1:8">
      <c r="A5" s="14">
        <v>3</v>
      </c>
      <c r="B5" s="14" t="s">
        <v>215</v>
      </c>
      <c r="C5" s="14" t="s">
        <v>215</v>
      </c>
      <c r="D5" s="14" t="s">
        <v>215</v>
      </c>
      <c r="E5" s="14" t="s">
        <v>1608</v>
      </c>
      <c r="F5" s="14" t="s">
        <v>7467</v>
      </c>
      <c r="G5" s="14" t="s">
        <v>214</v>
      </c>
      <c r="H5" s="14" t="s">
        <v>1631</v>
      </c>
    </row>
    <row r="6" spans="1:8">
      <c r="A6" s="14">
        <v>4</v>
      </c>
      <c r="B6" s="14" t="s">
        <v>218</v>
      </c>
      <c r="C6" s="14" t="s">
        <v>218</v>
      </c>
      <c r="D6" s="14" t="s">
        <v>218</v>
      </c>
      <c r="E6" s="14" t="s">
        <v>1608</v>
      </c>
      <c r="F6" s="14" t="s">
        <v>217</v>
      </c>
      <c r="G6" s="14" t="s">
        <v>217</v>
      </c>
      <c r="H6" s="14" t="s">
        <v>1609</v>
      </c>
    </row>
    <row r="7" spans="1:8">
      <c r="A7" s="14">
        <v>4.0999999999999996</v>
      </c>
      <c r="B7" s="14" t="s">
        <v>1611</v>
      </c>
      <c r="C7" s="14" t="s">
        <v>426</v>
      </c>
      <c r="D7" s="14" t="s">
        <v>221</v>
      </c>
      <c r="E7" s="14" t="s">
        <v>1608</v>
      </c>
      <c r="F7" s="14" t="s">
        <v>897</v>
      </c>
      <c r="G7" s="14" t="s">
        <v>645</v>
      </c>
      <c r="H7" s="14" t="s">
        <v>1609</v>
      </c>
    </row>
    <row r="8" spans="1:8">
      <c r="A8" s="14">
        <v>5</v>
      </c>
      <c r="B8" s="14" t="s">
        <v>1611</v>
      </c>
      <c r="C8" s="14" t="s">
        <v>824</v>
      </c>
      <c r="D8" s="14" t="s">
        <v>437</v>
      </c>
      <c r="E8" s="14" t="s">
        <v>1608</v>
      </c>
      <c r="F8" s="14" t="s">
        <v>897</v>
      </c>
      <c r="G8" s="14" t="s">
        <v>603</v>
      </c>
      <c r="H8" s="14" t="s">
        <v>1609</v>
      </c>
    </row>
    <row r="9" spans="1:8">
      <c r="A9" s="14">
        <v>6</v>
      </c>
      <c r="B9" s="14" t="s">
        <v>226</v>
      </c>
      <c r="C9" s="14" t="s">
        <v>226</v>
      </c>
      <c r="D9" s="14" t="s">
        <v>227</v>
      </c>
      <c r="E9" s="14" t="s">
        <v>1608</v>
      </c>
      <c r="F9" s="14" t="s">
        <v>5062</v>
      </c>
      <c r="G9" s="14" t="s">
        <v>604</v>
      </c>
      <c r="H9" s="14" t="s">
        <v>1648</v>
      </c>
    </row>
    <row r="10" spans="1:8">
      <c r="A10" s="14">
        <v>7</v>
      </c>
      <c r="B10" s="14" t="s">
        <v>1611</v>
      </c>
      <c r="D10" s="14" t="s">
        <v>224</v>
      </c>
      <c r="E10" s="14" t="s">
        <v>1608</v>
      </c>
      <c r="F10" s="14" t="s">
        <v>897</v>
      </c>
      <c r="G10" s="14" t="s">
        <v>222</v>
      </c>
      <c r="H10" s="14" t="s">
        <v>1609</v>
      </c>
    </row>
    <row r="11" spans="1:8">
      <c r="A11" s="14">
        <v>8</v>
      </c>
      <c r="B11" s="14" t="s">
        <v>824</v>
      </c>
      <c r="C11" s="14" t="s">
        <v>824</v>
      </c>
      <c r="D11" s="14" t="s">
        <v>824</v>
      </c>
      <c r="E11" s="14" t="s">
        <v>1608</v>
      </c>
      <c r="F11" s="14" t="s">
        <v>897</v>
      </c>
      <c r="G11" s="14" t="s">
        <v>865</v>
      </c>
      <c r="H11" s="14" t="s">
        <v>1139</v>
      </c>
    </row>
    <row r="12" spans="1:8">
      <c r="A12" s="14">
        <v>9</v>
      </c>
      <c r="B12" s="14" t="s">
        <v>1611</v>
      </c>
      <c r="D12" s="14" t="s">
        <v>1612</v>
      </c>
      <c r="E12" s="14" t="s">
        <v>1608</v>
      </c>
      <c r="F12" s="14" t="s">
        <v>897</v>
      </c>
      <c r="G12" s="14" t="s">
        <v>605</v>
      </c>
      <c r="H12" s="14" t="s">
        <v>1613</v>
      </c>
    </row>
    <row r="13" spans="1:8">
      <c r="A13" s="14">
        <v>10</v>
      </c>
      <c r="B13" s="14" t="s">
        <v>1611</v>
      </c>
      <c r="D13" s="14" t="s">
        <v>6360</v>
      </c>
      <c r="E13" s="14" t="s">
        <v>1663</v>
      </c>
      <c r="F13" s="14" t="s">
        <v>897</v>
      </c>
      <c r="G13" s="14" t="s">
        <v>6393</v>
      </c>
      <c r="H13" s="14" t="s">
        <v>1609</v>
      </c>
    </row>
    <row r="14" spans="1:8">
      <c r="A14" s="14">
        <v>11</v>
      </c>
      <c r="B14" s="14" t="s">
        <v>1668</v>
      </c>
      <c r="C14" s="14" t="s">
        <v>1668</v>
      </c>
      <c r="D14" s="14" t="s">
        <v>6361</v>
      </c>
      <c r="E14" s="14" t="s">
        <v>1663</v>
      </c>
      <c r="F14" s="14" t="s">
        <v>6304</v>
      </c>
      <c r="G14" s="14" t="s">
        <v>6394</v>
      </c>
      <c r="H14" s="14" t="s">
        <v>1648</v>
      </c>
    </row>
    <row r="15" spans="1:8">
      <c r="A15" s="14">
        <v>12</v>
      </c>
      <c r="B15" s="14" t="s">
        <v>1611</v>
      </c>
      <c r="D15" s="14" t="s">
        <v>363</v>
      </c>
      <c r="E15" s="14" t="s">
        <v>1608</v>
      </c>
      <c r="F15" s="14" t="s">
        <v>897</v>
      </c>
      <c r="G15" s="14" t="s">
        <v>608</v>
      </c>
      <c r="H15" s="14" t="s">
        <v>1139</v>
      </c>
    </row>
    <row r="16" spans="1:8">
      <c r="A16" s="14">
        <v>13</v>
      </c>
      <c r="B16" s="14" t="s">
        <v>1673</v>
      </c>
      <c r="D16" s="14" t="s">
        <v>368</v>
      </c>
      <c r="E16" s="14" t="s">
        <v>1608</v>
      </c>
      <c r="F16" s="14" t="s">
        <v>5072</v>
      </c>
      <c r="G16" s="14" t="s">
        <v>609</v>
      </c>
      <c r="H16" s="14" t="s">
        <v>1648</v>
      </c>
    </row>
    <row r="17" spans="1:8">
      <c r="A17" s="14">
        <v>14</v>
      </c>
      <c r="B17" s="14" t="s">
        <v>1677</v>
      </c>
      <c r="C17" s="14" t="s">
        <v>1677</v>
      </c>
      <c r="D17" s="14" t="s">
        <v>1678</v>
      </c>
      <c r="E17" s="14" t="s">
        <v>1608</v>
      </c>
      <c r="F17" s="14" t="s">
        <v>8614</v>
      </c>
      <c r="G17" s="14" t="s">
        <v>306</v>
      </c>
      <c r="H17" s="14" t="s">
        <v>1648</v>
      </c>
    </row>
    <row r="18" spans="1:8">
      <c r="A18" s="14">
        <v>15</v>
      </c>
      <c r="B18" s="14" t="s">
        <v>1681</v>
      </c>
      <c r="C18" s="14" t="s">
        <v>1681</v>
      </c>
      <c r="D18" s="14" t="s">
        <v>1682</v>
      </c>
      <c r="E18" s="14" t="s">
        <v>1608</v>
      </c>
      <c r="F18" s="14" t="s">
        <v>8612</v>
      </c>
      <c r="G18" s="14" t="s">
        <v>610</v>
      </c>
      <c r="H18" s="14" t="s">
        <v>1631</v>
      </c>
    </row>
    <row r="19" spans="1:8">
      <c r="A19" s="14">
        <v>16</v>
      </c>
      <c r="B19" s="14" t="s">
        <v>1685</v>
      </c>
      <c r="C19" s="14" t="s">
        <v>1686</v>
      </c>
      <c r="D19" s="14" t="s">
        <v>1687</v>
      </c>
      <c r="E19" s="14" t="s">
        <v>1608</v>
      </c>
      <c r="F19" s="14" t="s">
        <v>611</v>
      </c>
      <c r="G19" s="14" t="s">
        <v>611</v>
      </c>
      <c r="H19" s="14" t="s">
        <v>1631</v>
      </c>
    </row>
    <row r="20" spans="1:8">
      <c r="A20" s="14">
        <v>17</v>
      </c>
      <c r="B20" s="14" t="s">
        <v>1690</v>
      </c>
      <c r="C20" s="14" t="s">
        <v>1690</v>
      </c>
      <c r="D20" s="14" t="s">
        <v>1691</v>
      </c>
      <c r="E20" s="14" t="s">
        <v>1608</v>
      </c>
      <c r="F20" s="14" t="s">
        <v>612</v>
      </c>
      <c r="G20" s="14" t="s">
        <v>612</v>
      </c>
      <c r="H20" s="14" t="s">
        <v>1631</v>
      </c>
    </row>
    <row r="21" spans="1:8">
      <c r="A21" s="14">
        <v>18</v>
      </c>
      <c r="B21" s="14" t="s">
        <v>1693</v>
      </c>
      <c r="C21" s="14" t="s">
        <v>1693</v>
      </c>
      <c r="D21" s="14" t="s">
        <v>1694</v>
      </c>
      <c r="E21" s="14" t="s">
        <v>1608</v>
      </c>
      <c r="F21" s="14" t="s">
        <v>613</v>
      </c>
      <c r="G21" s="14" t="s">
        <v>613</v>
      </c>
      <c r="H21" s="14" t="s">
        <v>1631</v>
      </c>
    </row>
    <row r="22" spans="1:8">
      <c r="A22" s="14">
        <v>19</v>
      </c>
      <c r="B22" s="14" t="s">
        <v>1696</v>
      </c>
      <c r="C22" s="14" t="s">
        <v>1696</v>
      </c>
      <c r="D22" s="14" t="s">
        <v>1697</v>
      </c>
      <c r="E22" s="14" t="s">
        <v>1608</v>
      </c>
      <c r="F22" s="14" t="s">
        <v>614</v>
      </c>
      <c r="G22" s="14" t="s">
        <v>614</v>
      </c>
      <c r="H22" s="14" t="s">
        <v>1631</v>
      </c>
    </row>
    <row r="23" spans="1:8">
      <c r="A23" s="14">
        <v>20</v>
      </c>
      <c r="B23" s="14" t="s">
        <v>1699</v>
      </c>
      <c r="C23" s="14" t="s">
        <v>1699</v>
      </c>
      <c r="D23" s="14" t="s">
        <v>1700</v>
      </c>
      <c r="E23" s="14" t="s">
        <v>1608</v>
      </c>
      <c r="F23" s="14" t="s">
        <v>615</v>
      </c>
      <c r="G23" s="14" t="s">
        <v>615</v>
      </c>
      <c r="H23" s="14" t="s">
        <v>1631</v>
      </c>
    </row>
    <row r="24" spans="1:8">
      <c r="A24" s="14">
        <v>21</v>
      </c>
      <c r="B24" s="14" t="s">
        <v>1702</v>
      </c>
      <c r="C24" s="14" t="s">
        <v>1702</v>
      </c>
      <c r="D24" s="14" t="s">
        <v>1703</v>
      </c>
      <c r="E24" s="14" t="s">
        <v>1608</v>
      </c>
      <c r="F24" s="14" t="s">
        <v>616</v>
      </c>
      <c r="G24" s="14" t="s">
        <v>616</v>
      </c>
      <c r="H24" s="14" t="s">
        <v>1631</v>
      </c>
    </row>
    <row r="25" spans="1:8">
      <c r="A25" s="14">
        <v>22</v>
      </c>
      <c r="B25" s="14" t="s">
        <v>1708</v>
      </c>
      <c r="C25" s="14" t="s">
        <v>1708</v>
      </c>
      <c r="D25" s="14" t="s">
        <v>1709</v>
      </c>
      <c r="E25" s="14" t="s">
        <v>1608</v>
      </c>
      <c r="F25" s="14" t="s">
        <v>8234</v>
      </c>
      <c r="G25" s="14" t="s">
        <v>617</v>
      </c>
      <c r="H25" s="14" t="s">
        <v>1631</v>
      </c>
    </row>
    <row r="26" spans="1:8">
      <c r="A26" s="14">
        <v>23</v>
      </c>
      <c r="B26" s="14" t="s">
        <v>1614</v>
      </c>
      <c r="C26" s="14" t="s">
        <v>1615</v>
      </c>
      <c r="D26" s="14" t="s">
        <v>1615</v>
      </c>
      <c r="E26" s="14" t="s">
        <v>1608</v>
      </c>
      <c r="F26" s="14" t="s">
        <v>897</v>
      </c>
      <c r="G26" s="14" t="s">
        <v>618</v>
      </c>
      <c r="H26" s="14" t="s">
        <v>1609</v>
      </c>
    </row>
    <row r="27" spans="1:8">
      <c r="A27" s="14">
        <v>24</v>
      </c>
      <c r="B27" s="14" t="s">
        <v>1611</v>
      </c>
      <c r="D27" s="14" t="s">
        <v>1720</v>
      </c>
      <c r="E27" s="14" t="s">
        <v>1608</v>
      </c>
      <c r="F27" s="14" t="s">
        <v>897</v>
      </c>
      <c r="G27" s="14" t="s">
        <v>621</v>
      </c>
      <c r="H27" s="14" t="s">
        <v>1139</v>
      </c>
    </row>
    <row r="28" spans="1:8">
      <c r="A28" s="14">
        <v>25</v>
      </c>
      <c r="B28" s="14" t="s">
        <v>1611</v>
      </c>
      <c r="D28" s="14" t="s">
        <v>1722</v>
      </c>
      <c r="E28" s="14" t="s">
        <v>1608</v>
      </c>
      <c r="F28" s="14" t="s">
        <v>897</v>
      </c>
      <c r="G28" s="14" t="s">
        <v>622</v>
      </c>
      <c r="H28" s="14" t="s">
        <v>1139</v>
      </c>
    </row>
    <row r="29" spans="1:8">
      <c r="A29" s="14">
        <v>26</v>
      </c>
      <c r="B29" s="14" t="s">
        <v>1611</v>
      </c>
      <c r="D29" s="14" t="s">
        <v>1724</v>
      </c>
      <c r="E29" s="14" t="s">
        <v>1608</v>
      </c>
      <c r="F29" s="14" t="s">
        <v>897</v>
      </c>
      <c r="G29" s="14" t="s">
        <v>623</v>
      </c>
      <c r="H29" s="14" t="s">
        <v>1139</v>
      </c>
    </row>
    <row r="30" spans="1:8">
      <c r="A30" s="14">
        <v>27</v>
      </c>
      <c r="B30" s="14" t="s">
        <v>1727</v>
      </c>
      <c r="C30" s="14" t="s">
        <v>1727</v>
      </c>
      <c r="D30" s="14" t="s">
        <v>401</v>
      </c>
      <c r="E30" s="14" t="s">
        <v>1608</v>
      </c>
      <c r="F30" s="14" t="s">
        <v>400</v>
      </c>
      <c r="G30" s="14" t="s">
        <v>624</v>
      </c>
      <c r="H30" s="14" t="s">
        <v>1631</v>
      </c>
    </row>
    <row r="31" spans="1:8">
      <c r="A31" s="14">
        <v>28</v>
      </c>
      <c r="B31" s="14" t="s">
        <v>1729</v>
      </c>
      <c r="C31" s="14" t="s">
        <v>1729</v>
      </c>
      <c r="D31" s="14" t="s">
        <v>247</v>
      </c>
      <c r="E31" s="14" t="s">
        <v>1608</v>
      </c>
      <c r="F31" s="14" t="s">
        <v>127</v>
      </c>
      <c r="G31" s="14" t="s">
        <v>127</v>
      </c>
      <c r="H31" s="14" t="s">
        <v>1631</v>
      </c>
    </row>
    <row r="32" spans="1:8">
      <c r="A32" s="14">
        <v>29</v>
      </c>
      <c r="B32" s="14" t="s">
        <v>255</v>
      </c>
      <c r="C32" s="14" t="s">
        <v>255</v>
      </c>
      <c r="D32" s="14" t="s">
        <v>255</v>
      </c>
      <c r="E32" s="14" t="s">
        <v>1608</v>
      </c>
      <c r="F32" s="14" t="s">
        <v>254</v>
      </c>
      <c r="G32" s="14" t="s">
        <v>625</v>
      </c>
      <c r="H32" s="14" t="s">
        <v>1631</v>
      </c>
    </row>
    <row r="33" spans="1:8">
      <c r="A33" s="14">
        <v>30</v>
      </c>
      <c r="B33" s="14" t="s">
        <v>1736</v>
      </c>
      <c r="C33" s="14" t="s">
        <v>1736</v>
      </c>
      <c r="D33" s="14" t="s">
        <v>1736</v>
      </c>
      <c r="E33" s="14" t="s">
        <v>1608</v>
      </c>
      <c r="F33" s="14" t="s">
        <v>626</v>
      </c>
      <c r="G33" s="14" t="s">
        <v>626</v>
      </c>
      <c r="H33" s="14" t="s">
        <v>1648</v>
      </c>
    </row>
    <row r="34" spans="1:8">
      <c r="A34" s="14">
        <v>31</v>
      </c>
      <c r="B34" s="14" t="s">
        <v>138</v>
      </c>
      <c r="D34" s="14" t="s">
        <v>1741</v>
      </c>
      <c r="E34" s="14" t="s">
        <v>1608</v>
      </c>
      <c r="F34" s="14" t="s">
        <v>7560</v>
      </c>
      <c r="G34" s="14" t="s">
        <v>627</v>
      </c>
      <c r="H34" s="14" t="s">
        <v>1631</v>
      </c>
    </row>
    <row r="35" spans="1:8">
      <c r="A35" s="14">
        <v>32</v>
      </c>
      <c r="B35" s="14" t="s">
        <v>1743</v>
      </c>
      <c r="C35" s="14" t="s">
        <v>140</v>
      </c>
      <c r="D35" s="14" t="s">
        <v>1743</v>
      </c>
      <c r="E35" s="14" t="s">
        <v>1608</v>
      </c>
      <c r="F35" s="14" t="s">
        <v>139</v>
      </c>
      <c r="G35" s="14" t="s">
        <v>139</v>
      </c>
      <c r="H35" s="14" t="s">
        <v>1631</v>
      </c>
    </row>
    <row r="36" spans="1:8">
      <c r="A36" s="14">
        <v>33</v>
      </c>
      <c r="B36" s="14" t="s">
        <v>294</v>
      </c>
      <c r="C36" s="14" t="s">
        <v>294</v>
      </c>
      <c r="D36" s="14" t="s">
        <v>294</v>
      </c>
      <c r="E36" s="14" t="s">
        <v>1608</v>
      </c>
      <c r="F36" s="14" t="s">
        <v>293</v>
      </c>
      <c r="G36" s="14" t="s">
        <v>293</v>
      </c>
      <c r="H36" s="14" t="s">
        <v>1631</v>
      </c>
    </row>
    <row r="37" spans="1:8">
      <c r="A37" s="14">
        <v>34</v>
      </c>
      <c r="B37" s="14" t="s">
        <v>1611</v>
      </c>
      <c r="D37" s="14" t="s">
        <v>1749</v>
      </c>
      <c r="E37" s="14" t="s">
        <v>1608</v>
      </c>
      <c r="F37" s="14" t="s">
        <v>897</v>
      </c>
      <c r="G37" s="14" t="s">
        <v>628</v>
      </c>
      <c r="H37" s="14" t="s">
        <v>1613</v>
      </c>
    </row>
    <row r="38" spans="1:8">
      <c r="A38" s="14">
        <v>35</v>
      </c>
      <c r="B38" s="14" t="s">
        <v>1754</v>
      </c>
      <c r="C38" s="14" t="s">
        <v>1754</v>
      </c>
      <c r="D38" s="14" t="s">
        <v>1755</v>
      </c>
      <c r="E38" s="14" t="s">
        <v>1608</v>
      </c>
      <c r="F38" s="14" t="s">
        <v>41</v>
      </c>
      <c r="G38" s="14" t="s">
        <v>629</v>
      </c>
      <c r="H38" s="14" t="s">
        <v>1648</v>
      </c>
    </row>
    <row r="39" spans="1:8">
      <c r="A39" s="14">
        <v>36</v>
      </c>
      <c r="B39" s="14" t="s">
        <v>1758</v>
      </c>
      <c r="D39" s="14" t="s">
        <v>1759</v>
      </c>
      <c r="E39" s="14" t="s">
        <v>1608</v>
      </c>
      <c r="F39" s="14" t="s">
        <v>5027</v>
      </c>
      <c r="G39" s="14" t="s">
        <v>630</v>
      </c>
      <c r="H39" s="14" t="s">
        <v>1648</v>
      </c>
    </row>
    <row r="40" spans="1:8">
      <c r="A40" s="14">
        <v>37</v>
      </c>
      <c r="B40" s="14" t="s">
        <v>1763</v>
      </c>
      <c r="C40" s="14" t="s">
        <v>1763</v>
      </c>
      <c r="D40" s="14" t="s">
        <v>1763</v>
      </c>
      <c r="E40" s="14" t="s">
        <v>1608</v>
      </c>
      <c r="F40" s="14" t="s">
        <v>8451</v>
      </c>
      <c r="G40" s="14" t="s">
        <v>631</v>
      </c>
      <c r="H40" s="14" t="s">
        <v>1648</v>
      </c>
    </row>
    <row r="41" spans="1:8">
      <c r="A41" s="14">
        <v>38</v>
      </c>
      <c r="B41" s="14" t="s">
        <v>1768</v>
      </c>
      <c r="C41" s="14" t="s">
        <v>1768</v>
      </c>
      <c r="D41" s="14" t="s">
        <v>1769</v>
      </c>
      <c r="E41" s="14" t="s">
        <v>1608</v>
      </c>
      <c r="F41" s="14" t="s">
        <v>6307</v>
      </c>
      <c r="G41" s="14" t="s">
        <v>632</v>
      </c>
      <c r="H41" s="14" t="s">
        <v>1631</v>
      </c>
    </row>
    <row r="42" spans="1:8">
      <c r="A42" s="14">
        <v>39</v>
      </c>
      <c r="B42" s="14" t="s">
        <v>1611</v>
      </c>
      <c r="D42" s="14" t="s">
        <v>1773</v>
      </c>
      <c r="E42" s="14" t="s">
        <v>1608</v>
      </c>
      <c r="F42" s="14" t="s">
        <v>897</v>
      </c>
      <c r="G42" s="14" t="s">
        <v>633</v>
      </c>
      <c r="H42" s="14" t="s">
        <v>1139</v>
      </c>
    </row>
    <row r="43" spans="1:8">
      <c r="A43" s="14">
        <v>40</v>
      </c>
      <c r="B43" s="14" t="s">
        <v>1611</v>
      </c>
      <c r="D43" s="14" t="s">
        <v>1776</v>
      </c>
      <c r="E43" s="14" t="s">
        <v>1608</v>
      </c>
      <c r="F43" s="14" t="s">
        <v>897</v>
      </c>
      <c r="G43" s="14" t="s">
        <v>634</v>
      </c>
      <c r="H43" s="14" t="s">
        <v>1139</v>
      </c>
    </row>
    <row r="44" spans="1:8">
      <c r="A44" s="14">
        <v>41</v>
      </c>
      <c r="B44" s="14" t="s">
        <v>1781</v>
      </c>
      <c r="C44" s="14" t="s">
        <v>1781</v>
      </c>
      <c r="D44" s="14" t="s">
        <v>1781</v>
      </c>
      <c r="E44" s="14" t="s">
        <v>1608</v>
      </c>
      <c r="F44" s="14" t="s">
        <v>7522</v>
      </c>
      <c r="G44" s="14" t="s">
        <v>635</v>
      </c>
      <c r="H44" s="14" t="s">
        <v>1631</v>
      </c>
    </row>
    <row r="45" spans="1:8">
      <c r="A45" s="14">
        <v>42</v>
      </c>
      <c r="B45" s="14" t="s">
        <v>1784</v>
      </c>
      <c r="D45" s="14" t="s">
        <v>1785</v>
      </c>
      <c r="E45" s="14" t="s">
        <v>1608</v>
      </c>
      <c r="F45" s="14" t="s">
        <v>6213</v>
      </c>
      <c r="G45" s="14" t="s">
        <v>636</v>
      </c>
      <c r="H45" s="14" t="s">
        <v>1648</v>
      </c>
    </row>
    <row r="46" spans="1:8">
      <c r="A46" s="14">
        <v>43</v>
      </c>
      <c r="B46" s="14" t="s">
        <v>1789</v>
      </c>
      <c r="C46" s="14" t="s">
        <v>1789</v>
      </c>
      <c r="D46" s="14" t="s">
        <v>1790</v>
      </c>
      <c r="E46" s="14" t="s">
        <v>1608</v>
      </c>
      <c r="F46" s="14" t="s">
        <v>2110</v>
      </c>
      <c r="G46" s="14" t="s">
        <v>637</v>
      </c>
      <c r="H46" s="14" t="s">
        <v>1631</v>
      </c>
    </row>
    <row r="47" spans="1:8">
      <c r="A47" s="14">
        <v>44</v>
      </c>
      <c r="B47" s="14" t="s">
        <v>1792</v>
      </c>
      <c r="C47" s="14" t="s">
        <v>1792</v>
      </c>
      <c r="D47" s="14" t="s">
        <v>1793</v>
      </c>
      <c r="E47" s="14" t="s">
        <v>1608</v>
      </c>
      <c r="F47" s="14" t="s">
        <v>638</v>
      </c>
      <c r="G47" s="14" t="s">
        <v>638</v>
      </c>
      <c r="H47" s="14" t="s">
        <v>1631</v>
      </c>
    </row>
    <row r="48" spans="1:8">
      <c r="A48" s="14">
        <v>45</v>
      </c>
      <c r="B48" s="14" t="s">
        <v>1611</v>
      </c>
      <c r="C48" s="14" t="s">
        <v>824</v>
      </c>
      <c r="D48" s="14" t="s">
        <v>824</v>
      </c>
      <c r="E48" s="14" t="s">
        <v>1663</v>
      </c>
      <c r="F48" s="14" t="s">
        <v>897</v>
      </c>
      <c r="G48" s="14" t="s">
        <v>639</v>
      </c>
      <c r="H48" s="14" t="s">
        <v>1139</v>
      </c>
    </row>
    <row r="49" spans="1:8">
      <c r="A49" s="14">
        <v>46</v>
      </c>
      <c r="B49" s="14" t="s">
        <v>1611</v>
      </c>
      <c r="C49" s="14">
        <v>179115</v>
      </c>
      <c r="D49" s="14">
        <v>191005</v>
      </c>
      <c r="E49" s="14" t="s">
        <v>1663</v>
      </c>
      <c r="F49" s="14" t="s">
        <v>897</v>
      </c>
      <c r="G49" s="14" t="s">
        <v>640</v>
      </c>
      <c r="H49" s="14" t="s">
        <v>1609</v>
      </c>
    </row>
    <row r="50" spans="1:8">
      <c r="A50" s="14">
        <v>47</v>
      </c>
      <c r="B50" s="14" t="s">
        <v>1800</v>
      </c>
      <c r="C50" s="14">
        <v>96199</v>
      </c>
      <c r="D50" s="14">
        <v>96199</v>
      </c>
      <c r="E50" s="14" t="s">
        <v>1663</v>
      </c>
      <c r="F50" s="14" t="s">
        <v>6294</v>
      </c>
      <c r="G50" s="14" t="s">
        <v>641</v>
      </c>
      <c r="H50" s="14" t="s">
        <v>1613</v>
      </c>
    </row>
    <row r="51" spans="1:8">
      <c r="A51" s="14">
        <v>48</v>
      </c>
      <c r="B51" s="14" t="s">
        <v>1805</v>
      </c>
      <c r="C51" s="14" t="s">
        <v>1805</v>
      </c>
      <c r="D51" s="14" t="s">
        <v>1806</v>
      </c>
      <c r="E51" s="14" t="s">
        <v>1608</v>
      </c>
      <c r="F51" s="14" t="s">
        <v>8354</v>
      </c>
      <c r="G51" s="14" t="s">
        <v>642</v>
      </c>
      <c r="H51" s="14" t="s">
        <v>1631</v>
      </c>
    </row>
    <row r="52" spans="1:8">
      <c r="A52" s="14">
        <v>49</v>
      </c>
      <c r="B52" s="14" t="s">
        <v>1807</v>
      </c>
      <c r="D52" s="14" t="s">
        <v>1808</v>
      </c>
      <c r="E52" s="14" t="s">
        <v>1608</v>
      </c>
      <c r="F52" s="14" t="s">
        <v>6287</v>
      </c>
      <c r="G52" s="14" t="s">
        <v>643</v>
      </c>
      <c r="H52" s="14" t="s">
        <v>1631</v>
      </c>
    </row>
    <row r="53" spans="1:8">
      <c r="A53" s="14">
        <v>50</v>
      </c>
      <c r="B53" s="14" t="s">
        <v>1809</v>
      </c>
      <c r="C53" s="14">
        <v>178353</v>
      </c>
      <c r="D53" s="14">
        <v>191248</v>
      </c>
      <c r="E53" s="14" t="s">
        <v>1663</v>
      </c>
      <c r="F53" s="14" t="s">
        <v>2128</v>
      </c>
      <c r="G53" s="14" t="s">
        <v>606</v>
      </c>
      <c r="H53" s="14" t="s">
        <v>1613</v>
      </c>
    </row>
    <row r="54" spans="1:8">
      <c r="A54" s="14">
        <v>51</v>
      </c>
      <c r="B54" s="14" t="s">
        <v>1611</v>
      </c>
      <c r="C54" s="14">
        <v>178521</v>
      </c>
      <c r="D54" s="14">
        <v>191004</v>
      </c>
      <c r="E54" s="14" t="s">
        <v>1663</v>
      </c>
      <c r="F54" s="14" t="s">
        <v>897</v>
      </c>
      <c r="G54" s="14" t="s">
        <v>230</v>
      </c>
      <c r="H54" s="14" t="s">
        <v>1609</v>
      </c>
    </row>
    <row r="55" spans="1:8">
      <c r="A55" s="14">
        <v>52</v>
      </c>
      <c r="B55" s="14" t="s">
        <v>1611</v>
      </c>
      <c r="C55" s="14">
        <v>178340</v>
      </c>
      <c r="D55" s="14">
        <v>190987</v>
      </c>
      <c r="E55" s="14" t="s">
        <v>1663</v>
      </c>
      <c r="F55" s="14" t="s">
        <v>897</v>
      </c>
      <c r="G55" s="14" t="s">
        <v>122</v>
      </c>
      <c r="H55" s="14" t="s">
        <v>1609</v>
      </c>
    </row>
    <row r="56" spans="1:8">
      <c r="A56" s="14">
        <v>53</v>
      </c>
      <c r="B56" s="14" t="s">
        <v>1611</v>
      </c>
      <c r="C56" s="14">
        <v>178310</v>
      </c>
      <c r="D56" s="14">
        <v>190988</v>
      </c>
      <c r="E56" s="14" t="s">
        <v>1663</v>
      </c>
      <c r="F56" s="14" t="s">
        <v>897</v>
      </c>
      <c r="G56" s="14" t="s">
        <v>644</v>
      </c>
      <c r="H56" s="14" t="s">
        <v>1609</v>
      </c>
    </row>
    <row r="57" spans="1:8">
      <c r="A57" s="14">
        <v>55</v>
      </c>
      <c r="B57" s="14" t="s">
        <v>1611</v>
      </c>
      <c r="D57" s="14" t="s">
        <v>1616</v>
      </c>
      <c r="E57" s="14" t="s">
        <v>1608</v>
      </c>
      <c r="F57" s="14" t="s">
        <v>897</v>
      </c>
      <c r="G57" s="14" t="s">
        <v>14</v>
      </c>
      <c r="H57" s="14" t="s">
        <v>1609</v>
      </c>
    </row>
    <row r="58" spans="1:8">
      <c r="A58" s="14">
        <v>56</v>
      </c>
      <c r="B58" s="14" t="s">
        <v>257</v>
      </c>
      <c r="C58" s="14" t="s">
        <v>257</v>
      </c>
      <c r="D58" s="14" t="s">
        <v>257</v>
      </c>
      <c r="E58" s="14" t="s">
        <v>1618</v>
      </c>
      <c r="F58" s="14" t="s">
        <v>256</v>
      </c>
      <c r="G58" s="14" t="s">
        <v>256</v>
      </c>
      <c r="H58" s="14" t="s">
        <v>1631</v>
      </c>
    </row>
    <row r="59" spans="1:8">
      <c r="A59" s="14">
        <v>57</v>
      </c>
      <c r="B59" s="14" t="s">
        <v>259</v>
      </c>
      <c r="C59" s="14" t="s">
        <v>259</v>
      </c>
      <c r="D59" s="14" t="s">
        <v>259</v>
      </c>
      <c r="E59" s="14" t="s">
        <v>1618</v>
      </c>
      <c r="F59" s="14" t="s">
        <v>258</v>
      </c>
      <c r="G59" s="14" t="s">
        <v>258</v>
      </c>
      <c r="H59" s="14" t="s">
        <v>1631</v>
      </c>
    </row>
    <row r="60" spans="1:8">
      <c r="A60" s="14">
        <v>58</v>
      </c>
      <c r="B60" s="14" t="s">
        <v>261</v>
      </c>
      <c r="C60" s="14" t="s">
        <v>261</v>
      </c>
      <c r="D60" s="14" t="s">
        <v>261</v>
      </c>
      <c r="E60" s="14" t="s">
        <v>1618</v>
      </c>
      <c r="F60" s="14" t="s">
        <v>6135</v>
      </c>
      <c r="G60" s="14" t="s">
        <v>260</v>
      </c>
      <c r="H60" s="14" t="s">
        <v>1648</v>
      </c>
    </row>
    <row r="61" spans="1:8">
      <c r="A61" s="14">
        <v>59</v>
      </c>
      <c r="B61" s="14" t="s">
        <v>263</v>
      </c>
      <c r="C61" s="14" t="s">
        <v>263</v>
      </c>
      <c r="D61" s="14" t="s">
        <v>263</v>
      </c>
      <c r="E61" s="14" t="s">
        <v>1618</v>
      </c>
      <c r="F61" s="14" t="s">
        <v>262</v>
      </c>
      <c r="G61" s="14" t="s">
        <v>262</v>
      </c>
      <c r="H61" s="14" t="s">
        <v>1631</v>
      </c>
    </row>
    <row r="62" spans="1:8">
      <c r="A62" s="14">
        <v>60</v>
      </c>
      <c r="B62" s="14" t="s">
        <v>255</v>
      </c>
      <c r="C62" s="14" t="s">
        <v>255</v>
      </c>
      <c r="D62" s="14" t="s">
        <v>255</v>
      </c>
      <c r="E62" s="14" t="s">
        <v>1618</v>
      </c>
      <c r="F62" s="14" t="s">
        <v>254</v>
      </c>
      <c r="G62" s="14" t="s">
        <v>625</v>
      </c>
      <c r="H62" s="14" t="s">
        <v>1631</v>
      </c>
    </row>
    <row r="63" spans="1:8">
      <c r="A63" s="14">
        <v>61</v>
      </c>
      <c r="B63" s="14" t="s">
        <v>249</v>
      </c>
      <c r="C63" s="14" t="s">
        <v>249</v>
      </c>
      <c r="D63" s="14" t="s">
        <v>249</v>
      </c>
      <c r="E63" s="14" t="s">
        <v>1618</v>
      </c>
      <c r="F63" s="14" t="s">
        <v>897</v>
      </c>
      <c r="G63" s="14" t="s">
        <v>248</v>
      </c>
      <c r="H63" s="14" t="s">
        <v>1631</v>
      </c>
    </row>
    <row r="64" spans="1:8">
      <c r="A64" s="14">
        <v>62</v>
      </c>
      <c r="B64" s="14" t="s">
        <v>272</v>
      </c>
      <c r="C64" s="14" t="s">
        <v>272</v>
      </c>
      <c r="D64" s="14" t="s">
        <v>272</v>
      </c>
      <c r="E64" s="14" t="s">
        <v>1618</v>
      </c>
      <c r="F64" s="14" t="s">
        <v>7560</v>
      </c>
      <c r="G64" s="14" t="s">
        <v>137</v>
      </c>
      <c r="H64" s="14" t="s">
        <v>1631</v>
      </c>
    </row>
    <row r="65" spans="1:8">
      <c r="A65" s="14">
        <v>63</v>
      </c>
      <c r="B65" s="14" t="s">
        <v>275</v>
      </c>
      <c r="C65" s="14" t="s">
        <v>275</v>
      </c>
      <c r="D65" s="14" t="s">
        <v>275</v>
      </c>
      <c r="E65" s="14" t="s">
        <v>1618</v>
      </c>
      <c r="F65" s="14" t="s">
        <v>897</v>
      </c>
      <c r="G65" s="14" t="s">
        <v>688</v>
      </c>
      <c r="H65" s="14" t="s">
        <v>1631</v>
      </c>
    </row>
    <row r="66" spans="1:8">
      <c r="A66" s="14">
        <v>64</v>
      </c>
      <c r="B66" s="14" t="s">
        <v>1611</v>
      </c>
      <c r="D66" s="14" t="s">
        <v>279</v>
      </c>
      <c r="E66" s="14" t="s">
        <v>1618</v>
      </c>
      <c r="F66" s="14" t="s">
        <v>897</v>
      </c>
      <c r="G66" s="14" t="s">
        <v>278</v>
      </c>
      <c r="H66" s="14" t="s">
        <v>1609</v>
      </c>
    </row>
    <row r="67" spans="1:8">
      <c r="A67" s="14">
        <v>65</v>
      </c>
      <c r="B67" s="14" t="s">
        <v>1611</v>
      </c>
      <c r="D67" s="14" t="s">
        <v>281</v>
      </c>
      <c r="E67" s="14" t="s">
        <v>1618</v>
      </c>
      <c r="F67" s="14" t="s">
        <v>897</v>
      </c>
      <c r="G67" s="14" t="s">
        <v>280</v>
      </c>
      <c r="H67" s="14" t="s">
        <v>1609</v>
      </c>
    </row>
    <row r="68" spans="1:8">
      <c r="A68" s="14">
        <v>66</v>
      </c>
      <c r="B68" s="14" t="s">
        <v>1611</v>
      </c>
      <c r="D68" s="14" t="s">
        <v>283</v>
      </c>
      <c r="E68" s="14" t="s">
        <v>1618</v>
      </c>
      <c r="F68" s="14" t="s">
        <v>897</v>
      </c>
      <c r="G68" s="14" t="s">
        <v>282</v>
      </c>
      <c r="H68" s="14" t="s">
        <v>1609</v>
      </c>
    </row>
    <row r="69" spans="1:8">
      <c r="A69" s="14">
        <v>67</v>
      </c>
      <c r="B69" s="14" t="s">
        <v>824</v>
      </c>
      <c r="D69" s="14" t="s">
        <v>285</v>
      </c>
      <c r="E69" s="14" t="s">
        <v>1618</v>
      </c>
      <c r="F69" s="14" t="s">
        <v>897</v>
      </c>
      <c r="G69" s="14" t="s">
        <v>284</v>
      </c>
      <c r="H69" s="14" t="s">
        <v>1609</v>
      </c>
    </row>
    <row r="70" spans="1:8">
      <c r="A70" s="14">
        <v>68</v>
      </c>
      <c r="B70" s="14" t="s">
        <v>132</v>
      </c>
      <c r="C70" s="14" t="s">
        <v>132</v>
      </c>
      <c r="D70" s="14" t="s">
        <v>287</v>
      </c>
      <c r="E70" s="14" t="s">
        <v>1618</v>
      </c>
      <c r="F70" s="14" t="s">
        <v>7561</v>
      </c>
      <c r="G70" s="14" t="s">
        <v>286</v>
      </c>
      <c r="H70" s="14" t="s">
        <v>1631</v>
      </c>
    </row>
    <row r="71" spans="1:8">
      <c r="A71" s="14">
        <v>69</v>
      </c>
      <c r="B71" s="14" t="s">
        <v>824</v>
      </c>
      <c r="D71" s="14" t="s">
        <v>289</v>
      </c>
      <c r="E71" s="14" t="s">
        <v>1618</v>
      </c>
      <c r="F71" s="14" t="s">
        <v>897</v>
      </c>
      <c r="G71" s="14" t="s">
        <v>288</v>
      </c>
      <c r="H71" s="14" t="s">
        <v>1641</v>
      </c>
    </row>
    <row r="72" spans="1:8">
      <c r="A72" s="14">
        <v>70</v>
      </c>
      <c r="B72" s="14" t="s">
        <v>136</v>
      </c>
      <c r="C72" s="14" t="s">
        <v>136</v>
      </c>
      <c r="D72" s="14" t="s">
        <v>292</v>
      </c>
      <c r="E72" s="14" t="s">
        <v>1618</v>
      </c>
      <c r="F72" s="14" t="s">
        <v>7563</v>
      </c>
      <c r="G72" s="14" t="s">
        <v>290</v>
      </c>
      <c r="H72" s="14" t="s">
        <v>1631</v>
      </c>
    </row>
    <row r="73" spans="1:8">
      <c r="A73" s="14">
        <v>71</v>
      </c>
      <c r="B73" s="14" t="s">
        <v>159</v>
      </c>
      <c r="C73" s="14" t="s">
        <v>159</v>
      </c>
      <c r="D73" s="14" t="s">
        <v>358</v>
      </c>
      <c r="E73" s="14" t="s">
        <v>1618</v>
      </c>
      <c r="F73" s="14" t="s">
        <v>897</v>
      </c>
      <c r="G73" s="14" t="s">
        <v>689</v>
      </c>
      <c r="H73" s="14" t="s">
        <v>1609</v>
      </c>
    </row>
    <row r="74" spans="1:8">
      <c r="A74" s="14">
        <v>72</v>
      </c>
      <c r="B74" s="14" t="s">
        <v>1743</v>
      </c>
      <c r="C74" s="14" t="s">
        <v>140</v>
      </c>
      <c r="D74" s="14" t="s">
        <v>1743</v>
      </c>
      <c r="E74" s="14" t="s">
        <v>1618</v>
      </c>
      <c r="F74" s="14" t="s">
        <v>139</v>
      </c>
      <c r="G74" s="14" t="s">
        <v>139</v>
      </c>
      <c r="H74" s="14" t="s">
        <v>1631</v>
      </c>
    </row>
    <row r="75" spans="1:8">
      <c r="A75" s="14">
        <v>73</v>
      </c>
      <c r="B75" s="14" t="s">
        <v>294</v>
      </c>
      <c r="C75" s="14" t="s">
        <v>294</v>
      </c>
      <c r="D75" s="14" t="s">
        <v>294</v>
      </c>
      <c r="E75" s="14" t="s">
        <v>1618</v>
      </c>
      <c r="F75" s="14" t="s">
        <v>293</v>
      </c>
      <c r="G75" s="14" t="s">
        <v>293</v>
      </c>
      <c r="H75" s="14" t="s">
        <v>1631</v>
      </c>
    </row>
    <row r="76" spans="1:8">
      <c r="A76" s="14">
        <v>74</v>
      </c>
      <c r="B76" s="14" t="s">
        <v>1781</v>
      </c>
      <c r="D76" s="14" t="s">
        <v>297</v>
      </c>
      <c r="E76" s="14" t="s">
        <v>1618</v>
      </c>
      <c r="F76" s="14" t="s">
        <v>7522</v>
      </c>
      <c r="G76" s="14" t="s">
        <v>690</v>
      </c>
      <c r="H76" s="14" t="s">
        <v>1631</v>
      </c>
    </row>
    <row r="77" spans="1:8">
      <c r="A77" s="14">
        <v>75</v>
      </c>
      <c r="B77" s="14" t="s">
        <v>1611</v>
      </c>
      <c r="D77" s="14" t="s">
        <v>147</v>
      </c>
      <c r="E77" s="14" t="s">
        <v>1618</v>
      </c>
      <c r="F77" s="14" t="s">
        <v>897</v>
      </c>
      <c r="G77" s="14" t="s">
        <v>145</v>
      </c>
      <c r="H77" s="14" t="s">
        <v>1139</v>
      </c>
    </row>
    <row r="78" spans="1:8">
      <c r="A78" s="14">
        <v>76</v>
      </c>
      <c r="B78" s="14" t="s">
        <v>1611</v>
      </c>
      <c r="D78" s="14" t="s">
        <v>300</v>
      </c>
      <c r="E78" s="14" t="s">
        <v>1618</v>
      </c>
      <c r="F78" s="14" t="s">
        <v>897</v>
      </c>
      <c r="G78" s="14" t="s">
        <v>691</v>
      </c>
      <c r="H78" s="14" t="s">
        <v>1139</v>
      </c>
    </row>
    <row r="79" spans="1:8">
      <c r="A79" s="14">
        <v>77</v>
      </c>
      <c r="B79" s="14" t="s">
        <v>1611</v>
      </c>
      <c r="D79" s="14" t="s">
        <v>153</v>
      </c>
      <c r="E79" s="14" t="s">
        <v>1618</v>
      </c>
      <c r="F79" s="14" t="s">
        <v>897</v>
      </c>
      <c r="G79" s="14" t="s">
        <v>151</v>
      </c>
      <c r="H79" s="14" t="s">
        <v>1139</v>
      </c>
    </row>
    <row r="80" spans="1:8">
      <c r="A80" s="14">
        <v>78</v>
      </c>
      <c r="B80" s="14" t="s">
        <v>1863</v>
      </c>
      <c r="D80" s="14" t="s">
        <v>223</v>
      </c>
      <c r="E80" s="14" t="s">
        <v>1618</v>
      </c>
      <c r="F80" s="14" t="s">
        <v>897</v>
      </c>
      <c r="G80" s="14" t="s">
        <v>588</v>
      </c>
      <c r="H80" s="14" t="s">
        <v>1648</v>
      </c>
    </row>
    <row r="81" spans="1:8">
      <c r="A81" s="14">
        <v>79</v>
      </c>
      <c r="B81" s="14" t="s">
        <v>1865</v>
      </c>
      <c r="D81" s="14" t="s">
        <v>423</v>
      </c>
      <c r="E81" s="14" t="s">
        <v>1618</v>
      </c>
      <c r="F81" s="14" t="s">
        <v>8366</v>
      </c>
      <c r="G81" s="14" t="s">
        <v>692</v>
      </c>
      <c r="H81" s="14" t="s">
        <v>1631</v>
      </c>
    </row>
    <row r="82" spans="1:8">
      <c r="A82" s="14">
        <v>80</v>
      </c>
      <c r="B82" s="14" t="s">
        <v>1863</v>
      </c>
      <c r="D82" s="14" t="s">
        <v>364</v>
      </c>
      <c r="E82" s="14" t="s">
        <v>1618</v>
      </c>
      <c r="F82" s="14" t="s">
        <v>897</v>
      </c>
      <c r="G82" s="14" t="s">
        <v>362</v>
      </c>
      <c r="H82" s="14" t="s">
        <v>1648</v>
      </c>
    </row>
    <row r="83" spans="1:8">
      <c r="A83" s="14">
        <v>81</v>
      </c>
      <c r="B83" s="14" t="s">
        <v>1867</v>
      </c>
      <c r="D83" s="14" t="s">
        <v>366</v>
      </c>
      <c r="E83" s="14" t="s">
        <v>1618</v>
      </c>
      <c r="F83" s="14" t="s">
        <v>8370</v>
      </c>
      <c r="G83" s="14" t="s">
        <v>365</v>
      </c>
      <c r="H83" s="14" t="s">
        <v>1631</v>
      </c>
    </row>
    <row r="84" spans="1:8">
      <c r="A84" s="14">
        <v>82</v>
      </c>
      <c r="B84" s="14" t="s">
        <v>376</v>
      </c>
      <c r="C84" s="14" t="s">
        <v>376</v>
      </c>
      <c r="D84" s="14" t="s">
        <v>376</v>
      </c>
      <c r="E84" s="14" t="s">
        <v>1321</v>
      </c>
      <c r="F84" s="14" t="s">
        <v>375</v>
      </c>
      <c r="G84" s="14" t="s">
        <v>375</v>
      </c>
      <c r="H84" s="14" t="s">
        <v>1648</v>
      </c>
    </row>
    <row r="85" spans="1:8">
      <c r="A85" s="14">
        <v>83</v>
      </c>
      <c r="B85" s="14" t="s">
        <v>257</v>
      </c>
      <c r="C85" s="14" t="s">
        <v>257</v>
      </c>
      <c r="D85" s="14" t="s">
        <v>257</v>
      </c>
      <c r="E85" s="14" t="s">
        <v>1321</v>
      </c>
      <c r="F85" s="14" t="s">
        <v>256</v>
      </c>
      <c r="G85" s="14" t="s">
        <v>256</v>
      </c>
      <c r="H85" s="14" t="s">
        <v>1631</v>
      </c>
    </row>
    <row r="86" spans="1:8">
      <c r="A86" s="14">
        <v>84</v>
      </c>
      <c r="B86" s="14" t="s">
        <v>259</v>
      </c>
      <c r="C86" s="14" t="s">
        <v>259</v>
      </c>
      <c r="D86" s="14" t="s">
        <v>259</v>
      </c>
      <c r="E86" s="14" t="s">
        <v>1321</v>
      </c>
      <c r="F86" s="14" t="s">
        <v>258</v>
      </c>
      <c r="G86" s="14" t="s">
        <v>258</v>
      </c>
      <c r="H86" s="14" t="s">
        <v>1631</v>
      </c>
    </row>
    <row r="87" spans="1:8">
      <c r="A87" s="14">
        <v>85</v>
      </c>
      <c r="B87" s="14" t="s">
        <v>261</v>
      </c>
      <c r="C87" s="14" t="s">
        <v>261</v>
      </c>
      <c r="D87" s="14" t="s">
        <v>261</v>
      </c>
      <c r="E87" s="14" t="s">
        <v>1321</v>
      </c>
      <c r="F87" s="14" t="s">
        <v>6135</v>
      </c>
      <c r="G87" s="14" t="s">
        <v>260</v>
      </c>
      <c r="H87" s="14" t="s">
        <v>1648</v>
      </c>
    </row>
    <row r="88" spans="1:8">
      <c r="A88" s="14">
        <v>86</v>
      </c>
      <c r="B88" s="14" t="s">
        <v>263</v>
      </c>
      <c r="C88" s="14" t="s">
        <v>263</v>
      </c>
      <c r="D88" s="14" t="s">
        <v>263</v>
      </c>
      <c r="E88" s="14" t="s">
        <v>1321</v>
      </c>
      <c r="F88" s="14" t="s">
        <v>262</v>
      </c>
      <c r="G88" s="14" t="s">
        <v>262</v>
      </c>
      <c r="H88" s="14" t="s">
        <v>1631</v>
      </c>
    </row>
    <row r="89" spans="1:8">
      <c r="A89" s="14">
        <v>87</v>
      </c>
      <c r="B89" s="14" t="s">
        <v>269</v>
      </c>
      <c r="C89" s="14" t="s">
        <v>269</v>
      </c>
      <c r="D89" s="14" t="s">
        <v>269</v>
      </c>
      <c r="E89" s="14" t="s">
        <v>1321</v>
      </c>
      <c r="F89" s="14" t="s">
        <v>268</v>
      </c>
      <c r="G89" s="14" t="s">
        <v>268</v>
      </c>
      <c r="H89" s="14" t="s">
        <v>1641</v>
      </c>
    </row>
    <row r="90" spans="1:8">
      <c r="A90" s="14">
        <v>88</v>
      </c>
      <c r="B90" s="14" t="s">
        <v>271</v>
      </c>
      <c r="C90" s="14" t="s">
        <v>271</v>
      </c>
      <c r="D90" s="14" t="s">
        <v>271</v>
      </c>
      <c r="E90" s="14" t="s">
        <v>1321</v>
      </c>
      <c r="F90" s="14" t="s">
        <v>270</v>
      </c>
      <c r="G90" s="14" t="s">
        <v>270</v>
      </c>
      <c r="H90" s="14" t="s">
        <v>1641</v>
      </c>
    </row>
    <row r="91" spans="1:8">
      <c r="A91" s="14">
        <v>89</v>
      </c>
      <c r="B91" s="14" t="s">
        <v>242</v>
      </c>
      <c r="C91" s="14" t="s">
        <v>242</v>
      </c>
      <c r="D91" s="14" t="s">
        <v>242</v>
      </c>
      <c r="E91" s="14" t="s">
        <v>1618</v>
      </c>
      <c r="F91" s="14" t="s">
        <v>241</v>
      </c>
      <c r="G91" s="14" t="s">
        <v>241</v>
      </c>
      <c r="H91" s="14" t="s">
        <v>1613</v>
      </c>
    </row>
    <row r="92" spans="1:8">
      <c r="A92" s="14">
        <v>90</v>
      </c>
      <c r="B92" s="14" t="s">
        <v>1617</v>
      </c>
      <c r="C92" s="14" t="s">
        <v>218</v>
      </c>
      <c r="D92" s="14" t="s">
        <v>218</v>
      </c>
      <c r="E92" s="14" t="s">
        <v>1618</v>
      </c>
      <c r="F92" s="14" t="s">
        <v>897</v>
      </c>
      <c r="G92" s="14" t="s">
        <v>217</v>
      </c>
      <c r="H92" s="14" t="s">
        <v>1609</v>
      </c>
    </row>
    <row r="93" spans="1:8">
      <c r="A93" s="14">
        <v>91</v>
      </c>
      <c r="B93" s="14" t="s">
        <v>1673</v>
      </c>
      <c r="C93" s="14" t="s">
        <v>1896</v>
      </c>
      <c r="D93" s="14" t="s">
        <v>1896</v>
      </c>
      <c r="E93" s="14" t="s">
        <v>1618</v>
      </c>
      <c r="F93" s="14" t="s">
        <v>5072</v>
      </c>
      <c r="G93" s="14" t="s">
        <v>814</v>
      </c>
      <c r="H93" s="14" t="s">
        <v>1613</v>
      </c>
    </row>
    <row r="94" spans="1:8">
      <c r="A94" s="14">
        <v>92</v>
      </c>
      <c r="B94" s="14" t="s">
        <v>240</v>
      </c>
      <c r="C94" s="14" t="s">
        <v>240</v>
      </c>
      <c r="D94" s="14" t="s">
        <v>240</v>
      </c>
      <c r="E94" s="14" t="s">
        <v>1618</v>
      </c>
      <c r="F94" s="14" t="s">
        <v>239</v>
      </c>
      <c r="G94" s="14" t="s">
        <v>239</v>
      </c>
      <c r="H94" s="14" t="s">
        <v>1613</v>
      </c>
    </row>
    <row r="95" spans="1:8">
      <c r="A95" s="14">
        <v>93</v>
      </c>
      <c r="B95" s="14" t="s">
        <v>240</v>
      </c>
      <c r="C95" s="14" t="s">
        <v>240</v>
      </c>
      <c r="D95" s="14" t="s">
        <v>240</v>
      </c>
      <c r="E95" s="14" t="s">
        <v>1321</v>
      </c>
      <c r="F95" s="14" t="s">
        <v>239</v>
      </c>
      <c r="G95" s="14" t="s">
        <v>239</v>
      </c>
      <c r="H95" s="14" t="s">
        <v>1613</v>
      </c>
    </row>
    <row r="96" spans="1:8">
      <c r="A96" s="14">
        <v>94</v>
      </c>
      <c r="B96" s="14" t="s">
        <v>238</v>
      </c>
      <c r="C96" s="14" t="s">
        <v>238</v>
      </c>
      <c r="D96" s="14" t="s">
        <v>238</v>
      </c>
      <c r="E96" s="14" t="s">
        <v>1618</v>
      </c>
      <c r="F96" s="14" t="s">
        <v>898</v>
      </c>
      <c r="G96" s="14" t="s">
        <v>237</v>
      </c>
      <c r="H96" s="14" t="s">
        <v>1631</v>
      </c>
    </row>
    <row r="97" spans="1:8">
      <c r="A97" s="14">
        <v>95</v>
      </c>
      <c r="B97" s="14" t="s">
        <v>207</v>
      </c>
      <c r="C97" s="14" t="s">
        <v>1901</v>
      </c>
      <c r="D97" s="14" t="s">
        <v>1901</v>
      </c>
      <c r="E97" s="14" t="s">
        <v>890</v>
      </c>
      <c r="F97" s="14" t="s">
        <v>894</v>
      </c>
      <c r="G97" s="14" t="s">
        <v>101</v>
      </c>
      <c r="H97" s="14" t="s">
        <v>1631</v>
      </c>
    </row>
    <row r="98" spans="1:8">
      <c r="A98" s="14">
        <v>96</v>
      </c>
      <c r="B98" s="14" t="s">
        <v>238</v>
      </c>
      <c r="C98" s="14" t="s">
        <v>238</v>
      </c>
      <c r="D98" s="14" t="s">
        <v>238</v>
      </c>
      <c r="E98" s="14" t="s">
        <v>1321</v>
      </c>
      <c r="F98" s="14" t="s">
        <v>898</v>
      </c>
      <c r="G98" s="14" t="s">
        <v>237</v>
      </c>
      <c r="H98" s="14" t="s">
        <v>1631</v>
      </c>
    </row>
    <row r="99" spans="1:8">
      <c r="A99" s="14">
        <v>97</v>
      </c>
      <c r="B99" s="14" t="s">
        <v>255</v>
      </c>
      <c r="C99" s="14" t="s">
        <v>255</v>
      </c>
      <c r="D99" s="14" t="s">
        <v>255</v>
      </c>
      <c r="E99" s="14" t="s">
        <v>1618</v>
      </c>
      <c r="F99" s="14" t="s">
        <v>254</v>
      </c>
      <c r="G99" s="14" t="s">
        <v>625</v>
      </c>
      <c r="H99" s="14" t="s">
        <v>1631</v>
      </c>
    </row>
    <row r="100" spans="1:8">
      <c r="A100" s="14">
        <v>98</v>
      </c>
      <c r="B100" s="14" t="s">
        <v>255</v>
      </c>
      <c r="C100" s="14" t="s">
        <v>255</v>
      </c>
      <c r="D100" s="14" t="s">
        <v>255</v>
      </c>
      <c r="E100" s="14" t="s">
        <v>1321</v>
      </c>
      <c r="F100" s="14" t="s">
        <v>254</v>
      </c>
      <c r="G100" s="14" t="s">
        <v>625</v>
      </c>
      <c r="H100" s="14" t="s">
        <v>1631</v>
      </c>
    </row>
    <row r="101" spans="1:8">
      <c r="A101" s="14">
        <v>99</v>
      </c>
      <c r="B101" s="14" t="s">
        <v>408</v>
      </c>
      <c r="C101" s="14" t="s">
        <v>408</v>
      </c>
      <c r="D101" s="14" t="s">
        <v>408</v>
      </c>
      <c r="E101" s="14" t="s">
        <v>1321</v>
      </c>
      <c r="F101" s="14" t="s">
        <v>407</v>
      </c>
      <c r="G101" s="14" t="s">
        <v>407</v>
      </c>
      <c r="H101" s="14" t="s">
        <v>1631</v>
      </c>
    </row>
    <row r="102" spans="1:8">
      <c r="A102" s="14">
        <v>100</v>
      </c>
      <c r="B102" s="14" t="s">
        <v>382</v>
      </c>
      <c r="C102" s="14" t="s">
        <v>382</v>
      </c>
      <c r="D102" s="14" t="s">
        <v>382</v>
      </c>
      <c r="E102" s="14" t="s">
        <v>1321</v>
      </c>
      <c r="F102" s="14" t="s">
        <v>381</v>
      </c>
      <c r="G102" s="14" t="s">
        <v>381</v>
      </c>
      <c r="H102" s="14" t="s">
        <v>1641</v>
      </c>
    </row>
    <row r="103" spans="1:8">
      <c r="A103" s="14">
        <v>101</v>
      </c>
      <c r="B103" s="14" t="s">
        <v>384</v>
      </c>
      <c r="C103" s="14" t="s">
        <v>384</v>
      </c>
      <c r="D103" s="14" t="s">
        <v>384</v>
      </c>
      <c r="E103" s="14" t="s">
        <v>1321</v>
      </c>
      <c r="F103" s="14" t="s">
        <v>383</v>
      </c>
      <c r="G103" s="14" t="s">
        <v>383</v>
      </c>
      <c r="H103" s="14" t="s">
        <v>1641</v>
      </c>
    </row>
    <row r="104" spans="1:8">
      <c r="A104" s="14">
        <v>102</v>
      </c>
      <c r="B104" s="14" t="s">
        <v>1450</v>
      </c>
      <c r="C104" s="14" t="s">
        <v>1450</v>
      </c>
      <c r="D104" s="14" t="s">
        <v>1450</v>
      </c>
      <c r="E104" s="14" t="s">
        <v>1321</v>
      </c>
      <c r="F104" s="14" t="s">
        <v>385</v>
      </c>
      <c r="G104" s="14" t="s">
        <v>385</v>
      </c>
      <c r="H104" s="14" t="s">
        <v>1641</v>
      </c>
    </row>
    <row r="105" spans="1:8">
      <c r="A105" s="14">
        <v>103</v>
      </c>
      <c r="B105" s="14" t="s">
        <v>156</v>
      </c>
      <c r="C105" s="14" t="s">
        <v>156</v>
      </c>
      <c r="D105" s="14" t="s">
        <v>824</v>
      </c>
      <c r="E105" s="14" t="s">
        <v>1321</v>
      </c>
      <c r="F105" s="14" t="s">
        <v>897</v>
      </c>
      <c r="G105" s="14" t="s">
        <v>815</v>
      </c>
      <c r="H105" s="14" t="s">
        <v>1609</v>
      </c>
    </row>
    <row r="106" spans="1:8">
      <c r="A106" s="14">
        <v>104</v>
      </c>
      <c r="B106" s="14" t="s">
        <v>1463</v>
      </c>
      <c r="C106" s="14" t="s">
        <v>1463</v>
      </c>
      <c r="D106" s="14" t="s">
        <v>1463</v>
      </c>
      <c r="E106" s="14" t="s">
        <v>1321</v>
      </c>
      <c r="F106" s="14" t="s">
        <v>816</v>
      </c>
      <c r="G106" s="14" t="s">
        <v>816</v>
      </c>
      <c r="H106" s="14" t="s">
        <v>1609</v>
      </c>
    </row>
    <row r="107" spans="1:8">
      <c r="A107" s="14">
        <v>105</v>
      </c>
      <c r="B107" s="14" t="s">
        <v>244</v>
      </c>
      <c r="C107" s="14" t="s">
        <v>244</v>
      </c>
      <c r="D107" s="14" t="s">
        <v>244</v>
      </c>
      <c r="E107" s="14" t="s">
        <v>1321</v>
      </c>
      <c r="F107" s="14" t="s">
        <v>243</v>
      </c>
      <c r="G107" s="14" t="s">
        <v>243</v>
      </c>
      <c r="H107" s="14" t="s">
        <v>1631</v>
      </c>
    </row>
    <row r="108" spans="1:8">
      <c r="A108" s="14">
        <v>106</v>
      </c>
      <c r="B108" s="14" t="s">
        <v>246</v>
      </c>
      <c r="C108" s="14" t="s">
        <v>246</v>
      </c>
      <c r="D108" s="14" t="s">
        <v>246</v>
      </c>
      <c r="E108" s="14" t="s">
        <v>1321</v>
      </c>
      <c r="F108" s="14" t="s">
        <v>245</v>
      </c>
      <c r="G108" s="14" t="s">
        <v>245</v>
      </c>
      <c r="H108" s="14" t="s">
        <v>1631</v>
      </c>
    </row>
    <row r="109" spans="1:8">
      <c r="A109" s="14">
        <v>107</v>
      </c>
      <c r="B109" s="14" t="s">
        <v>253</v>
      </c>
      <c r="C109" s="14" t="s">
        <v>253</v>
      </c>
      <c r="D109" s="14" t="s">
        <v>253</v>
      </c>
      <c r="E109" s="14" t="s">
        <v>1618</v>
      </c>
      <c r="F109" s="14" t="s">
        <v>252</v>
      </c>
      <c r="G109" s="14" t="s">
        <v>252</v>
      </c>
      <c r="H109" s="14" t="s">
        <v>1631</v>
      </c>
    </row>
    <row r="110" spans="1:8">
      <c r="A110" s="14">
        <v>107.1</v>
      </c>
      <c r="B110" s="14" t="s">
        <v>265</v>
      </c>
      <c r="C110" s="14" t="s">
        <v>265</v>
      </c>
      <c r="D110" s="14" t="s">
        <v>265</v>
      </c>
      <c r="E110" s="14" t="s">
        <v>1618</v>
      </c>
      <c r="F110" s="14" t="s">
        <v>264</v>
      </c>
      <c r="G110" s="14" t="s">
        <v>264</v>
      </c>
      <c r="H110" s="14" t="s">
        <v>1631</v>
      </c>
    </row>
    <row r="111" spans="1:8">
      <c r="A111" s="14">
        <v>108</v>
      </c>
      <c r="B111" s="14" t="s">
        <v>398</v>
      </c>
      <c r="C111" s="14" t="s">
        <v>398</v>
      </c>
      <c r="D111" s="14" t="s">
        <v>398</v>
      </c>
      <c r="E111" s="14" t="s">
        <v>1618</v>
      </c>
      <c r="F111" s="14" t="s">
        <v>397</v>
      </c>
      <c r="G111" s="14" t="s">
        <v>397</v>
      </c>
      <c r="H111" s="14" t="s">
        <v>1631</v>
      </c>
    </row>
    <row r="112" spans="1:8">
      <c r="A112" s="14">
        <v>109</v>
      </c>
      <c r="B112" s="14" t="s">
        <v>401</v>
      </c>
      <c r="C112" s="14" t="s">
        <v>401</v>
      </c>
      <c r="D112" s="14" t="s">
        <v>401</v>
      </c>
      <c r="E112" s="14" t="s">
        <v>1618</v>
      </c>
      <c r="F112" s="14" t="s">
        <v>400</v>
      </c>
      <c r="G112" s="14" t="s">
        <v>400</v>
      </c>
      <c r="H112" s="14" t="s">
        <v>1631</v>
      </c>
    </row>
    <row r="113" spans="1:8">
      <c r="A113" s="14">
        <v>110</v>
      </c>
      <c r="B113" s="14" t="s">
        <v>267</v>
      </c>
      <c r="C113" s="14" t="s">
        <v>267</v>
      </c>
      <c r="D113" s="14" t="s">
        <v>267</v>
      </c>
      <c r="E113" s="14" t="s">
        <v>1618</v>
      </c>
      <c r="F113" s="14" t="s">
        <v>402</v>
      </c>
      <c r="G113" s="14" t="s">
        <v>266</v>
      </c>
      <c r="H113" s="14" t="s">
        <v>1631</v>
      </c>
    </row>
    <row r="114" spans="1:8">
      <c r="A114" s="14">
        <v>111</v>
      </c>
      <c r="B114" s="14" t="s">
        <v>267</v>
      </c>
      <c r="C114" s="14" t="s">
        <v>267</v>
      </c>
      <c r="D114" s="14" t="s">
        <v>267</v>
      </c>
      <c r="E114" s="14" t="s">
        <v>1321</v>
      </c>
      <c r="F114" s="14" t="s">
        <v>402</v>
      </c>
      <c r="G114" s="14" t="s">
        <v>266</v>
      </c>
      <c r="H114" s="14" t="s">
        <v>1631</v>
      </c>
    </row>
    <row r="115" spans="1:8">
      <c r="A115" s="14">
        <v>112</v>
      </c>
      <c r="B115" s="14" t="s">
        <v>404</v>
      </c>
      <c r="C115" s="14" t="s">
        <v>404</v>
      </c>
      <c r="D115" s="14" t="s">
        <v>404</v>
      </c>
      <c r="E115" s="14" t="s">
        <v>1618</v>
      </c>
      <c r="F115" s="14" t="s">
        <v>403</v>
      </c>
      <c r="G115" s="14" t="s">
        <v>403</v>
      </c>
      <c r="H115" s="14" t="s">
        <v>1631</v>
      </c>
    </row>
    <row r="116" spans="1:8">
      <c r="A116" s="14">
        <v>113</v>
      </c>
      <c r="B116" s="14" t="s">
        <v>406</v>
      </c>
      <c r="C116" s="14" t="s">
        <v>406</v>
      </c>
      <c r="D116" s="14" t="s">
        <v>406</v>
      </c>
      <c r="E116" s="14" t="s">
        <v>1618</v>
      </c>
      <c r="F116" s="14" t="s">
        <v>405</v>
      </c>
      <c r="G116" s="14" t="s">
        <v>405</v>
      </c>
      <c r="H116" s="14" t="s">
        <v>1631</v>
      </c>
    </row>
    <row r="117" spans="1:8">
      <c r="A117" s="14">
        <v>114</v>
      </c>
      <c r="B117" s="14" t="s">
        <v>247</v>
      </c>
      <c r="C117" s="14" t="s">
        <v>247</v>
      </c>
      <c r="D117" s="14" t="s">
        <v>247</v>
      </c>
      <c r="E117" s="14" t="s">
        <v>1618</v>
      </c>
      <c r="F117" s="14" t="s">
        <v>127</v>
      </c>
      <c r="G117" s="14" t="s">
        <v>127</v>
      </c>
      <c r="H117" s="14" t="s">
        <v>1631</v>
      </c>
    </row>
    <row r="118" spans="1:8">
      <c r="A118" s="14">
        <v>115</v>
      </c>
      <c r="B118" s="14" t="s">
        <v>328</v>
      </c>
      <c r="C118" s="14" t="s">
        <v>328</v>
      </c>
      <c r="D118" s="14" t="s">
        <v>328</v>
      </c>
      <c r="E118" s="14" t="s">
        <v>1618</v>
      </c>
      <c r="F118" s="14" t="s">
        <v>327</v>
      </c>
      <c r="G118" s="14" t="s">
        <v>327</v>
      </c>
      <c r="H118" s="14" t="s">
        <v>1631</v>
      </c>
    </row>
    <row r="119" spans="1:8">
      <c r="A119" s="14">
        <v>116</v>
      </c>
      <c r="B119" s="14" t="s">
        <v>331</v>
      </c>
      <c r="C119" s="14" t="s">
        <v>331</v>
      </c>
      <c r="D119" s="14" t="s">
        <v>331</v>
      </c>
      <c r="E119" s="14" t="s">
        <v>1618</v>
      </c>
      <c r="F119" s="14" t="s">
        <v>330</v>
      </c>
      <c r="G119" s="14" t="s">
        <v>330</v>
      </c>
      <c r="H119" s="14" t="s">
        <v>1631</v>
      </c>
    </row>
    <row r="120" spans="1:8">
      <c r="A120" s="14">
        <v>117</v>
      </c>
      <c r="B120" s="14" t="s">
        <v>408</v>
      </c>
      <c r="C120" s="14" t="s">
        <v>408</v>
      </c>
      <c r="D120" s="14" t="s">
        <v>408</v>
      </c>
      <c r="E120" s="14" t="s">
        <v>1321</v>
      </c>
      <c r="F120" s="14" t="s">
        <v>407</v>
      </c>
      <c r="G120" s="14" t="s">
        <v>407</v>
      </c>
      <c r="H120" s="14" t="s">
        <v>1631</v>
      </c>
    </row>
    <row r="121" spans="1:8">
      <c r="A121" s="14">
        <v>118</v>
      </c>
      <c r="B121" s="14" t="s">
        <v>1611</v>
      </c>
      <c r="D121" s="14" t="s">
        <v>410</v>
      </c>
      <c r="E121" s="14" t="s">
        <v>1321</v>
      </c>
      <c r="F121" s="14" t="s">
        <v>897</v>
      </c>
      <c r="G121" s="14" t="s">
        <v>409</v>
      </c>
      <c r="H121" s="14" t="s">
        <v>1139</v>
      </c>
    </row>
    <row r="122" spans="1:8">
      <c r="A122" s="14">
        <v>119</v>
      </c>
      <c r="B122" s="14" t="s">
        <v>412</v>
      </c>
      <c r="C122" s="14" t="s">
        <v>412</v>
      </c>
      <c r="D122" s="14" t="s">
        <v>412</v>
      </c>
      <c r="E122" s="14" t="s">
        <v>1618</v>
      </c>
      <c r="F122" s="14" t="s">
        <v>411</v>
      </c>
      <c r="G122" s="14" t="s">
        <v>411</v>
      </c>
      <c r="H122" s="14" t="s">
        <v>1631</v>
      </c>
    </row>
    <row r="123" spans="1:8">
      <c r="A123" s="14">
        <v>120</v>
      </c>
      <c r="B123" s="14" t="s">
        <v>412</v>
      </c>
      <c r="C123" s="14" t="s">
        <v>412</v>
      </c>
      <c r="D123" s="14" t="s">
        <v>412</v>
      </c>
      <c r="E123" s="14" t="s">
        <v>1321</v>
      </c>
      <c r="F123" s="14" t="s">
        <v>411</v>
      </c>
      <c r="G123" s="14" t="s">
        <v>411</v>
      </c>
      <c r="H123" s="14" t="s">
        <v>1631</v>
      </c>
    </row>
    <row r="124" spans="1:8">
      <c r="A124" s="14">
        <v>121</v>
      </c>
      <c r="B124" s="14" t="s">
        <v>1611</v>
      </c>
      <c r="C124" s="14" t="s">
        <v>414</v>
      </c>
      <c r="D124" s="14" t="s">
        <v>415</v>
      </c>
      <c r="E124" s="14" t="s">
        <v>1321</v>
      </c>
      <c r="F124" s="14" t="s">
        <v>897</v>
      </c>
      <c r="G124" s="14" t="s">
        <v>413</v>
      </c>
      <c r="H124" s="14" t="s">
        <v>1648</v>
      </c>
    </row>
    <row r="125" spans="1:8">
      <c r="A125" s="14">
        <v>122</v>
      </c>
      <c r="B125" s="14" t="s">
        <v>1611</v>
      </c>
      <c r="C125" s="14" t="s">
        <v>417</v>
      </c>
      <c r="D125" s="14" t="s">
        <v>418</v>
      </c>
      <c r="E125" s="14" t="s">
        <v>1321</v>
      </c>
      <c r="F125" s="14" t="s">
        <v>897</v>
      </c>
      <c r="G125" s="14" t="s">
        <v>817</v>
      </c>
      <c r="H125" s="14" t="s">
        <v>1648</v>
      </c>
    </row>
    <row r="126" spans="1:8">
      <c r="A126" s="14">
        <v>123</v>
      </c>
      <c r="B126" s="14" t="s">
        <v>1953</v>
      </c>
      <c r="C126" s="14" t="s">
        <v>420</v>
      </c>
      <c r="D126" s="14" t="s">
        <v>420</v>
      </c>
      <c r="E126" s="14" t="s">
        <v>1321</v>
      </c>
      <c r="F126" s="14" t="s">
        <v>8369</v>
      </c>
      <c r="G126" s="14" t="s">
        <v>818</v>
      </c>
      <c r="H126" s="14" t="s">
        <v>1631</v>
      </c>
    </row>
    <row r="127" spans="1:8">
      <c r="A127" s="14">
        <v>124</v>
      </c>
      <c r="B127" s="14" t="s">
        <v>1957</v>
      </c>
      <c r="D127" s="14" t="s">
        <v>1958</v>
      </c>
      <c r="E127" s="14" t="s">
        <v>1321</v>
      </c>
      <c r="F127" s="14" t="s">
        <v>897</v>
      </c>
      <c r="G127" s="14" t="s">
        <v>819</v>
      </c>
      <c r="H127" s="14" t="s">
        <v>1648</v>
      </c>
    </row>
    <row r="128" spans="1:8">
      <c r="A128" s="14">
        <v>125</v>
      </c>
      <c r="B128" s="14" t="s">
        <v>1957</v>
      </c>
      <c r="D128" s="14" t="s">
        <v>1962</v>
      </c>
      <c r="E128" s="14" t="s">
        <v>1321</v>
      </c>
      <c r="F128" s="14" t="s">
        <v>897</v>
      </c>
      <c r="G128" s="14" t="s">
        <v>594</v>
      </c>
      <c r="H128" s="14" t="s">
        <v>1648</v>
      </c>
    </row>
    <row r="129" spans="1:8">
      <c r="A129" s="14">
        <v>126</v>
      </c>
      <c r="B129" s="14" t="s">
        <v>1611</v>
      </c>
      <c r="D129" s="14" t="s">
        <v>1963</v>
      </c>
      <c r="E129" s="14" t="s">
        <v>1321</v>
      </c>
      <c r="F129" s="14" t="s">
        <v>897</v>
      </c>
      <c r="G129" s="14" t="s">
        <v>820</v>
      </c>
      <c r="H129" s="14" t="s">
        <v>1139</v>
      </c>
    </row>
    <row r="130" spans="1:8">
      <c r="A130" s="14">
        <v>127</v>
      </c>
      <c r="B130" s="14" t="s">
        <v>1957</v>
      </c>
      <c r="D130" s="14" t="s">
        <v>429</v>
      </c>
      <c r="E130" s="14" t="s">
        <v>1321</v>
      </c>
      <c r="F130" s="14" t="s">
        <v>897</v>
      </c>
      <c r="G130" s="14" t="s">
        <v>821</v>
      </c>
      <c r="H130" s="14" t="s">
        <v>1648</v>
      </c>
    </row>
    <row r="131" spans="1:8">
      <c r="A131" s="14">
        <v>127.1</v>
      </c>
      <c r="B131" s="14" t="s">
        <v>1611</v>
      </c>
      <c r="C131" s="14" t="s">
        <v>824</v>
      </c>
      <c r="D131" s="14" t="s">
        <v>1965</v>
      </c>
      <c r="E131" s="14" t="s">
        <v>1321</v>
      </c>
      <c r="F131" s="14" t="s">
        <v>897</v>
      </c>
      <c r="G131" s="14" t="s">
        <v>823</v>
      </c>
      <c r="H131" s="14" t="s">
        <v>1631</v>
      </c>
    </row>
    <row r="132" spans="1:8">
      <c r="A132" s="14">
        <v>128</v>
      </c>
      <c r="B132" s="14" t="s">
        <v>431</v>
      </c>
      <c r="C132" s="14" t="s">
        <v>431</v>
      </c>
      <c r="D132" s="14" t="s">
        <v>431</v>
      </c>
      <c r="E132" s="14" t="s">
        <v>1321</v>
      </c>
      <c r="F132" s="14" t="s">
        <v>430</v>
      </c>
      <c r="G132" s="14" t="s">
        <v>822</v>
      </c>
      <c r="H132" s="14" t="s">
        <v>1648</v>
      </c>
    </row>
    <row r="133" spans="1:8">
      <c r="A133" s="14">
        <v>129</v>
      </c>
      <c r="B133" s="14" t="s">
        <v>434</v>
      </c>
      <c r="C133" s="14" t="s">
        <v>434</v>
      </c>
      <c r="D133" s="14" t="s">
        <v>434</v>
      </c>
      <c r="E133" s="14" t="s">
        <v>1321</v>
      </c>
      <c r="F133" s="14" t="s">
        <v>433</v>
      </c>
      <c r="G133" s="14" t="s">
        <v>433</v>
      </c>
      <c r="H133" s="14" t="s">
        <v>1631</v>
      </c>
    </row>
    <row r="134" spans="1:8">
      <c r="A134" s="14">
        <v>130</v>
      </c>
      <c r="B134" s="14" t="s">
        <v>1611</v>
      </c>
      <c r="D134" s="14" t="s">
        <v>448</v>
      </c>
      <c r="E134" s="14" t="s">
        <v>1618</v>
      </c>
      <c r="F134" s="14" t="s">
        <v>897</v>
      </c>
      <c r="G134" s="14" t="s">
        <v>838</v>
      </c>
      <c r="H134" s="14" t="s">
        <v>1139</v>
      </c>
    </row>
    <row r="135" spans="1:8">
      <c r="A135" s="14">
        <v>131</v>
      </c>
      <c r="B135" s="14" t="s">
        <v>1611</v>
      </c>
      <c r="D135" s="14" t="s">
        <v>450</v>
      </c>
      <c r="E135" s="14" t="s">
        <v>1618</v>
      </c>
      <c r="F135" s="14" t="s">
        <v>897</v>
      </c>
      <c r="G135" s="14" t="s">
        <v>839</v>
      </c>
      <c r="H135" s="14" t="s">
        <v>1139</v>
      </c>
    </row>
    <row r="136" spans="1:8">
      <c r="A136" s="14">
        <v>132</v>
      </c>
      <c r="B136" s="14" t="s">
        <v>1611</v>
      </c>
      <c r="D136" s="14" t="s">
        <v>1973</v>
      </c>
      <c r="E136" s="14" t="s">
        <v>1618</v>
      </c>
      <c r="F136" s="14" t="s">
        <v>897</v>
      </c>
      <c r="G136" s="14" t="s">
        <v>840</v>
      </c>
      <c r="H136" s="14" t="s">
        <v>1139</v>
      </c>
    </row>
    <row r="137" spans="1:8">
      <c r="A137" s="14">
        <v>133</v>
      </c>
      <c r="B137" s="14" t="s">
        <v>431</v>
      </c>
      <c r="C137" s="14" t="s">
        <v>431</v>
      </c>
      <c r="D137" s="14" t="s">
        <v>431</v>
      </c>
      <c r="E137" s="14" t="s">
        <v>1321</v>
      </c>
      <c r="F137" s="14" t="s">
        <v>430</v>
      </c>
      <c r="G137" s="14" t="s">
        <v>822</v>
      </c>
      <c r="H137" s="14" t="s">
        <v>1648</v>
      </c>
    </row>
    <row r="138" spans="1:8">
      <c r="A138" s="14" t="s">
        <v>646</v>
      </c>
      <c r="B138" s="14" t="s">
        <v>102</v>
      </c>
      <c r="C138" s="14" t="s">
        <v>102</v>
      </c>
      <c r="D138" s="14" t="s">
        <v>102</v>
      </c>
      <c r="E138" s="14" t="s">
        <v>1608</v>
      </c>
      <c r="F138" s="14" t="s">
        <v>101</v>
      </c>
      <c r="G138" s="14" t="s">
        <v>101</v>
      </c>
      <c r="H138" s="14" t="s">
        <v>1631</v>
      </c>
    </row>
    <row r="139" spans="1:8">
      <c r="A139" s="14" t="s">
        <v>647</v>
      </c>
      <c r="B139" s="14" t="s">
        <v>107</v>
      </c>
      <c r="C139" s="14" t="s">
        <v>107</v>
      </c>
      <c r="D139" s="14" t="s">
        <v>107</v>
      </c>
      <c r="E139" s="14" t="s">
        <v>1608</v>
      </c>
      <c r="F139" s="14" t="s">
        <v>897</v>
      </c>
      <c r="G139" s="14" t="s">
        <v>106</v>
      </c>
      <c r="H139" s="14" t="s">
        <v>1631</v>
      </c>
    </row>
    <row r="140" spans="1:8">
      <c r="A140" s="14" t="s">
        <v>648</v>
      </c>
      <c r="B140" s="14" t="s">
        <v>110</v>
      </c>
      <c r="C140" s="14" t="s">
        <v>110</v>
      </c>
      <c r="D140" s="14" t="s">
        <v>110</v>
      </c>
      <c r="E140" s="14" t="s">
        <v>1608</v>
      </c>
      <c r="F140" s="14" t="s">
        <v>109</v>
      </c>
      <c r="G140" s="14" t="s">
        <v>109</v>
      </c>
      <c r="H140" s="14" t="s">
        <v>1631</v>
      </c>
    </row>
    <row r="141" spans="1:8">
      <c r="A141" s="14" t="s">
        <v>649</v>
      </c>
      <c r="B141" s="14" t="s">
        <v>113</v>
      </c>
      <c r="C141" s="14" t="s">
        <v>113</v>
      </c>
      <c r="D141" s="14" t="s">
        <v>113</v>
      </c>
      <c r="E141" s="14" t="s">
        <v>1608</v>
      </c>
      <c r="F141" s="14" t="s">
        <v>111</v>
      </c>
      <c r="G141" s="14" t="s">
        <v>111</v>
      </c>
      <c r="H141" s="14" t="s">
        <v>1631</v>
      </c>
    </row>
    <row r="142" spans="1:8">
      <c r="A142" s="14" t="s">
        <v>650</v>
      </c>
      <c r="B142" s="14" t="s">
        <v>115</v>
      </c>
      <c r="C142" s="14" t="s">
        <v>115</v>
      </c>
      <c r="D142" s="14" t="s">
        <v>115</v>
      </c>
      <c r="E142" s="14" t="s">
        <v>1608</v>
      </c>
      <c r="F142" s="14" t="s">
        <v>114</v>
      </c>
      <c r="G142" s="14" t="s">
        <v>114</v>
      </c>
      <c r="H142" s="14" t="s">
        <v>1631</v>
      </c>
    </row>
    <row r="143" spans="1:8">
      <c r="A143" s="14" t="s">
        <v>651</v>
      </c>
      <c r="B143" s="14" t="s">
        <v>824</v>
      </c>
      <c r="C143" s="14">
        <v>178308</v>
      </c>
      <c r="D143" s="14" t="s">
        <v>961</v>
      </c>
      <c r="E143" s="14" t="s">
        <v>1663</v>
      </c>
      <c r="F143" s="14" t="s">
        <v>897</v>
      </c>
      <c r="G143" s="14" t="s">
        <v>116</v>
      </c>
      <c r="H143" s="14" t="s">
        <v>1613</v>
      </c>
    </row>
    <row r="144" spans="1:8">
      <c r="A144" s="14" t="s">
        <v>652</v>
      </c>
      <c r="B144" s="14" t="s">
        <v>824</v>
      </c>
      <c r="C144" s="14">
        <v>178309</v>
      </c>
      <c r="D144" s="14" t="s">
        <v>964</v>
      </c>
      <c r="E144" s="14" t="s">
        <v>1663</v>
      </c>
      <c r="F144" s="14" t="s">
        <v>897</v>
      </c>
      <c r="G144" s="14" t="s">
        <v>118</v>
      </c>
      <c r="H144" s="14" t="s">
        <v>1613</v>
      </c>
    </row>
    <row r="145" spans="1:8">
      <c r="A145" s="14" t="s">
        <v>653</v>
      </c>
      <c r="B145" s="14" t="s">
        <v>824</v>
      </c>
      <c r="C145" s="14">
        <v>178312</v>
      </c>
      <c r="D145" s="14" t="s">
        <v>970</v>
      </c>
      <c r="E145" s="14" t="s">
        <v>1663</v>
      </c>
      <c r="F145" s="14" t="s">
        <v>897</v>
      </c>
      <c r="G145" s="14" t="s">
        <v>121</v>
      </c>
      <c r="H145" s="14" t="s">
        <v>1613</v>
      </c>
    </row>
    <row r="146" spans="1:8">
      <c r="A146" s="14" t="s">
        <v>654</v>
      </c>
      <c r="B146" s="14" t="s">
        <v>824</v>
      </c>
      <c r="C146" s="14">
        <v>178310</v>
      </c>
      <c r="D146" s="14" t="s">
        <v>976</v>
      </c>
      <c r="E146" s="14" t="s">
        <v>1663</v>
      </c>
      <c r="F146" s="14" t="s">
        <v>897</v>
      </c>
      <c r="G146" s="14" t="s">
        <v>123</v>
      </c>
      <c r="H146" s="14" t="s">
        <v>1613</v>
      </c>
    </row>
    <row r="147" spans="1:8">
      <c r="A147" s="14" t="s">
        <v>655</v>
      </c>
      <c r="B147" s="14">
        <v>3399</v>
      </c>
      <c r="C147" s="14">
        <v>3399</v>
      </c>
      <c r="D147" s="14" t="s">
        <v>978</v>
      </c>
      <c r="E147" s="14" t="s">
        <v>1663</v>
      </c>
      <c r="F147" s="14" t="s">
        <v>897</v>
      </c>
      <c r="G147" s="14" t="s">
        <v>124</v>
      </c>
      <c r="H147" s="14" t="s">
        <v>1613</v>
      </c>
    </row>
    <row r="148" spans="1:8">
      <c r="A148" s="14" t="s">
        <v>656</v>
      </c>
      <c r="B148" s="14" t="s">
        <v>824</v>
      </c>
      <c r="C148" s="14">
        <v>178339</v>
      </c>
      <c r="D148" s="14" t="s">
        <v>980</v>
      </c>
      <c r="E148" s="14" t="s">
        <v>1663</v>
      </c>
      <c r="F148" s="14" t="s">
        <v>897</v>
      </c>
      <c r="G148" s="14" t="s">
        <v>125</v>
      </c>
      <c r="H148" s="14" t="s">
        <v>1613</v>
      </c>
    </row>
    <row r="149" spans="1:8">
      <c r="A149" s="14" t="s">
        <v>657</v>
      </c>
      <c r="B149" s="14">
        <v>4181</v>
      </c>
      <c r="C149" s="14">
        <v>4181</v>
      </c>
      <c r="D149" s="14" t="s">
        <v>982</v>
      </c>
      <c r="E149" s="14" t="s">
        <v>1663</v>
      </c>
      <c r="F149" s="14" t="s">
        <v>897</v>
      </c>
      <c r="G149" s="14" t="s">
        <v>126</v>
      </c>
      <c r="H149" s="14" t="s">
        <v>1613</v>
      </c>
    </row>
    <row r="150" spans="1:8">
      <c r="A150" s="14" t="s">
        <v>658</v>
      </c>
      <c r="B150" s="14" t="s">
        <v>128</v>
      </c>
      <c r="C150" s="14" t="s">
        <v>128</v>
      </c>
      <c r="D150" s="14" t="s">
        <v>128</v>
      </c>
      <c r="E150" s="14" t="s">
        <v>1608</v>
      </c>
      <c r="F150" s="14" t="s">
        <v>127</v>
      </c>
      <c r="G150" s="14" t="s">
        <v>127</v>
      </c>
      <c r="H150" s="14" t="s">
        <v>1631</v>
      </c>
    </row>
    <row r="151" spans="1:8">
      <c r="A151" s="14" t="s">
        <v>659</v>
      </c>
      <c r="B151" s="14" t="s">
        <v>130</v>
      </c>
      <c r="C151" s="14" t="s">
        <v>130</v>
      </c>
      <c r="D151" s="14" t="s">
        <v>130</v>
      </c>
      <c r="E151" s="14" t="s">
        <v>1608</v>
      </c>
      <c r="F151" s="14" t="s">
        <v>6087</v>
      </c>
      <c r="G151" s="14" t="s">
        <v>129</v>
      </c>
      <c r="H151" s="14" t="s">
        <v>1631</v>
      </c>
    </row>
    <row r="152" spans="1:8">
      <c r="A152" s="14" t="s">
        <v>660</v>
      </c>
      <c r="B152" s="14" t="s">
        <v>132</v>
      </c>
      <c r="C152" s="14" t="s">
        <v>132</v>
      </c>
      <c r="D152" s="14" t="s">
        <v>132</v>
      </c>
      <c r="E152" s="14" t="s">
        <v>1608</v>
      </c>
      <c r="F152" s="14" t="s">
        <v>7561</v>
      </c>
      <c r="G152" s="14" t="s">
        <v>131</v>
      </c>
      <c r="H152" s="14" t="s">
        <v>1631</v>
      </c>
    </row>
    <row r="153" spans="1:8">
      <c r="A153" s="14" t="s">
        <v>661</v>
      </c>
      <c r="B153" s="14">
        <v>1044</v>
      </c>
      <c r="C153" s="14">
        <v>1044</v>
      </c>
      <c r="D153" s="14" t="s">
        <v>992</v>
      </c>
      <c r="E153" s="14" t="s">
        <v>1608</v>
      </c>
      <c r="F153" s="14" t="s">
        <v>897</v>
      </c>
      <c r="G153" s="14" t="s">
        <v>133</v>
      </c>
      <c r="H153" s="14" t="s">
        <v>1139</v>
      </c>
    </row>
    <row r="154" spans="1:8">
      <c r="A154" s="14" t="s">
        <v>662</v>
      </c>
      <c r="B154" s="14" t="s">
        <v>136</v>
      </c>
      <c r="C154" s="14" t="s">
        <v>136</v>
      </c>
      <c r="D154" s="14" t="s">
        <v>136</v>
      </c>
      <c r="E154" s="14" t="s">
        <v>1608</v>
      </c>
      <c r="F154" s="14" t="s">
        <v>7563</v>
      </c>
      <c r="G154" s="14" t="s">
        <v>135</v>
      </c>
      <c r="H154" s="14" t="s">
        <v>1631</v>
      </c>
    </row>
    <row r="155" spans="1:8">
      <c r="A155" s="14" t="s">
        <v>663</v>
      </c>
      <c r="B155" s="14" t="s">
        <v>1611</v>
      </c>
      <c r="C155" s="14" t="s">
        <v>143</v>
      </c>
      <c r="D155" s="14" t="s">
        <v>144</v>
      </c>
      <c r="E155" s="14" t="s">
        <v>1608</v>
      </c>
      <c r="F155" s="14" t="s">
        <v>897</v>
      </c>
      <c r="G155" s="14" t="s">
        <v>142</v>
      </c>
      <c r="H155" s="14" t="s">
        <v>1139</v>
      </c>
    </row>
    <row r="156" spans="1:8">
      <c r="A156" s="14" t="s">
        <v>664</v>
      </c>
      <c r="B156" s="14" t="s">
        <v>1611</v>
      </c>
      <c r="C156" s="14" t="s">
        <v>149</v>
      </c>
      <c r="D156" s="14" t="s">
        <v>150</v>
      </c>
      <c r="E156" s="14" t="s">
        <v>1608</v>
      </c>
      <c r="F156" s="14" t="s">
        <v>897</v>
      </c>
      <c r="G156" s="14" t="s">
        <v>148</v>
      </c>
      <c r="H156" s="14" t="s">
        <v>1139</v>
      </c>
    </row>
    <row r="157" spans="1:8">
      <c r="A157" s="14" t="s">
        <v>665</v>
      </c>
      <c r="B157" s="14" t="s">
        <v>1611</v>
      </c>
      <c r="C157" s="14" t="s">
        <v>159</v>
      </c>
      <c r="D157" s="14" t="s">
        <v>159</v>
      </c>
      <c r="E157" s="14" t="s">
        <v>1608</v>
      </c>
      <c r="F157" s="14" t="s">
        <v>897</v>
      </c>
      <c r="G157" s="14" t="s">
        <v>158</v>
      </c>
      <c r="H157" s="14" t="s">
        <v>1609</v>
      </c>
    </row>
    <row r="158" spans="1:8">
      <c r="A158" s="14" t="s">
        <v>666</v>
      </c>
      <c r="B158" s="14" t="s">
        <v>824</v>
      </c>
      <c r="C158" s="14" t="s">
        <v>156</v>
      </c>
      <c r="D158" s="14" t="s">
        <v>156</v>
      </c>
      <c r="E158" s="14" t="s">
        <v>1608</v>
      </c>
      <c r="F158" s="14" t="s">
        <v>897</v>
      </c>
      <c r="G158" s="14" t="s">
        <v>160</v>
      </c>
      <c r="H158" s="14" t="s">
        <v>1139</v>
      </c>
    </row>
    <row r="159" spans="1:8">
      <c r="A159" s="14" t="s">
        <v>667</v>
      </c>
      <c r="B159" s="14" t="s">
        <v>1611</v>
      </c>
      <c r="C159" s="14" t="s">
        <v>163</v>
      </c>
      <c r="D159" s="14" t="s">
        <v>164</v>
      </c>
      <c r="E159" s="14" t="s">
        <v>1608</v>
      </c>
      <c r="F159" s="14" t="s">
        <v>897</v>
      </c>
      <c r="G159" s="14" t="s">
        <v>162</v>
      </c>
      <c r="H159" s="14" t="s">
        <v>1139</v>
      </c>
    </row>
    <row r="160" spans="1:8">
      <c r="A160" s="14" t="s">
        <v>668</v>
      </c>
      <c r="B160" s="14" t="s">
        <v>1611</v>
      </c>
      <c r="C160" s="14" t="s">
        <v>166</v>
      </c>
      <c r="D160" s="14" t="s">
        <v>167</v>
      </c>
      <c r="E160" s="14" t="s">
        <v>1608</v>
      </c>
      <c r="F160" s="14" t="s">
        <v>897</v>
      </c>
      <c r="G160" s="14" t="s">
        <v>165</v>
      </c>
      <c r="H160" s="14" t="s">
        <v>1648</v>
      </c>
    </row>
    <row r="161" spans="1:8">
      <c r="A161" s="14" t="s">
        <v>669</v>
      </c>
      <c r="B161" s="14" t="s">
        <v>1823</v>
      </c>
      <c r="C161" s="14" t="s">
        <v>169</v>
      </c>
      <c r="D161" s="14" t="s">
        <v>169</v>
      </c>
      <c r="E161" s="14" t="s">
        <v>1608</v>
      </c>
      <c r="F161" s="14" t="s">
        <v>8365</v>
      </c>
      <c r="G161" s="14" t="s">
        <v>168</v>
      </c>
      <c r="H161" s="14" t="s">
        <v>1631</v>
      </c>
    </row>
    <row r="162" spans="1:8">
      <c r="A162" s="14" t="s">
        <v>670</v>
      </c>
      <c r="B162" s="14" t="s">
        <v>1611</v>
      </c>
      <c r="C162" s="14" t="s">
        <v>171</v>
      </c>
      <c r="D162" s="14" t="s">
        <v>172</v>
      </c>
      <c r="E162" s="14" t="s">
        <v>1608</v>
      </c>
      <c r="F162" s="14" t="s">
        <v>897</v>
      </c>
      <c r="G162" s="14" t="s">
        <v>170</v>
      </c>
      <c r="H162" s="14" t="s">
        <v>1648</v>
      </c>
    </row>
    <row r="163" spans="1:8">
      <c r="A163" s="14" t="s">
        <v>671</v>
      </c>
      <c r="B163" s="14" t="s">
        <v>1611</v>
      </c>
      <c r="C163" s="14" t="s">
        <v>174</v>
      </c>
      <c r="D163" s="14" t="s">
        <v>174</v>
      </c>
      <c r="E163" s="14" t="s">
        <v>1608</v>
      </c>
      <c r="F163" s="14" t="s">
        <v>897</v>
      </c>
      <c r="G163" s="14" t="s">
        <v>173</v>
      </c>
      <c r="H163" s="14" t="s">
        <v>1139</v>
      </c>
    </row>
    <row r="164" spans="1:8">
      <c r="A164" s="14" t="s">
        <v>672</v>
      </c>
      <c r="B164" s="14" t="s">
        <v>1611</v>
      </c>
      <c r="C164" s="14" t="s">
        <v>176</v>
      </c>
      <c r="D164" s="14" t="s">
        <v>177</v>
      </c>
      <c r="E164" s="14" t="s">
        <v>1608</v>
      </c>
      <c r="F164" s="14" t="s">
        <v>897</v>
      </c>
      <c r="G164" s="14" t="s">
        <v>175</v>
      </c>
      <c r="H164" s="14" t="s">
        <v>1648</v>
      </c>
    </row>
    <row r="165" spans="1:8">
      <c r="A165" s="14" t="s">
        <v>673</v>
      </c>
      <c r="B165" s="14" t="s">
        <v>1611</v>
      </c>
      <c r="C165" s="14" t="s">
        <v>179</v>
      </c>
      <c r="D165" s="14" t="s">
        <v>179</v>
      </c>
      <c r="E165" s="14" t="s">
        <v>1608</v>
      </c>
      <c r="F165" s="14" t="s">
        <v>897</v>
      </c>
      <c r="G165" s="14" t="s">
        <v>178</v>
      </c>
      <c r="H165" s="14" t="s">
        <v>1139</v>
      </c>
    </row>
    <row r="166" spans="1:8">
      <c r="A166" s="14" t="s">
        <v>674</v>
      </c>
      <c r="B166" s="14" t="s">
        <v>1611</v>
      </c>
      <c r="C166" s="14" t="s">
        <v>181</v>
      </c>
      <c r="D166" s="14" t="s">
        <v>182</v>
      </c>
      <c r="E166" s="14" t="s">
        <v>1608</v>
      </c>
      <c r="F166" s="14" t="s">
        <v>897</v>
      </c>
      <c r="G166" s="14" t="s">
        <v>180</v>
      </c>
      <c r="H166" s="14" t="s">
        <v>1648</v>
      </c>
    </row>
    <row r="167" spans="1:8">
      <c r="A167" s="14" t="s">
        <v>675</v>
      </c>
      <c r="B167" s="14" t="s">
        <v>1611</v>
      </c>
      <c r="C167" s="14" t="s">
        <v>184</v>
      </c>
      <c r="D167" s="14" t="s">
        <v>184</v>
      </c>
      <c r="E167" s="14" t="s">
        <v>1608</v>
      </c>
      <c r="F167" s="14" t="s">
        <v>897</v>
      </c>
      <c r="G167" s="14" t="s">
        <v>183</v>
      </c>
      <c r="H167" s="14" t="s">
        <v>1139</v>
      </c>
    </row>
    <row r="168" spans="1:8">
      <c r="A168" s="14" t="s">
        <v>676</v>
      </c>
      <c r="B168" s="14" t="s">
        <v>186</v>
      </c>
      <c r="C168" s="14" t="s">
        <v>186</v>
      </c>
      <c r="D168" s="14" t="s">
        <v>186</v>
      </c>
      <c r="E168" s="14" t="s">
        <v>1608</v>
      </c>
      <c r="F168" s="14" t="s">
        <v>5049</v>
      </c>
      <c r="G168" s="14" t="s">
        <v>8</v>
      </c>
      <c r="H168" s="14" t="s">
        <v>1613</v>
      </c>
    </row>
    <row r="169" spans="1:8">
      <c r="A169" s="14" t="s">
        <v>677</v>
      </c>
      <c r="B169" s="14" t="s">
        <v>195</v>
      </c>
      <c r="C169" s="14" t="s">
        <v>188</v>
      </c>
      <c r="D169" s="14" t="s">
        <v>189</v>
      </c>
      <c r="E169" s="14" t="s">
        <v>1608</v>
      </c>
      <c r="F169" s="14" t="s">
        <v>897</v>
      </c>
      <c r="G169" s="14" t="s">
        <v>187</v>
      </c>
      <c r="H169" s="14" t="s">
        <v>1609</v>
      </c>
    </row>
    <row r="170" spans="1:8">
      <c r="A170" s="14" t="s">
        <v>678</v>
      </c>
      <c r="B170" s="14" t="s">
        <v>1611</v>
      </c>
      <c r="C170" s="14" t="s">
        <v>191</v>
      </c>
      <c r="D170" s="14" t="s">
        <v>192</v>
      </c>
      <c r="E170" s="14" t="s">
        <v>1608</v>
      </c>
      <c r="F170" s="14" t="s">
        <v>897</v>
      </c>
      <c r="G170" s="14" t="s">
        <v>190</v>
      </c>
      <c r="H170" s="14" t="s">
        <v>1648</v>
      </c>
    </row>
    <row r="171" spans="1:8">
      <c r="A171" s="14" t="s">
        <v>679</v>
      </c>
      <c r="B171" s="14" t="s">
        <v>195</v>
      </c>
      <c r="C171" s="14" t="s">
        <v>194</v>
      </c>
      <c r="D171" s="14" t="s">
        <v>194</v>
      </c>
      <c r="E171" s="14" t="s">
        <v>1608</v>
      </c>
      <c r="F171" s="14" t="s">
        <v>897</v>
      </c>
      <c r="G171" s="14" t="s">
        <v>193</v>
      </c>
      <c r="H171" s="14" t="s">
        <v>1139</v>
      </c>
    </row>
    <row r="172" spans="1:8">
      <c r="A172" s="14" t="s">
        <v>680</v>
      </c>
      <c r="B172" s="14" t="s">
        <v>1611</v>
      </c>
      <c r="C172" s="14" t="s">
        <v>197</v>
      </c>
      <c r="D172" s="14" t="s">
        <v>198</v>
      </c>
      <c r="E172" s="14" t="s">
        <v>1608</v>
      </c>
      <c r="F172" s="14" t="s">
        <v>897</v>
      </c>
      <c r="G172" s="14" t="s">
        <v>196</v>
      </c>
      <c r="H172" s="14" t="s">
        <v>1648</v>
      </c>
    </row>
    <row r="173" spans="1:8">
      <c r="A173" s="14" t="s">
        <v>681</v>
      </c>
      <c r="B173" s="14" t="s">
        <v>195</v>
      </c>
      <c r="C173" s="14" t="s">
        <v>200</v>
      </c>
      <c r="D173" s="14" t="s">
        <v>200</v>
      </c>
      <c r="E173" s="14" t="s">
        <v>1608</v>
      </c>
      <c r="F173" s="14" t="s">
        <v>897</v>
      </c>
      <c r="G173" s="14" t="s">
        <v>199</v>
      </c>
      <c r="H173" s="14" t="s">
        <v>1139</v>
      </c>
    </row>
    <row r="174" spans="1:8">
      <c r="A174" s="14" t="s">
        <v>682</v>
      </c>
      <c r="B174" s="14" t="s">
        <v>1611</v>
      </c>
      <c r="C174" s="14" t="s">
        <v>824</v>
      </c>
      <c r="D174" s="14" t="s">
        <v>1039</v>
      </c>
      <c r="E174" s="14" t="s">
        <v>1608</v>
      </c>
      <c r="F174" s="14" t="s">
        <v>897</v>
      </c>
      <c r="G174" s="14" t="s">
        <v>683</v>
      </c>
      <c r="H174" s="14" t="s">
        <v>1648</v>
      </c>
    </row>
    <row r="175" spans="1:8">
      <c r="A175" s="14" t="s">
        <v>684</v>
      </c>
      <c r="B175" s="14" t="s">
        <v>195</v>
      </c>
      <c r="C175" s="14" t="s">
        <v>824</v>
      </c>
      <c r="D175" s="14" t="s">
        <v>1040</v>
      </c>
      <c r="E175" s="14" t="s">
        <v>1608</v>
      </c>
      <c r="F175" s="14" t="s">
        <v>897</v>
      </c>
      <c r="G175" s="14" t="s">
        <v>685</v>
      </c>
      <c r="H175" s="14" t="s">
        <v>1139</v>
      </c>
    </row>
    <row r="176" spans="1:8">
      <c r="A176" s="14" t="s">
        <v>686</v>
      </c>
      <c r="B176" s="14" t="s">
        <v>1829</v>
      </c>
      <c r="C176" s="14" t="s">
        <v>1830</v>
      </c>
      <c r="D176" s="14" t="s">
        <v>1830</v>
      </c>
      <c r="E176" s="14" t="s">
        <v>1608</v>
      </c>
      <c r="F176" s="14" t="s">
        <v>897</v>
      </c>
      <c r="G176" s="14" t="s">
        <v>687</v>
      </c>
      <c r="H176" s="14" t="s">
        <v>1613</v>
      </c>
    </row>
    <row r="177" spans="1:8">
      <c r="A177" s="14" t="s">
        <v>712</v>
      </c>
      <c r="B177" s="14" t="s">
        <v>1060</v>
      </c>
      <c r="C177" s="14" t="s">
        <v>1060</v>
      </c>
      <c r="D177" s="14" t="s">
        <v>1060</v>
      </c>
      <c r="E177" s="14" t="s">
        <v>203</v>
      </c>
      <c r="F177" s="14" t="s">
        <v>264</v>
      </c>
      <c r="G177" s="14" t="s">
        <v>713</v>
      </c>
      <c r="H177" s="14" t="s">
        <v>1613</v>
      </c>
    </row>
    <row r="178" spans="1:8">
      <c r="A178" s="14" t="s">
        <v>714</v>
      </c>
      <c r="B178" s="14" t="s">
        <v>113</v>
      </c>
      <c r="C178" s="14" t="s">
        <v>113</v>
      </c>
      <c r="D178" s="14" t="s">
        <v>103</v>
      </c>
      <c r="E178" s="14" t="s">
        <v>1065</v>
      </c>
      <c r="F178" s="14" t="s">
        <v>111</v>
      </c>
      <c r="G178" s="14" t="s">
        <v>204</v>
      </c>
      <c r="H178" s="14" t="s">
        <v>1641</v>
      </c>
    </row>
    <row r="179" spans="1:8">
      <c r="A179" s="14" t="s">
        <v>715</v>
      </c>
      <c r="B179" s="14" t="s">
        <v>115</v>
      </c>
      <c r="C179" s="14" t="s">
        <v>115</v>
      </c>
      <c r="D179" s="14" t="s">
        <v>103</v>
      </c>
      <c r="E179" s="14" t="s">
        <v>1065</v>
      </c>
      <c r="F179" s="14" t="s">
        <v>114</v>
      </c>
      <c r="G179" s="14" t="s">
        <v>205</v>
      </c>
      <c r="H179" s="14" t="s">
        <v>1641</v>
      </c>
    </row>
    <row r="180" spans="1:8">
      <c r="A180" s="14" t="s">
        <v>716</v>
      </c>
      <c r="B180" s="14" t="s">
        <v>824</v>
      </c>
      <c r="C180" s="14" t="s">
        <v>206</v>
      </c>
      <c r="D180" s="14" t="s">
        <v>206</v>
      </c>
      <c r="E180" s="14" t="s">
        <v>1065</v>
      </c>
      <c r="F180" s="14" t="s">
        <v>897</v>
      </c>
      <c r="G180" s="14" t="s">
        <v>95</v>
      </c>
      <c r="H180" s="14" t="s">
        <v>1641</v>
      </c>
    </row>
    <row r="181" spans="1:8">
      <c r="A181" s="14" t="s">
        <v>717</v>
      </c>
      <c r="B181" s="14" t="s">
        <v>824</v>
      </c>
      <c r="C181" s="14" t="s">
        <v>209</v>
      </c>
      <c r="D181" s="14" t="s">
        <v>209</v>
      </c>
      <c r="E181" s="14" t="s">
        <v>1065</v>
      </c>
      <c r="F181" s="14" t="s">
        <v>897</v>
      </c>
      <c r="G181" s="14" t="s">
        <v>208</v>
      </c>
      <c r="H181" s="14" t="s">
        <v>1641</v>
      </c>
    </row>
    <row r="182" spans="1:8">
      <c r="A182" s="14" t="s">
        <v>718</v>
      </c>
      <c r="B182" s="14" t="s">
        <v>824</v>
      </c>
      <c r="C182" s="14" t="s">
        <v>211</v>
      </c>
      <c r="D182" s="14" t="s">
        <v>211</v>
      </c>
      <c r="E182" s="14" t="s">
        <v>1065</v>
      </c>
      <c r="F182" s="14" t="s">
        <v>897</v>
      </c>
      <c r="G182" s="14" t="s">
        <v>210</v>
      </c>
      <c r="H182" s="14" t="s">
        <v>1641</v>
      </c>
    </row>
    <row r="183" spans="1:8">
      <c r="A183" s="14" t="s">
        <v>719</v>
      </c>
      <c r="B183" s="14" t="s">
        <v>824</v>
      </c>
      <c r="C183" s="14" t="s">
        <v>213</v>
      </c>
      <c r="D183" s="14" t="s">
        <v>213</v>
      </c>
      <c r="E183" s="14" t="s">
        <v>1065</v>
      </c>
      <c r="F183" s="14" t="s">
        <v>897</v>
      </c>
      <c r="G183" s="14" t="s">
        <v>212</v>
      </c>
      <c r="H183" s="14" t="s">
        <v>1641</v>
      </c>
    </row>
    <row r="184" spans="1:8">
      <c r="A184" s="14" t="s">
        <v>720</v>
      </c>
      <c r="B184" s="14" t="s">
        <v>824</v>
      </c>
      <c r="C184" s="14">
        <v>178353</v>
      </c>
      <c r="D184" s="14" t="s">
        <v>1103</v>
      </c>
      <c r="E184" s="14" t="s">
        <v>1663</v>
      </c>
      <c r="F184" s="14" t="s">
        <v>897</v>
      </c>
      <c r="G184" s="14" t="s">
        <v>229</v>
      </c>
      <c r="H184" s="14" t="s">
        <v>1609</v>
      </c>
    </row>
    <row r="185" spans="1:8">
      <c r="A185" s="14" t="s">
        <v>721</v>
      </c>
      <c r="B185" s="14" t="s">
        <v>824</v>
      </c>
      <c r="C185" s="14">
        <v>179115</v>
      </c>
      <c r="D185" s="14" t="s">
        <v>1114</v>
      </c>
      <c r="E185" s="14" t="s">
        <v>1663</v>
      </c>
      <c r="F185" s="14" t="s">
        <v>897</v>
      </c>
      <c r="G185" s="14" t="s">
        <v>231</v>
      </c>
      <c r="H185" s="14" t="s">
        <v>1648</v>
      </c>
    </row>
    <row r="186" spans="1:8">
      <c r="A186" s="14" t="s">
        <v>722</v>
      </c>
      <c r="B186" s="14" t="s">
        <v>233</v>
      </c>
      <c r="C186" s="14" t="s">
        <v>233</v>
      </c>
      <c r="D186" s="14" t="s">
        <v>233</v>
      </c>
      <c r="E186" s="14" t="s">
        <v>228</v>
      </c>
      <c r="F186" s="14" t="s">
        <v>6918</v>
      </c>
      <c r="G186" s="14" t="s">
        <v>388</v>
      </c>
      <c r="H186" s="14" t="s">
        <v>1609</v>
      </c>
    </row>
    <row r="187" spans="1:8">
      <c r="A187" s="14" t="s">
        <v>723</v>
      </c>
      <c r="B187" s="14" t="s">
        <v>156</v>
      </c>
      <c r="C187" s="14" t="s">
        <v>235</v>
      </c>
      <c r="D187" s="14" t="s">
        <v>236</v>
      </c>
      <c r="E187" s="14" t="s">
        <v>228</v>
      </c>
      <c r="F187" s="14" t="s">
        <v>897</v>
      </c>
      <c r="G187" s="14" t="s">
        <v>234</v>
      </c>
      <c r="H187" s="14" t="s">
        <v>1139</v>
      </c>
    </row>
    <row r="188" spans="1:8">
      <c r="A188" s="14" t="s">
        <v>724</v>
      </c>
      <c r="B188" s="14" t="s">
        <v>251</v>
      </c>
      <c r="C188" s="14" t="s">
        <v>251</v>
      </c>
      <c r="D188" s="14" t="s">
        <v>251</v>
      </c>
      <c r="E188" s="14" t="s">
        <v>228</v>
      </c>
      <c r="F188" s="14" t="s">
        <v>250</v>
      </c>
      <c r="G188" s="14" t="s">
        <v>250</v>
      </c>
      <c r="H188" s="14" t="s">
        <v>1631</v>
      </c>
    </row>
    <row r="189" spans="1:8">
      <c r="A189" s="14" t="s">
        <v>725</v>
      </c>
      <c r="B189" s="14" t="s">
        <v>1191</v>
      </c>
      <c r="C189" s="14" t="s">
        <v>1191</v>
      </c>
      <c r="D189" s="14" t="s">
        <v>1191</v>
      </c>
      <c r="E189" s="14" t="s">
        <v>228</v>
      </c>
      <c r="F189" s="14" t="s">
        <v>726</v>
      </c>
      <c r="G189" s="14" t="s">
        <v>726</v>
      </c>
      <c r="H189" s="14" t="s">
        <v>1631</v>
      </c>
    </row>
    <row r="190" spans="1:8">
      <c r="A190" s="14" t="s">
        <v>727</v>
      </c>
      <c r="B190" s="14" t="s">
        <v>1611</v>
      </c>
      <c r="C190" s="14" t="s">
        <v>277</v>
      </c>
      <c r="D190" s="14" t="s">
        <v>277</v>
      </c>
      <c r="E190" s="14" t="s">
        <v>228</v>
      </c>
      <c r="F190" s="14" t="s">
        <v>897</v>
      </c>
      <c r="G190" s="14" t="s">
        <v>276</v>
      </c>
      <c r="H190" s="14" t="s">
        <v>1609</v>
      </c>
    </row>
    <row r="191" spans="1:8">
      <c r="A191" s="14" t="s">
        <v>728</v>
      </c>
      <c r="B191" s="14" t="s">
        <v>824</v>
      </c>
      <c r="C191" s="14" t="s">
        <v>302</v>
      </c>
      <c r="D191" s="14" t="s">
        <v>303</v>
      </c>
      <c r="E191" s="14" t="s">
        <v>203</v>
      </c>
      <c r="F191" s="14" t="s">
        <v>897</v>
      </c>
      <c r="G191" s="14" t="s">
        <v>301</v>
      </c>
      <c r="H191" s="14" t="s">
        <v>1139</v>
      </c>
    </row>
    <row r="192" spans="1:8">
      <c r="A192" s="14" t="s">
        <v>729</v>
      </c>
      <c r="B192" s="14" t="s">
        <v>143</v>
      </c>
      <c r="C192" s="14" t="s">
        <v>143</v>
      </c>
      <c r="D192" s="14" t="s">
        <v>143</v>
      </c>
      <c r="E192" s="14" t="s">
        <v>228</v>
      </c>
      <c r="F192" s="14" t="s">
        <v>7022</v>
      </c>
      <c r="G192" s="14" t="s">
        <v>315</v>
      </c>
      <c r="H192" s="14" t="s">
        <v>1641</v>
      </c>
    </row>
    <row r="193" spans="1:8">
      <c r="A193" s="14" t="s">
        <v>730</v>
      </c>
      <c r="B193" s="14" t="s">
        <v>149</v>
      </c>
      <c r="C193" s="14" t="s">
        <v>149</v>
      </c>
      <c r="D193" s="14" t="s">
        <v>149</v>
      </c>
      <c r="E193" s="14" t="s">
        <v>228</v>
      </c>
      <c r="F193" s="14" t="s">
        <v>316</v>
      </c>
      <c r="G193" s="14" t="s">
        <v>316</v>
      </c>
      <c r="H193" s="14" t="s">
        <v>1641</v>
      </c>
    </row>
    <row r="194" spans="1:8">
      <c r="A194" s="14" t="s">
        <v>731</v>
      </c>
      <c r="B194" s="14" t="s">
        <v>235</v>
      </c>
      <c r="C194" s="14" t="s">
        <v>235</v>
      </c>
      <c r="D194" s="14" t="s">
        <v>235</v>
      </c>
      <c r="E194" s="14" t="s">
        <v>228</v>
      </c>
      <c r="F194" s="14" t="s">
        <v>317</v>
      </c>
      <c r="G194" s="14" t="s">
        <v>317</v>
      </c>
      <c r="H194" s="14" t="s">
        <v>1641</v>
      </c>
    </row>
    <row r="195" spans="1:8">
      <c r="A195" s="14" t="s">
        <v>732</v>
      </c>
      <c r="B195" s="14" t="s">
        <v>319</v>
      </c>
      <c r="C195" s="14" t="s">
        <v>319</v>
      </c>
      <c r="D195" s="14" t="s">
        <v>319</v>
      </c>
      <c r="E195" s="14" t="s">
        <v>228</v>
      </c>
      <c r="F195" s="14" t="s">
        <v>897</v>
      </c>
      <c r="G195" s="14" t="s">
        <v>318</v>
      </c>
      <c r="H195" s="14" t="s">
        <v>1641</v>
      </c>
    </row>
    <row r="196" spans="1:8">
      <c r="A196" s="14" t="s">
        <v>733</v>
      </c>
      <c r="B196" s="14" t="s">
        <v>321</v>
      </c>
      <c r="C196" s="14" t="s">
        <v>321</v>
      </c>
      <c r="D196" s="14" t="s">
        <v>321</v>
      </c>
      <c r="E196" s="14" t="s">
        <v>228</v>
      </c>
      <c r="F196" s="14" t="s">
        <v>320</v>
      </c>
      <c r="G196" s="14" t="s">
        <v>320</v>
      </c>
      <c r="H196" s="14" t="s">
        <v>1641</v>
      </c>
    </row>
    <row r="197" spans="1:8">
      <c r="A197" s="14" t="s">
        <v>734</v>
      </c>
      <c r="B197" s="14" t="s">
        <v>323</v>
      </c>
      <c r="C197" s="14" t="s">
        <v>323</v>
      </c>
      <c r="D197" s="14" t="s">
        <v>323</v>
      </c>
      <c r="E197" s="14" t="s">
        <v>228</v>
      </c>
      <c r="F197" s="14" t="s">
        <v>322</v>
      </c>
      <c r="G197" s="14" t="s">
        <v>322</v>
      </c>
      <c r="H197" s="14" t="s">
        <v>1641</v>
      </c>
    </row>
    <row r="198" spans="1:8">
      <c r="A198" s="14" t="s">
        <v>735</v>
      </c>
      <c r="B198" s="14" t="s">
        <v>824</v>
      </c>
      <c r="C198" s="14" t="s">
        <v>348</v>
      </c>
      <c r="D198" s="14" t="s">
        <v>349</v>
      </c>
      <c r="E198" s="14" t="s">
        <v>228</v>
      </c>
      <c r="F198" s="14" t="s">
        <v>897</v>
      </c>
      <c r="G198" s="14" t="s">
        <v>347</v>
      </c>
      <c r="H198" s="14" t="s">
        <v>1648</v>
      </c>
    </row>
    <row r="199" spans="1:8">
      <c r="A199" s="14" t="s">
        <v>736</v>
      </c>
      <c r="B199" s="14" t="s">
        <v>824</v>
      </c>
      <c r="C199" s="14" t="s">
        <v>351</v>
      </c>
      <c r="D199" s="14" t="s">
        <v>351</v>
      </c>
      <c r="E199" s="14" t="s">
        <v>228</v>
      </c>
      <c r="F199" s="14" t="s">
        <v>897</v>
      </c>
      <c r="G199" s="14" t="s">
        <v>350</v>
      </c>
      <c r="H199" s="14" t="s">
        <v>1139</v>
      </c>
    </row>
    <row r="200" spans="1:8">
      <c r="A200" s="14" t="s">
        <v>737</v>
      </c>
      <c r="B200" s="14" t="s">
        <v>824</v>
      </c>
      <c r="C200" s="14" t="s">
        <v>353</v>
      </c>
      <c r="D200" s="14" t="s">
        <v>354</v>
      </c>
      <c r="E200" s="14" t="s">
        <v>228</v>
      </c>
      <c r="F200" s="14" t="s">
        <v>897</v>
      </c>
      <c r="G200" s="14" t="s">
        <v>352</v>
      </c>
      <c r="H200" s="14" t="s">
        <v>1648</v>
      </c>
    </row>
    <row r="201" spans="1:8">
      <c r="A201" s="14" t="s">
        <v>738</v>
      </c>
      <c r="B201" s="14" t="s">
        <v>824</v>
      </c>
      <c r="C201" s="14" t="s">
        <v>356</v>
      </c>
      <c r="D201" s="14" t="s">
        <v>356</v>
      </c>
      <c r="E201" s="14" t="s">
        <v>228</v>
      </c>
      <c r="F201" s="14" t="s">
        <v>897</v>
      </c>
      <c r="G201" s="14" t="s">
        <v>355</v>
      </c>
      <c r="H201" s="14" t="s">
        <v>1139</v>
      </c>
    </row>
    <row r="202" spans="1:8">
      <c r="A202" s="14" t="s">
        <v>739</v>
      </c>
      <c r="B202" s="14" t="s">
        <v>824</v>
      </c>
      <c r="C202" s="14" t="s">
        <v>358</v>
      </c>
      <c r="D202" s="14" t="s">
        <v>359</v>
      </c>
      <c r="E202" s="14" t="s">
        <v>228</v>
      </c>
      <c r="F202" s="14" t="s">
        <v>897</v>
      </c>
      <c r="G202" s="14" t="s">
        <v>357</v>
      </c>
      <c r="H202" s="14" t="s">
        <v>1648</v>
      </c>
    </row>
    <row r="203" spans="1:8">
      <c r="A203" s="14" t="s">
        <v>740</v>
      </c>
      <c r="B203" s="14" t="s">
        <v>824</v>
      </c>
      <c r="C203" s="14" t="s">
        <v>361</v>
      </c>
      <c r="D203" s="14" t="s">
        <v>361</v>
      </c>
      <c r="E203" s="14" t="s">
        <v>228</v>
      </c>
      <c r="F203" s="14" t="s">
        <v>897</v>
      </c>
      <c r="G203" s="14" t="s">
        <v>360</v>
      </c>
      <c r="H203" s="14" t="s">
        <v>1139</v>
      </c>
    </row>
    <row r="204" spans="1:8">
      <c r="A204" s="14" t="s">
        <v>741</v>
      </c>
      <c r="B204" s="14" t="s">
        <v>824</v>
      </c>
      <c r="C204" s="14" t="s">
        <v>368</v>
      </c>
      <c r="D204" s="14" t="s">
        <v>369</v>
      </c>
      <c r="E204" s="14" t="s">
        <v>228</v>
      </c>
      <c r="F204" s="14" t="s">
        <v>897</v>
      </c>
      <c r="G204" s="14" t="s">
        <v>367</v>
      </c>
      <c r="H204" s="14" t="s">
        <v>1648</v>
      </c>
    </row>
    <row r="205" spans="1:8">
      <c r="A205" s="14" t="s">
        <v>742</v>
      </c>
      <c r="B205" s="14" t="s">
        <v>824</v>
      </c>
      <c r="C205" s="14" t="s">
        <v>371</v>
      </c>
      <c r="D205" s="14" t="s">
        <v>371</v>
      </c>
      <c r="E205" s="14" t="s">
        <v>228</v>
      </c>
      <c r="F205" s="14" t="s">
        <v>897</v>
      </c>
      <c r="G205" s="14" t="s">
        <v>370</v>
      </c>
      <c r="H205" s="14" t="s">
        <v>1139</v>
      </c>
    </row>
    <row r="206" spans="1:8">
      <c r="A206" s="14" t="s">
        <v>743</v>
      </c>
      <c r="B206" s="14" t="s">
        <v>824</v>
      </c>
      <c r="C206" s="14" t="s">
        <v>824</v>
      </c>
      <c r="D206" s="14" t="s">
        <v>1391</v>
      </c>
      <c r="E206" s="14" t="s">
        <v>1608</v>
      </c>
      <c r="F206" s="14" t="s">
        <v>897</v>
      </c>
      <c r="G206" s="14" t="s">
        <v>744</v>
      </c>
      <c r="H206" s="14" t="s">
        <v>1648</v>
      </c>
    </row>
    <row r="207" spans="1:8">
      <c r="A207" s="14" t="s">
        <v>745</v>
      </c>
      <c r="B207" s="14" t="s">
        <v>824</v>
      </c>
      <c r="C207" s="14" t="s">
        <v>824</v>
      </c>
      <c r="D207" s="14" t="s">
        <v>1392</v>
      </c>
      <c r="E207" s="14" t="s">
        <v>1608</v>
      </c>
      <c r="F207" s="14" t="s">
        <v>897</v>
      </c>
      <c r="G207" s="14" t="s">
        <v>746</v>
      </c>
      <c r="H207" s="14" t="s">
        <v>1139</v>
      </c>
    </row>
    <row r="208" spans="1:8">
      <c r="A208" s="14" t="s">
        <v>747</v>
      </c>
      <c r="B208" s="14" t="s">
        <v>824</v>
      </c>
      <c r="C208" s="14" t="s">
        <v>824</v>
      </c>
      <c r="D208" s="14" t="s">
        <v>1394</v>
      </c>
      <c r="E208" s="14" t="s">
        <v>1608</v>
      </c>
      <c r="F208" s="14" t="s">
        <v>897</v>
      </c>
      <c r="G208" s="14" t="s">
        <v>748</v>
      </c>
      <c r="H208" s="14" t="s">
        <v>1648</v>
      </c>
    </row>
    <row r="209" spans="1:8">
      <c r="A209" s="14" t="s">
        <v>749</v>
      </c>
      <c r="B209" s="14" t="s">
        <v>824</v>
      </c>
      <c r="C209" s="14" t="s">
        <v>824</v>
      </c>
      <c r="D209" s="14" t="s">
        <v>1396</v>
      </c>
      <c r="E209" s="14" t="s">
        <v>1608</v>
      </c>
      <c r="F209" s="14" t="s">
        <v>897</v>
      </c>
      <c r="G209" s="14" t="s">
        <v>750</v>
      </c>
      <c r="H209" s="14" t="s">
        <v>1139</v>
      </c>
    </row>
    <row r="210" spans="1:8">
      <c r="A210" s="14" t="s">
        <v>751</v>
      </c>
      <c r="B210" s="14" t="s">
        <v>824</v>
      </c>
      <c r="C210" s="14" t="s">
        <v>824</v>
      </c>
      <c r="D210" s="14" t="s">
        <v>1398</v>
      </c>
      <c r="E210" s="14" t="s">
        <v>1608</v>
      </c>
      <c r="F210" s="14" t="s">
        <v>897</v>
      </c>
      <c r="G210" s="14" t="s">
        <v>752</v>
      </c>
      <c r="H210" s="14" t="s">
        <v>1648</v>
      </c>
    </row>
    <row r="211" spans="1:8">
      <c r="A211" s="14" t="s">
        <v>753</v>
      </c>
      <c r="B211" s="14" t="s">
        <v>824</v>
      </c>
      <c r="C211" s="14" t="s">
        <v>824</v>
      </c>
      <c r="D211" s="14" t="s">
        <v>1400</v>
      </c>
      <c r="E211" s="14" t="s">
        <v>1608</v>
      </c>
      <c r="F211" s="14" t="s">
        <v>897</v>
      </c>
      <c r="G211" s="14" t="s">
        <v>754</v>
      </c>
      <c r="H211" s="14" t="s">
        <v>1139</v>
      </c>
    </row>
    <row r="212" spans="1:8">
      <c r="A212" s="14" t="s">
        <v>827</v>
      </c>
      <c r="B212" s="14" t="s">
        <v>387</v>
      </c>
      <c r="C212" s="14" t="s">
        <v>387</v>
      </c>
      <c r="D212" s="14" t="s">
        <v>387</v>
      </c>
      <c r="E212" s="14" t="s">
        <v>1321</v>
      </c>
      <c r="F212" s="14" t="s">
        <v>6919</v>
      </c>
      <c r="G212" s="14" t="s">
        <v>386</v>
      </c>
      <c r="H212" s="14" t="s">
        <v>1609</v>
      </c>
    </row>
    <row r="213" spans="1:8">
      <c r="A213" s="14" t="s">
        <v>828</v>
      </c>
      <c r="B213" s="14" t="s">
        <v>391</v>
      </c>
      <c r="C213" s="14" t="s">
        <v>391</v>
      </c>
      <c r="D213" s="14" t="s">
        <v>391</v>
      </c>
      <c r="E213" s="14" t="s">
        <v>1321</v>
      </c>
      <c r="F213" s="14" t="s">
        <v>897</v>
      </c>
      <c r="G213" s="14" t="s">
        <v>390</v>
      </c>
      <c r="H213" s="14" t="s">
        <v>1648</v>
      </c>
    </row>
    <row r="214" spans="1:8">
      <c r="A214" s="14" t="s">
        <v>829</v>
      </c>
      <c r="B214" s="14" t="s">
        <v>1463</v>
      </c>
      <c r="C214" s="14" t="s">
        <v>393</v>
      </c>
      <c r="D214" s="14" t="s">
        <v>394</v>
      </c>
      <c r="E214" s="14" t="s">
        <v>1321</v>
      </c>
      <c r="F214" s="14" t="s">
        <v>816</v>
      </c>
      <c r="G214" s="14" t="s">
        <v>392</v>
      </c>
      <c r="H214" s="14" t="s">
        <v>1641</v>
      </c>
    </row>
    <row r="215" spans="1:8">
      <c r="A215" s="14" t="s">
        <v>830</v>
      </c>
      <c r="B215" s="14">
        <v>66</v>
      </c>
      <c r="C215" s="14" t="s">
        <v>396</v>
      </c>
      <c r="D215" s="14" t="s">
        <v>396</v>
      </c>
      <c r="E215" s="14" t="s">
        <v>1321</v>
      </c>
      <c r="F215" s="14" t="s">
        <v>897</v>
      </c>
      <c r="G215" s="14" t="s">
        <v>395</v>
      </c>
      <c r="H215" s="14" t="s">
        <v>1613</v>
      </c>
    </row>
    <row r="216" spans="1:8">
      <c r="A216" s="14" t="s">
        <v>831</v>
      </c>
      <c r="B216" s="14" t="s">
        <v>824</v>
      </c>
      <c r="C216" s="14" t="s">
        <v>425</v>
      </c>
      <c r="D216" s="14" t="s">
        <v>426</v>
      </c>
      <c r="E216" s="14" t="s">
        <v>1321</v>
      </c>
      <c r="F216" s="14" t="s">
        <v>897</v>
      </c>
      <c r="G216" s="14" t="s">
        <v>424</v>
      </c>
      <c r="H216" s="14" t="s">
        <v>1641</v>
      </c>
    </row>
    <row r="217" spans="1:8">
      <c r="A217" s="14" t="s">
        <v>832</v>
      </c>
      <c r="B217" s="14" t="s">
        <v>824</v>
      </c>
      <c r="C217" s="14" t="s">
        <v>437</v>
      </c>
      <c r="D217" s="14" t="s">
        <v>348</v>
      </c>
      <c r="E217" s="14" t="s">
        <v>228</v>
      </c>
      <c r="F217" s="14" t="s">
        <v>897</v>
      </c>
      <c r="G217" s="14" t="s">
        <v>436</v>
      </c>
      <c r="H217" s="14" t="s">
        <v>1648</v>
      </c>
    </row>
    <row r="218" spans="1:8">
      <c r="A218" s="14" t="s">
        <v>833</v>
      </c>
      <c r="B218" s="14" t="s">
        <v>824</v>
      </c>
      <c r="C218" s="14" t="s">
        <v>439</v>
      </c>
      <c r="D218" s="14" t="s">
        <v>439</v>
      </c>
      <c r="E218" s="14" t="s">
        <v>228</v>
      </c>
      <c r="F218" s="14" t="s">
        <v>897</v>
      </c>
      <c r="G218" s="14" t="s">
        <v>438</v>
      </c>
      <c r="H218" s="14" t="s">
        <v>1139</v>
      </c>
    </row>
    <row r="219" spans="1:8">
      <c r="A219" s="14" t="s">
        <v>834</v>
      </c>
      <c r="B219" s="14" t="s">
        <v>824</v>
      </c>
      <c r="C219" s="14" t="s">
        <v>824</v>
      </c>
      <c r="D219" s="14" t="s">
        <v>1551</v>
      </c>
      <c r="E219" s="14" t="s">
        <v>1608</v>
      </c>
      <c r="F219" s="14" t="s">
        <v>897</v>
      </c>
      <c r="G219" s="14" t="s">
        <v>835</v>
      </c>
      <c r="H219" s="14" t="s">
        <v>1648</v>
      </c>
    </row>
    <row r="220" spans="1:8">
      <c r="A220" s="14" t="s">
        <v>836</v>
      </c>
      <c r="B220" s="14" t="s">
        <v>824</v>
      </c>
      <c r="C220" s="14" t="s">
        <v>824</v>
      </c>
      <c r="D220" s="14" t="s">
        <v>1552</v>
      </c>
      <c r="E220" s="14" t="s">
        <v>1608</v>
      </c>
      <c r="F220" s="14" t="s">
        <v>897</v>
      </c>
      <c r="G220" s="14" t="s">
        <v>837</v>
      </c>
      <c r="H220" s="14" t="s">
        <v>1139</v>
      </c>
    </row>
    <row r="221" spans="1:8">
      <c r="A221" s="14" t="s">
        <v>841</v>
      </c>
      <c r="B221" s="14" t="s">
        <v>824</v>
      </c>
      <c r="C221" s="14" t="s">
        <v>824</v>
      </c>
      <c r="D221" s="14" t="s">
        <v>452</v>
      </c>
      <c r="E221" s="14" t="s">
        <v>203</v>
      </c>
      <c r="F221" s="14" t="s">
        <v>897</v>
      </c>
      <c r="G221" s="14" t="s">
        <v>842</v>
      </c>
      <c r="H221" s="14" t="s">
        <v>1648</v>
      </c>
    </row>
    <row r="222" spans="1:8">
      <c r="A222" s="14" t="s">
        <v>843</v>
      </c>
      <c r="B222" s="14" t="s">
        <v>824</v>
      </c>
      <c r="C222" s="14" t="s">
        <v>824</v>
      </c>
      <c r="D222" s="14" t="s">
        <v>454</v>
      </c>
      <c r="E222" s="14" t="s">
        <v>203</v>
      </c>
      <c r="F222" s="14" t="s">
        <v>897</v>
      </c>
      <c r="G222" s="14" t="s">
        <v>844</v>
      </c>
      <c r="H222" s="14" t="s">
        <v>1139</v>
      </c>
    </row>
    <row r="223" spans="1:8">
      <c r="A223" s="14" t="s">
        <v>845</v>
      </c>
      <c r="B223" s="14" t="s">
        <v>824</v>
      </c>
      <c r="C223" s="14" t="s">
        <v>824</v>
      </c>
      <c r="D223" s="14" t="s">
        <v>456</v>
      </c>
      <c r="E223" s="14" t="s">
        <v>203</v>
      </c>
      <c r="F223" s="14" t="s">
        <v>897</v>
      </c>
      <c r="G223" s="14" t="s">
        <v>846</v>
      </c>
      <c r="H223" s="14" t="s">
        <v>1648</v>
      </c>
    </row>
    <row r="224" spans="1:8">
      <c r="A224" s="14" t="s">
        <v>847</v>
      </c>
      <c r="B224" s="14" t="s">
        <v>824</v>
      </c>
      <c r="C224" s="14" t="s">
        <v>824</v>
      </c>
      <c r="D224" s="14" t="s">
        <v>458</v>
      </c>
      <c r="E224" s="14" t="s">
        <v>203</v>
      </c>
      <c r="F224" s="14" t="s">
        <v>897</v>
      </c>
      <c r="G224" s="14" t="s">
        <v>848</v>
      </c>
      <c r="H224" s="14" t="s">
        <v>1139</v>
      </c>
    </row>
    <row r="225" spans="1:8">
      <c r="A225" s="14" t="s">
        <v>849</v>
      </c>
      <c r="B225" s="14" t="s">
        <v>824</v>
      </c>
      <c r="C225" s="14" t="s">
        <v>824</v>
      </c>
      <c r="D225" s="14" t="s">
        <v>460</v>
      </c>
      <c r="E225" s="14" t="s">
        <v>203</v>
      </c>
      <c r="F225" s="14" t="s">
        <v>897</v>
      </c>
      <c r="G225" s="14" t="s">
        <v>850</v>
      </c>
      <c r="H225" s="14" t="s">
        <v>1648</v>
      </c>
    </row>
    <row r="226" spans="1:8">
      <c r="A226" s="14" t="s">
        <v>851</v>
      </c>
      <c r="B226" s="14" t="s">
        <v>824</v>
      </c>
      <c r="C226" s="14" t="s">
        <v>824</v>
      </c>
      <c r="D226" s="14" t="s">
        <v>462</v>
      </c>
      <c r="E226" s="14" t="s">
        <v>203</v>
      </c>
      <c r="F226" s="14" t="s">
        <v>897</v>
      </c>
      <c r="G226" s="14" t="s">
        <v>852</v>
      </c>
      <c r="H226" s="14" t="s">
        <v>1139</v>
      </c>
    </row>
    <row r="227" spans="1:8">
      <c r="A227" s="14" t="s">
        <v>853</v>
      </c>
      <c r="B227" s="14" t="s">
        <v>824</v>
      </c>
      <c r="C227" s="14" t="s">
        <v>824</v>
      </c>
      <c r="D227" s="14" t="s">
        <v>1596</v>
      </c>
      <c r="E227" s="14" t="s">
        <v>1608</v>
      </c>
      <c r="F227" s="14" t="s">
        <v>897</v>
      </c>
      <c r="G227" s="14" t="s">
        <v>854</v>
      </c>
      <c r="H227" s="14" t="s">
        <v>1648</v>
      </c>
    </row>
    <row r="228" spans="1:8">
      <c r="A228" s="14" t="s">
        <v>855</v>
      </c>
      <c r="B228" s="14" t="s">
        <v>824</v>
      </c>
      <c r="C228" s="14" t="s">
        <v>824</v>
      </c>
      <c r="D228" s="14" t="s">
        <v>1598</v>
      </c>
      <c r="E228" s="14" t="s">
        <v>1608</v>
      </c>
      <c r="F228" s="14" t="s">
        <v>897</v>
      </c>
      <c r="G228" s="14" t="s">
        <v>856</v>
      </c>
      <c r="H228" s="14" t="s">
        <v>1139</v>
      </c>
    </row>
    <row r="229" spans="1:8">
      <c r="A229" s="14" t="s">
        <v>857</v>
      </c>
      <c r="B229" s="14" t="s">
        <v>824</v>
      </c>
      <c r="C229" s="14" t="s">
        <v>824</v>
      </c>
      <c r="D229" s="14" t="s">
        <v>1600</v>
      </c>
      <c r="E229" s="14" t="s">
        <v>1608</v>
      </c>
      <c r="F229" s="14" t="s">
        <v>897</v>
      </c>
      <c r="G229" s="14" t="s">
        <v>858</v>
      </c>
      <c r="H229" s="14" t="s">
        <v>1648</v>
      </c>
    </row>
    <row r="230" spans="1:8">
      <c r="A230" s="14" t="s">
        <v>859</v>
      </c>
      <c r="B230" s="14" t="s">
        <v>824</v>
      </c>
      <c r="C230" s="14" t="s">
        <v>824</v>
      </c>
      <c r="D230" s="14" t="s">
        <v>1601</v>
      </c>
      <c r="E230" s="14" t="s">
        <v>1608</v>
      </c>
      <c r="F230" s="14" t="s">
        <v>897</v>
      </c>
      <c r="G230" s="14" t="s">
        <v>860</v>
      </c>
      <c r="H230" s="14" t="s">
        <v>1139</v>
      </c>
    </row>
    <row r="231" spans="1:8">
      <c r="A231" s="14" t="s">
        <v>861</v>
      </c>
      <c r="B231" s="14" t="s">
        <v>824</v>
      </c>
      <c r="C231" s="14" t="s">
        <v>824</v>
      </c>
      <c r="D231" s="14" t="s">
        <v>1602</v>
      </c>
      <c r="E231" s="14" t="s">
        <v>1608</v>
      </c>
      <c r="F231" s="14" t="s">
        <v>897</v>
      </c>
      <c r="G231" s="14" t="s">
        <v>862</v>
      </c>
      <c r="H231" s="14" t="s">
        <v>1648</v>
      </c>
    </row>
    <row r="232" spans="1:8">
      <c r="A232" s="14" t="s">
        <v>863</v>
      </c>
      <c r="B232" s="14" t="s">
        <v>824</v>
      </c>
      <c r="C232" s="14" t="s">
        <v>824</v>
      </c>
      <c r="D232" s="14" t="s">
        <v>1604</v>
      </c>
      <c r="E232" s="14" t="s">
        <v>1608</v>
      </c>
      <c r="F232" s="14" t="s">
        <v>897</v>
      </c>
      <c r="G232" s="14" t="s">
        <v>864</v>
      </c>
      <c r="H232" s="14" t="s">
        <v>1139</v>
      </c>
    </row>
    <row r="233" spans="1:8">
      <c r="A233" s="14" t="s">
        <v>755</v>
      </c>
      <c r="C233" s="14" t="s">
        <v>824</v>
      </c>
      <c r="D233" s="14" t="s">
        <v>824</v>
      </c>
      <c r="E233" s="14" t="s">
        <v>2006</v>
      </c>
      <c r="F233" s="14" t="s">
        <v>897</v>
      </c>
      <c r="G233" s="14" t="s">
        <v>756</v>
      </c>
      <c r="H233" s="14" t="s">
        <v>1641</v>
      </c>
    </row>
    <row r="234" spans="1:8">
      <c r="A234" s="14" t="s">
        <v>757</v>
      </c>
      <c r="C234" s="14" t="s">
        <v>824</v>
      </c>
      <c r="D234" s="14" t="s">
        <v>824</v>
      </c>
      <c r="E234" s="14" t="s">
        <v>2006</v>
      </c>
      <c r="F234" s="14" t="s">
        <v>897</v>
      </c>
      <c r="G234" s="14" t="s">
        <v>758</v>
      </c>
      <c r="H234" s="14" t="s">
        <v>1641</v>
      </c>
    </row>
    <row r="235" spans="1:8">
      <c r="A235" s="14" t="s">
        <v>759</v>
      </c>
      <c r="B235" s="14" t="s">
        <v>2007</v>
      </c>
      <c r="C235" s="14" t="s">
        <v>824</v>
      </c>
      <c r="D235" s="14" t="s">
        <v>824</v>
      </c>
      <c r="E235" s="14" t="s">
        <v>2006</v>
      </c>
      <c r="F235" s="14" t="s">
        <v>897</v>
      </c>
      <c r="G235" s="14" t="s">
        <v>760</v>
      </c>
      <c r="H235" s="14" t="s">
        <v>1641</v>
      </c>
    </row>
    <row r="236" spans="1:8">
      <c r="A236" s="14" t="s">
        <v>761</v>
      </c>
      <c r="B236" s="14" t="s">
        <v>2008</v>
      </c>
      <c r="C236" s="14" t="s">
        <v>824</v>
      </c>
      <c r="D236" s="14" t="s">
        <v>824</v>
      </c>
      <c r="E236" s="14" t="s">
        <v>2006</v>
      </c>
      <c r="F236" s="14" t="s">
        <v>897</v>
      </c>
      <c r="G236" s="14" t="s">
        <v>762</v>
      </c>
      <c r="H236" s="14" t="s">
        <v>1641</v>
      </c>
    </row>
    <row r="237" spans="1:8">
      <c r="A237" s="14" t="s">
        <v>763</v>
      </c>
      <c r="B237" s="14" t="s">
        <v>2009</v>
      </c>
      <c r="C237" s="14" t="s">
        <v>824</v>
      </c>
      <c r="D237" s="14" t="s">
        <v>824</v>
      </c>
      <c r="E237" s="14" t="s">
        <v>2006</v>
      </c>
      <c r="F237" s="14" t="s">
        <v>897</v>
      </c>
      <c r="G237" s="14" t="s">
        <v>764</v>
      </c>
      <c r="H237" s="14" t="s">
        <v>1641</v>
      </c>
    </row>
    <row r="238" spans="1:8">
      <c r="A238" s="14" t="s">
        <v>765</v>
      </c>
      <c r="B238" s="14" t="s">
        <v>2010</v>
      </c>
      <c r="C238" s="14" t="s">
        <v>824</v>
      </c>
      <c r="D238" s="14" t="s">
        <v>824</v>
      </c>
      <c r="E238" s="14" t="s">
        <v>2006</v>
      </c>
      <c r="F238" s="14" t="s">
        <v>897</v>
      </c>
      <c r="G238" s="14" t="s">
        <v>766</v>
      </c>
      <c r="H238" s="14" t="s">
        <v>1641</v>
      </c>
    </row>
    <row r="239" spans="1:8">
      <c r="A239" s="14" t="s">
        <v>767</v>
      </c>
      <c r="B239" s="14" t="s">
        <v>2011</v>
      </c>
      <c r="C239" s="14" t="s">
        <v>824</v>
      </c>
      <c r="D239" s="14" t="s">
        <v>824</v>
      </c>
      <c r="E239" s="14" t="s">
        <v>2006</v>
      </c>
      <c r="F239" s="14" t="s">
        <v>768</v>
      </c>
      <c r="G239" s="14" t="s">
        <v>768</v>
      </c>
      <c r="H239" s="14" t="s">
        <v>1641</v>
      </c>
    </row>
    <row r="240" spans="1:8">
      <c r="A240" s="14" t="s">
        <v>769</v>
      </c>
      <c r="B240" s="14" t="s">
        <v>2012</v>
      </c>
      <c r="C240" s="14" t="s">
        <v>824</v>
      </c>
      <c r="D240" s="14" t="s">
        <v>824</v>
      </c>
      <c r="E240" s="14" t="s">
        <v>2006</v>
      </c>
      <c r="F240" s="14" t="s">
        <v>897</v>
      </c>
      <c r="G240" s="14" t="s">
        <v>770</v>
      </c>
      <c r="H240" s="14" t="s">
        <v>1641</v>
      </c>
    </row>
    <row r="241" spans="1:8">
      <c r="A241" s="14" t="s">
        <v>771</v>
      </c>
      <c r="B241" s="14" t="s">
        <v>2013</v>
      </c>
      <c r="C241" s="14" t="s">
        <v>824</v>
      </c>
      <c r="D241" s="14" t="s">
        <v>824</v>
      </c>
      <c r="E241" s="14" t="s">
        <v>2006</v>
      </c>
      <c r="F241" s="14" t="s">
        <v>897</v>
      </c>
      <c r="G241" s="14" t="s">
        <v>772</v>
      </c>
      <c r="H241" s="14" t="s">
        <v>1641</v>
      </c>
    </row>
    <row r="242" spans="1:8">
      <c r="A242" s="14" t="s">
        <v>773</v>
      </c>
      <c r="C242" s="14" t="s">
        <v>824</v>
      </c>
      <c r="D242" s="14" t="s">
        <v>824</v>
      </c>
      <c r="E242" s="14" t="s">
        <v>2006</v>
      </c>
      <c r="F242" s="14" t="s">
        <v>897</v>
      </c>
      <c r="G242" s="14" t="s">
        <v>774</v>
      </c>
      <c r="H242" s="14" t="s">
        <v>1641</v>
      </c>
    </row>
    <row r="243" spans="1:8">
      <c r="A243" s="14" t="s">
        <v>775</v>
      </c>
      <c r="B243" s="14" t="s">
        <v>2014</v>
      </c>
      <c r="C243" s="14" t="s">
        <v>824</v>
      </c>
      <c r="D243" s="14" t="s">
        <v>824</v>
      </c>
      <c r="E243" s="14" t="s">
        <v>2006</v>
      </c>
      <c r="F243" s="14" t="s">
        <v>776</v>
      </c>
      <c r="G243" s="14" t="s">
        <v>776</v>
      </c>
      <c r="H243" s="14" t="s">
        <v>1641</v>
      </c>
    </row>
    <row r="244" spans="1:8">
      <c r="A244" s="14" t="s">
        <v>777</v>
      </c>
      <c r="B244" s="14" t="s">
        <v>2015</v>
      </c>
      <c r="C244" s="14" t="s">
        <v>824</v>
      </c>
      <c r="D244" s="14" t="s">
        <v>824</v>
      </c>
      <c r="E244" s="14" t="s">
        <v>2006</v>
      </c>
      <c r="F244" s="14" t="s">
        <v>897</v>
      </c>
      <c r="G244" s="14" t="s">
        <v>778</v>
      </c>
      <c r="H244" s="14" t="s">
        <v>1641</v>
      </c>
    </row>
    <row r="245" spans="1:8">
      <c r="A245" s="14" t="s">
        <v>779</v>
      </c>
      <c r="B245" s="14" t="s">
        <v>2016</v>
      </c>
      <c r="C245" s="14" t="s">
        <v>824</v>
      </c>
      <c r="D245" s="14" t="s">
        <v>824</v>
      </c>
      <c r="E245" s="14" t="s">
        <v>2006</v>
      </c>
      <c r="F245" s="14" t="s">
        <v>897</v>
      </c>
      <c r="G245" s="14" t="s">
        <v>780</v>
      </c>
      <c r="H245" s="14" t="s">
        <v>1641</v>
      </c>
    </row>
    <row r="246" spans="1:8">
      <c r="A246" s="14" t="s">
        <v>781</v>
      </c>
      <c r="B246" s="14" t="s">
        <v>2017</v>
      </c>
      <c r="C246" s="14" t="s">
        <v>824</v>
      </c>
      <c r="D246" s="14" t="s">
        <v>824</v>
      </c>
      <c r="E246" s="14" t="s">
        <v>2006</v>
      </c>
      <c r="F246" s="14" t="s">
        <v>897</v>
      </c>
      <c r="G246" s="14" t="s">
        <v>782</v>
      </c>
      <c r="H246" s="14" t="s">
        <v>1641</v>
      </c>
    </row>
    <row r="247" spans="1:8">
      <c r="A247" s="14" t="s">
        <v>783</v>
      </c>
      <c r="B247" s="14" t="s">
        <v>2018</v>
      </c>
      <c r="C247" s="14" t="s">
        <v>824</v>
      </c>
      <c r="D247" s="14" t="s">
        <v>824</v>
      </c>
      <c r="E247" s="14" t="s">
        <v>2006</v>
      </c>
      <c r="F247" s="14" t="s">
        <v>897</v>
      </c>
      <c r="G247" s="14" t="s">
        <v>784</v>
      </c>
      <c r="H247" s="14" t="s">
        <v>1641</v>
      </c>
    </row>
    <row r="248" spans="1:8">
      <c r="A248" s="14" t="s">
        <v>785</v>
      </c>
      <c r="B248" s="14" t="s">
        <v>2019</v>
      </c>
      <c r="C248" s="14" t="s">
        <v>824</v>
      </c>
      <c r="D248" s="14" t="s">
        <v>824</v>
      </c>
      <c r="E248" s="14" t="s">
        <v>2006</v>
      </c>
      <c r="F248" s="14" t="s">
        <v>897</v>
      </c>
      <c r="G248" s="14" t="s">
        <v>786</v>
      </c>
      <c r="H248" s="14" t="s">
        <v>1641</v>
      </c>
    </row>
    <row r="249" spans="1:8">
      <c r="A249" s="14" t="s">
        <v>787</v>
      </c>
      <c r="B249" s="14" t="s">
        <v>2020</v>
      </c>
      <c r="C249" s="14" t="s">
        <v>824</v>
      </c>
      <c r="D249" s="14" t="s">
        <v>824</v>
      </c>
      <c r="E249" s="14" t="s">
        <v>2006</v>
      </c>
      <c r="F249" s="14" t="s">
        <v>897</v>
      </c>
      <c r="G249" s="14" t="s">
        <v>788</v>
      </c>
      <c r="H249" s="14" t="s">
        <v>1641</v>
      </c>
    </row>
    <row r="250" spans="1:8">
      <c r="A250" s="14" t="s">
        <v>789</v>
      </c>
      <c r="B250" s="14" t="s">
        <v>2021</v>
      </c>
      <c r="C250" s="14" t="s">
        <v>824</v>
      </c>
      <c r="D250" s="14" t="s">
        <v>824</v>
      </c>
      <c r="E250" s="14" t="s">
        <v>2006</v>
      </c>
      <c r="F250" s="14" t="s">
        <v>790</v>
      </c>
      <c r="G250" s="14" t="s">
        <v>790</v>
      </c>
      <c r="H250" s="14" t="s">
        <v>1641</v>
      </c>
    </row>
    <row r="251" spans="1:8">
      <c r="A251" s="14" t="s">
        <v>791</v>
      </c>
      <c r="B251" s="14" t="s">
        <v>2022</v>
      </c>
      <c r="C251" s="14" t="s">
        <v>824</v>
      </c>
      <c r="D251" s="14" t="s">
        <v>824</v>
      </c>
      <c r="E251" s="14" t="s">
        <v>2006</v>
      </c>
      <c r="F251" s="14" t="s">
        <v>792</v>
      </c>
      <c r="G251" s="14" t="s">
        <v>792</v>
      </c>
      <c r="H251" s="14" t="s">
        <v>1641</v>
      </c>
    </row>
    <row r="252" spans="1:8">
      <c r="A252" s="14" t="s">
        <v>793</v>
      </c>
      <c r="B252" s="14" t="s">
        <v>794</v>
      </c>
      <c r="C252" s="14" t="s">
        <v>824</v>
      </c>
      <c r="D252" s="14" t="s">
        <v>824</v>
      </c>
      <c r="E252" s="14" t="s">
        <v>2006</v>
      </c>
      <c r="F252" s="14" t="s">
        <v>794</v>
      </c>
      <c r="G252" s="14" t="s">
        <v>794</v>
      </c>
      <c r="H252" s="14" t="s">
        <v>1641</v>
      </c>
    </row>
    <row r="253" spans="1:8">
      <c r="A253" s="14" t="s">
        <v>795</v>
      </c>
      <c r="B253" s="14" t="s">
        <v>2023</v>
      </c>
      <c r="C253" s="14" t="s">
        <v>824</v>
      </c>
      <c r="D253" s="14" t="s">
        <v>824</v>
      </c>
      <c r="E253" s="14" t="s">
        <v>2006</v>
      </c>
      <c r="F253" s="14" t="s">
        <v>796</v>
      </c>
      <c r="G253" s="14" t="s">
        <v>796</v>
      </c>
      <c r="H253" s="14" t="s">
        <v>1641</v>
      </c>
    </row>
    <row r="254" spans="1:8">
      <c r="A254" s="14" t="s">
        <v>807</v>
      </c>
      <c r="B254" s="14" t="s">
        <v>808</v>
      </c>
      <c r="C254" s="14" t="s">
        <v>824</v>
      </c>
      <c r="D254" s="14" t="s">
        <v>824</v>
      </c>
      <c r="E254" s="14" t="s">
        <v>2006</v>
      </c>
      <c r="F254" s="14" t="s">
        <v>897</v>
      </c>
      <c r="G254" s="14" t="s">
        <v>808</v>
      </c>
      <c r="H254" s="14" t="s">
        <v>1641</v>
      </c>
    </row>
    <row r="255" spans="1:8">
      <c r="A255" s="14" t="s">
        <v>809</v>
      </c>
      <c r="B255" s="14" t="s">
        <v>810</v>
      </c>
      <c r="C255" s="14" t="s">
        <v>824</v>
      </c>
      <c r="D255" s="14" t="s">
        <v>824</v>
      </c>
      <c r="E255" s="14" t="s">
        <v>2006</v>
      </c>
      <c r="F255" s="14" t="s">
        <v>897</v>
      </c>
      <c r="G255" s="14" t="s">
        <v>810</v>
      </c>
      <c r="H255" s="14" t="s">
        <v>1641</v>
      </c>
    </row>
    <row r="256" spans="1:8">
      <c r="A256" s="14" t="s">
        <v>811</v>
      </c>
      <c r="B256" s="14" t="s">
        <v>824</v>
      </c>
      <c r="C256" s="14" t="s">
        <v>824</v>
      </c>
      <c r="D256" s="14" t="s">
        <v>824</v>
      </c>
      <c r="E256" s="14" t="s">
        <v>2006</v>
      </c>
      <c r="F256" s="14" t="s">
        <v>897</v>
      </c>
      <c r="G256" s="14" t="s">
        <v>812</v>
      </c>
      <c r="H256" s="14" t="s">
        <v>1641</v>
      </c>
    </row>
    <row r="257" spans="1:8">
      <c r="A257" s="14" t="s">
        <v>813</v>
      </c>
      <c r="B257" s="14" t="s">
        <v>824</v>
      </c>
      <c r="C257" s="14" t="s">
        <v>824</v>
      </c>
      <c r="D257" s="14" t="s">
        <v>824</v>
      </c>
      <c r="E257" s="14" t="s">
        <v>2006</v>
      </c>
      <c r="F257" s="14" t="s">
        <v>897</v>
      </c>
      <c r="G257" s="14" t="s">
        <v>375</v>
      </c>
      <c r="H257" s="14" t="s">
        <v>1641</v>
      </c>
    </row>
    <row r="258" spans="1:8">
      <c r="A258" s="14" t="s">
        <v>797</v>
      </c>
      <c r="B258" s="14" t="s">
        <v>2025</v>
      </c>
      <c r="C258" s="14" t="s">
        <v>824</v>
      </c>
      <c r="D258" s="14" t="s">
        <v>824</v>
      </c>
      <c r="E258" s="14" t="s">
        <v>2024</v>
      </c>
      <c r="F258" s="14" t="s">
        <v>897</v>
      </c>
      <c r="G258" s="14" t="s">
        <v>798</v>
      </c>
      <c r="H258" s="14" t="s">
        <v>1641</v>
      </c>
    </row>
    <row r="259" spans="1:8">
      <c r="A259" s="14" t="s">
        <v>799</v>
      </c>
      <c r="B259" s="14" t="s">
        <v>2026</v>
      </c>
      <c r="C259" s="14" t="s">
        <v>824</v>
      </c>
      <c r="D259" s="14" t="s">
        <v>824</v>
      </c>
      <c r="E259" s="14" t="s">
        <v>2024</v>
      </c>
      <c r="F259" s="14" t="s">
        <v>897</v>
      </c>
      <c r="G259" s="14" t="s">
        <v>800</v>
      </c>
      <c r="H259" s="14" t="s">
        <v>1641</v>
      </c>
    </row>
    <row r="260" spans="1:8">
      <c r="A260" s="14" t="s">
        <v>801</v>
      </c>
      <c r="B260" s="14" t="s">
        <v>2027</v>
      </c>
      <c r="C260" s="14" t="s">
        <v>824</v>
      </c>
      <c r="D260" s="14" t="s">
        <v>824</v>
      </c>
      <c r="E260" s="14" t="s">
        <v>2024</v>
      </c>
      <c r="F260" s="14" t="s">
        <v>897</v>
      </c>
      <c r="G260" s="14" t="s">
        <v>802</v>
      </c>
      <c r="H260" s="14" t="s">
        <v>1641</v>
      </c>
    </row>
    <row r="261" spans="1:8">
      <c r="A261" s="14" t="s">
        <v>803</v>
      </c>
      <c r="B261" s="14" t="s">
        <v>2028</v>
      </c>
      <c r="C261" s="14" t="s">
        <v>824</v>
      </c>
      <c r="D261" s="14" t="s">
        <v>824</v>
      </c>
      <c r="E261" s="14" t="s">
        <v>2024</v>
      </c>
      <c r="F261" s="14" t="s">
        <v>897</v>
      </c>
      <c r="G261" s="14" t="s">
        <v>804</v>
      </c>
      <c r="H261" s="14" t="s">
        <v>1641</v>
      </c>
    </row>
    <row r="262" spans="1:8">
      <c r="A262" s="14" t="s">
        <v>805</v>
      </c>
      <c r="B262" s="14" t="s">
        <v>2029</v>
      </c>
      <c r="C262" s="14" t="s">
        <v>824</v>
      </c>
      <c r="D262" s="14" t="s">
        <v>824</v>
      </c>
      <c r="E262" s="14" t="s">
        <v>2024</v>
      </c>
      <c r="F262" s="14" t="s">
        <v>897</v>
      </c>
      <c r="G262" s="14" t="s">
        <v>806</v>
      </c>
      <c r="H262" s="14" t="s">
        <v>1641</v>
      </c>
    </row>
    <row r="263" spans="1:8">
      <c r="A263" s="14" t="s">
        <v>708</v>
      </c>
      <c r="B263" s="14" t="s">
        <v>326</v>
      </c>
      <c r="C263" s="14" t="s">
        <v>824</v>
      </c>
      <c r="D263" s="14" t="s">
        <v>326</v>
      </c>
      <c r="E263" s="14" t="s">
        <v>904</v>
      </c>
      <c r="F263" s="14" t="s">
        <v>325</v>
      </c>
      <c r="G263" s="14" t="s">
        <v>709</v>
      </c>
      <c r="H263" s="14" t="s">
        <v>1609</v>
      </c>
    </row>
    <row r="264" spans="1:8">
      <c r="A264" s="14" t="s">
        <v>710</v>
      </c>
      <c r="B264" s="14" t="s">
        <v>895</v>
      </c>
      <c r="C264" s="14" t="s">
        <v>824</v>
      </c>
      <c r="D264" s="14" t="s">
        <v>824</v>
      </c>
      <c r="E264" s="14" t="s">
        <v>904</v>
      </c>
      <c r="F264" s="14" t="s">
        <v>601</v>
      </c>
      <c r="G264" s="14" t="s">
        <v>711</v>
      </c>
      <c r="H264" s="14" t="s">
        <v>1609</v>
      </c>
    </row>
    <row r="265" spans="1:8">
      <c r="A265" s="14" t="s">
        <v>693</v>
      </c>
      <c r="B265" s="14" t="s">
        <v>824</v>
      </c>
      <c r="C265" s="14" t="s">
        <v>824</v>
      </c>
      <c r="D265" s="14" t="s">
        <v>824</v>
      </c>
      <c r="E265" s="14" t="s">
        <v>904</v>
      </c>
      <c r="F265" s="14" t="s">
        <v>897</v>
      </c>
      <c r="G265" s="14" t="s">
        <v>304</v>
      </c>
      <c r="H265" s="14" t="s">
        <v>1631</v>
      </c>
    </row>
    <row r="266" spans="1:8">
      <c r="A266" s="14" t="s">
        <v>694</v>
      </c>
      <c r="B266" s="14" t="s">
        <v>824</v>
      </c>
      <c r="C266" s="14" t="s">
        <v>824</v>
      </c>
      <c r="D266" s="14" t="s">
        <v>824</v>
      </c>
      <c r="E266" s="14" t="s">
        <v>904</v>
      </c>
      <c r="F266" s="14" t="s">
        <v>897</v>
      </c>
      <c r="G266" s="14" t="s">
        <v>305</v>
      </c>
      <c r="H266" s="14" t="s">
        <v>1631</v>
      </c>
    </row>
    <row r="267" spans="1:8">
      <c r="A267" s="14" t="s">
        <v>695</v>
      </c>
      <c r="B267" s="14" t="s">
        <v>905</v>
      </c>
      <c r="C267" s="14" t="s">
        <v>824</v>
      </c>
      <c r="D267" s="14" t="s">
        <v>824</v>
      </c>
      <c r="E267" s="14" t="s">
        <v>904</v>
      </c>
      <c r="F267" s="14" t="s">
        <v>306</v>
      </c>
      <c r="G267" s="14" t="s">
        <v>306</v>
      </c>
      <c r="H267" s="14" t="s">
        <v>1641</v>
      </c>
    </row>
    <row r="268" spans="1:8">
      <c r="A268" s="14" t="s">
        <v>696</v>
      </c>
      <c r="B268" s="14" t="s">
        <v>906</v>
      </c>
      <c r="C268" s="14" t="s">
        <v>824</v>
      </c>
      <c r="D268" s="14" t="s">
        <v>824</v>
      </c>
      <c r="E268" s="14" t="s">
        <v>904</v>
      </c>
      <c r="F268" s="14" t="s">
        <v>907</v>
      </c>
      <c r="G268" s="14" t="s">
        <v>1268</v>
      </c>
      <c r="H268" s="14" t="s">
        <v>1641</v>
      </c>
    </row>
    <row r="269" spans="1:8">
      <c r="A269" s="14" t="s">
        <v>698</v>
      </c>
      <c r="B269" s="14" t="s">
        <v>1272</v>
      </c>
      <c r="C269" s="14" t="s">
        <v>824</v>
      </c>
      <c r="D269" s="14" t="s">
        <v>824</v>
      </c>
      <c r="E269" s="14" t="s">
        <v>904</v>
      </c>
      <c r="F269" s="14" t="s">
        <v>897</v>
      </c>
      <c r="G269" s="14" t="s">
        <v>308</v>
      </c>
      <c r="H269" s="14" t="s">
        <v>1641</v>
      </c>
    </row>
    <row r="270" spans="1:8">
      <c r="A270" s="14" t="s">
        <v>700</v>
      </c>
      <c r="B270" s="14" t="s">
        <v>909</v>
      </c>
      <c r="C270" s="14" t="s">
        <v>824</v>
      </c>
      <c r="D270" s="14" t="s">
        <v>824</v>
      </c>
      <c r="E270" s="14" t="s">
        <v>904</v>
      </c>
      <c r="F270" s="14" t="s">
        <v>309</v>
      </c>
      <c r="G270" s="14" t="s">
        <v>309</v>
      </c>
      <c r="H270" s="14" t="s">
        <v>1631</v>
      </c>
    </row>
    <row r="271" spans="1:8">
      <c r="A271" s="14" t="s">
        <v>701</v>
      </c>
      <c r="B271" s="14" t="s">
        <v>910</v>
      </c>
      <c r="C271" s="14" t="s">
        <v>824</v>
      </c>
      <c r="D271" s="14" t="s">
        <v>824</v>
      </c>
      <c r="E271" s="14" t="s">
        <v>904</v>
      </c>
      <c r="F271" s="14" t="s">
        <v>310</v>
      </c>
      <c r="G271" s="14" t="s">
        <v>310</v>
      </c>
      <c r="H271" s="14" t="s">
        <v>1641</v>
      </c>
    </row>
    <row r="272" spans="1:8">
      <c r="A272" s="14" t="s">
        <v>703</v>
      </c>
      <c r="B272" s="14" t="s">
        <v>911</v>
      </c>
      <c r="C272" s="14" t="s">
        <v>824</v>
      </c>
      <c r="D272" s="14" t="s">
        <v>824</v>
      </c>
      <c r="E272" s="14" t="s">
        <v>904</v>
      </c>
      <c r="F272" s="14" t="s">
        <v>311</v>
      </c>
      <c r="G272" s="14" t="s">
        <v>311</v>
      </c>
      <c r="H272" s="14" t="s">
        <v>1641</v>
      </c>
    </row>
    <row r="273" spans="1:8">
      <c r="A273" s="14" t="s">
        <v>705</v>
      </c>
      <c r="B273" s="14" t="s">
        <v>912</v>
      </c>
      <c r="C273" s="14" t="s">
        <v>824</v>
      </c>
      <c r="D273" s="14" t="s">
        <v>824</v>
      </c>
      <c r="E273" s="14" t="s">
        <v>904</v>
      </c>
      <c r="F273" s="14" t="s">
        <v>913</v>
      </c>
      <c r="G273" s="14" t="s">
        <v>312</v>
      </c>
      <c r="H273" s="14" t="s">
        <v>1641</v>
      </c>
    </row>
    <row r="274" spans="1:8">
      <c r="A274" s="14" t="s">
        <v>706</v>
      </c>
      <c r="B274" s="14" t="s">
        <v>824</v>
      </c>
      <c r="C274" s="14" t="s">
        <v>824</v>
      </c>
      <c r="D274" s="14" t="s">
        <v>824</v>
      </c>
      <c r="E274" s="14" t="s">
        <v>904</v>
      </c>
      <c r="F274" s="14" t="s">
        <v>897</v>
      </c>
      <c r="G274" s="14" t="s">
        <v>313</v>
      </c>
      <c r="H274" s="14" t="s">
        <v>1139</v>
      </c>
    </row>
    <row r="275" spans="1:8">
      <c r="A275" s="14" t="s">
        <v>707</v>
      </c>
      <c r="B275" s="14" t="s">
        <v>824</v>
      </c>
      <c r="C275" s="14" t="s">
        <v>824</v>
      </c>
      <c r="D275" s="14" t="s">
        <v>824</v>
      </c>
      <c r="E275" s="14" t="s">
        <v>904</v>
      </c>
      <c r="F275" s="14" t="s">
        <v>897</v>
      </c>
      <c r="G275" s="14" t="s">
        <v>314</v>
      </c>
      <c r="H275" s="14" t="s">
        <v>1139</v>
      </c>
    </row>
    <row r="276" spans="1:8">
      <c r="A276" s="14" t="s">
        <v>870</v>
      </c>
      <c r="B276" s="14" t="s">
        <v>326</v>
      </c>
      <c r="C276" s="14" t="s">
        <v>326</v>
      </c>
      <c r="D276" s="14" t="s">
        <v>326</v>
      </c>
      <c r="E276" s="14" t="s">
        <v>890</v>
      </c>
      <c r="F276" s="14" t="s">
        <v>325</v>
      </c>
      <c r="G276" s="14" t="s">
        <v>709</v>
      </c>
      <c r="H276" s="14" t="s">
        <v>1609</v>
      </c>
    </row>
    <row r="277" spans="1:8">
      <c r="A277" s="14" t="s">
        <v>871</v>
      </c>
      <c r="B277" s="14" t="s">
        <v>895</v>
      </c>
      <c r="C277" s="14" t="s">
        <v>895</v>
      </c>
      <c r="D277" s="14" t="s">
        <v>895</v>
      </c>
      <c r="E277" s="14" t="s">
        <v>890</v>
      </c>
      <c r="F277" s="14" t="s">
        <v>601</v>
      </c>
      <c r="G277" s="14" t="s">
        <v>711</v>
      </c>
      <c r="H277" s="14" t="s">
        <v>1609</v>
      </c>
    </row>
    <row r="278" spans="1:8">
      <c r="A278" s="14" t="s">
        <v>872</v>
      </c>
      <c r="B278" s="14" t="s">
        <v>326</v>
      </c>
      <c r="C278" s="14" t="s">
        <v>326</v>
      </c>
      <c r="D278" s="14" t="s">
        <v>326</v>
      </c>
      <c r="E278" s="14" t="s">
        <v>890</v>
      </c>
      <c r="F278" s="14" t="s">
        <v>325</v>
      </c>
      <c r="G278" s="14" t="s">
        <v>325</v>
      </c>
      <c r="H278" s="14" t="s">
        <v>1609</v>
      </c>
    </row>
    <row r="279" spans="1:8">
      <c r="A279" s="14" t="s">
        <v>873</v>
      </c>
      <c r="B279" s="14" t="s">
        <v>896</v>
      </c>
      <c r="C279" s="14" t="s">
        <v>824</v>
      </c>
      <c r="D279" s="14" t="s">
        <v>824</v>
      </c>
      <c r="E279" s="14" t="s">
        <v>890</v>
      </c>
      <c r="F279" s="14" t="s">
        <v>897</v>
      </c>
      <c r="G279" s="14" t="s">
        <v>101</v>
      </c>
      <c r="H279" s="14" t="s">
        <v>1631</v>
      </c>
    </row>
    <row r="280" spans="1:8">
      <c r="A280" s="14" t="s">
        <v>874</v>
      </c>
      <c r="B280" s="14" t="s">
        <v>238</v>
      </c>
      <c r="C280" s="14" t="s">
        <v>824</v>
      </c>
      <c r="D280" s="14" t="s">
        <v>824</v>
      </c>
      <c r="E280" s="14" t="s">
        <v>890</v>
      </c>
      <c r="F280" s="14" t="s">
        <v>898</v>
      </c>
      <c r="G280" s="14" t="s">
        <v>237</v>
      </c>
      <c r="H280" s="14" t="s">
        <v>1631</v>
      </c>
    </row>
    <row r="281" spans="1:8">
      <c r="A281" s="14" t="s">
        <v>875</v>
      </c>
      <c r="B281" s="14" t="s">
        <v>899</v>
      </c>
      <c r="C281" s="14" t="s">
        <v>824</v>
      </c>
      <c r="D281" s="14" t="s">
        <v>1985</v>
      </c>
      <c r="E281" s="14" t="s">
        <v>890</v>
      </c>
      <c r="F281" s="14" t="s">
        <v>900</v>
      </c>
      <c r="G281" s="14" t="s">
        <v>334</v>
      </c>
      <c r="H281" s="14" t="s">
        <v>1648</v>
      </c>
    </row>
    <row r="282" spans="1:8">
      <c r="A282" s="14" t="s">
        <v>876</v>
      </c>
      <c r="B282" s="14" t="s">
        <v>372</v>
      </c>
      <c r="C282" s="14" t="s">
        <v>372</v>
      </c>
      <c r="D282" s="14" t="s">
        <v>372</v>
      </c>
      <c r="E282" s="14" t="s">
        <v>890</v>
      </c>
      <c r="F282" s="14" t="s">
        <v>37</v>
      </c>
      <c r="G282" s="14" t="s">
        <v>37</v>
      </c>
      <c r="H282" s="14" t="s">
        <v>1613</v>
      </c>
    </row>
    <row r="283" spans="1:8">
      <c r="A283" s="14" t="s">
        <v>877</v>
      </c>
      <c r="B283" s="14" t="s">
        <v>333</v>
      </c>
      <c r="C283" s="14" t="s">
        <v>333</v>
      </c>
      <c r="D283" s="14" t="s">
        <v>333</v>
      </c>
      <c r="E283" s="14" t="s">
        <v>890</v>
      </c>
      <c r="F283" s="14" t="s">
        <v>332</v>
      </c>
      <c r="G283" s="14" t="s">
        <v>332</v>
      </c>
      <c r="H283" s="14" t="s">
        <v>1613</v>
      </c>
    </row>
    <row r="284" spans="1:8">
      <c r="A284" s="14" t="s">
        <v>878</v>
      </c>
      <c r="B284" s="14" t="s">
        <v>901</v>
      </c>
      <c r="C284" s="14" t="s">
        <v>824</v>
      </c>
      <c r="D284" s="14" t="s">
        <v>824</v>
      </c>
      <c r="E284" s="14" t="s">
        <v>890</v>
      </c>
      <c r="F284" s="14" t="s">
        <v>879</v>
      </c>
      <c r="G284" s="14" t="s">
        <v>879</v>
      </c>
      <c r="H284" s="14" t="s">
        <v>1609</v>
      </c>
    </row>
    <row r="285" spans="1:8">
      <c r="A285" s="14" t="s">
        <v>880</v>
      </c>
      <c r="B285" s="14" t="s">
        <v>240</v>
      </c>
      <c r="C285" s="14" t="s">
        <v>824</v>
      </c>
      <c r="D285" s="14" t="s">
        <v>824</v>
      </c>
      <c r="E285" s="14" t="s">
        <v>890</v>
      </c>
      <c r="F285" s="14" t="s">
        <v>239</v>
      </c>
      <c r="G285" s="14" t="s">
        <v>239</v>
      </c>
      <c r="H285" s="14" t="s">
        <v>1648</v>
      </c>
    </row>
    <row r="286" spans="1:8">
      <c r="A286" s="14" t="s">
        <v>881</v>
      </c>
      <c r="B286" s="14" t="s">
        <v>337</v>
      </c>
      <c r="C286" s="14" t="s">
        <v>337</v>
      </c>
      <c r="D286" s="14" t="s">
        <v>337</v>
      </c>
      <c r="E286" s="14" t="s">
        <v>890</v>
      </c>
      <c r="F286" s="14" t="s">
        <v>336</v>
      </c>
      <c r="G286" s="14" t="s">
        <v>336</v>
      </c>
      <c r="H286" s="14" t="s">
        <v>1631</v>
      </c>
    </row>
    <row r="287" spans="1:8">
      <c r="A287" s="14" t="s">
        <v>882</v>
      </c>
      <c r="B287" s="14" t="s">
        <v>341</v>
      </c>
      <c r="C287" s="14" t="s">
        <v>341</v>
      </c>
      <c r="D287" s="14" t="s">
        <v>341</v>
      </c>
      <c r="E287" s="14" t="s">
        <v>890</v>
      </c>
      <c r="F287" s="14" t="s">
        <v>340</v>
      </c>
      <c r="G287" s="14" t="s">
        <v>340</v>
      </c>
      <c r="H287" s="14" t="s">
        <v>1631</v>
      </c>
    </row>
    <row r="288" spans="1:8">
      <c r="A288" s="14" t="s">
        <v>867</v>
      </c>
      <c r="B288" s="14" t="s">
        <v>902</v>
      </c>
      <c r="C288" s="14" t="s">
        <v>902</v>
      </c>
      <c r="D288" s="14" t="s">
        <v>902</v>
      </c>
      <c r="E288" s="14" t="s">
        <v>890</v>
      </c>
      <c r="F288" s="14" t="s">
        <v>868</v>
      </c>
      <c r="G288" s="14" t="s">
        <v>868</v>
      </c>
      <c r="H288" s="14" t="s">
        <v>1631</v>
      </c>
    </row>
    <row r="289" spans="1:8">
      <c r="A289" s="14" t="s">
        <v>883</v>
      </c>
      <c r="B289" s="14" t="s">
        <v>903</v>
      </c>
      <c r="C289" s="14" t="s">
        <v>903</v>
      </c>
      <c r="D289" s="14" t="s">
        <v>903</v>
      </c>
      <c r="E289" s="14" t="s">
        <v>890</v>
      </c>
      <c r="F289" s="14" t="s">
        <v>884</v>
      </c>
      <c r="G289" s="14" t="s">
        <v>884</v>
      </c>
      <c r="H289" s="14" t="s">
        <v>1631</v>
      </c>
    </row>
    <row r="290" spans="1:8">
      <c r="A290" s="14" t="s">
        <v>885</v>
      </c>
      <c r="B290" s="14" t="s">
        <v>344</v>
      </c>
      <c r="C290" s="14" t="s">
        <v>344</v>
      </c>
      <c r="D290" s="14" t="s">
        <v>344</v>
      </c>
      <c r="E290" s="14" t="s">
        <v>890</v>
      </c>
      <c r="F290" s="14" t="s">
        <v>343</v>
      </c>
      <c r="G290" s="14" t="s">
        <v>343</v>
      </c>
      <c r="H290" s="14" t="s">
        <v>1631</v>
      </c>
    </row>
    <row r="291" spans="1:8">
      <c r="A291" s="14" t="s">
        <v>886</v>
      </c>
      <c r="B291" s="14" t="s">
        <v>346</v>
      </c>
      <c r="C291" s="14" t="s">
        <v>346</v>
      </c>
      <c r="D291" s="14" t="s">
        <v>346</v>
      </c>
      <c r="E291" s="14" t="s">
        <v>890</v>
      </c>
      <c r="F291" s="14" t="s">
        <v>345</v>
      </c>
      <c r="G291" s="14" t="s">
        <v>345</v>
      </c>
      <c r="H291" s="14" t="s">
        <v>1631</v>
      </c>
    </row>
    <row r="292" spans="1:8">
      <c r="A292" s="14" t="s">
        <v>887</v>
      </c>
      <c r="B292" s="14" t="s">
        <v>328</v>
      </c>
      <c r="C292" s="14" t="s">
        <v>824</v>
      </c>
      <c r="D292" s="14" t="s">
        <v>824</v>
      </c>
      <c r="E292" s="14" t="s">
        <v>890</v>
      </c>
      <c r="F292" s="14" t="s">
        <v>327</v>
      </c>
      <c r="G292" s="14" t="s">
        <v>327</v>
      </c>
      <c r="H292" s="14" t="s">
        <v>1641</v>
      </c>
    </row>
    <row r="293" spans="1:8">
      <c r="A293" s="14" t="s">
        <v>888</v>
      </c>
      <c r="B293" s="14" t="s">
        <v>339</v>
      </c>
      <c r="C293" s="14" t="s">
        <v>339</v>
      </c>
      <c r="D293" s="14" t="s">
        <v>339</v>
      </c>
      <c r="E293" s="14" t="s">
        <v>890</v>
      </c>
      <c r="F293" s="14" t="s">
        <v>338</v>
      </c>
      <c r="G293" s="14" t="s">
        <v>338</v>
      </c>
      <c r="H293" s="14" t="s">
        <v>1631</v>
      </c>
    </row>
    <row r="294" spans="1:8">
      <c r="A294" s="14" t="s">
        <v>889</v>
      </c>
      <c r="B294" s="14" t="s">
        <v>342</v>
      </c>
      <c r="C294" s="14" t="s">
        <v>342</v>
      </c>
      <c r="D294" s="14" t="s">
        <v>342</v>
      </c>
      <c r="E294" s="14" t="s">
        <v>890</v>
      </c>
      <c r="F294" s="14" t="s">
        <v>84</v>
      </c>
      <c r="G294" s="14" t="s">
        <v>84</v>
      </c>
      <c r="H294" s="14" t="s">
        <v>1631</v>
      </c>
    </row>
    <row r="295" spans="1:8">
      <c r="A295" s="14" t="s">
        <v>824</v>
      </c>
      <c r="B295" s="14" t="s">
        <v>1611</v>
      </c>
      <c r="C295" s="14">
        <v>178311</v>
      </c>
      <c r="D295" s="14">
        <v>190985</v>
      </c>
      <c r="E295" s="14" t="s">
        <v>1663</v>
      </c>
      <c r="F295" s="14" t="s">
        <v>897</v>
      </c>
      <c r="G295" s="14" t="s">
        <v>120</v>
      </c>
      <c r="H295" s="14" t="s">
        <v>1139</v>
      </c>
    </row>
    <row r="296" spans="1:8">
      <c r="A296" s="14" t="s">
        <v>824</v>
      </c>
      <c r="B296" s="14" t="s">
        <v>824</v>
      </c>
      <c r="C296" s="14" t="s">
        <v>824</v>
      </c>
      <c r="D296" s="14" t="s">
        <v>824</v>
      </c>
      <c r="E296" s="14" t="s">
        <v>1663</v>
      </c>
      <c r="F296" s="14" t="s">
        <v>897</v>
      </c>
      <c r="G296" s="14" t="s">
        <v>866</v>
      </c>
      <c r="H296" s="14" t="s">
        <v>1139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04F6-3E37-4C7D-BF1F-679FCE77CEA5}">
  <sheetPr>
    <tabColor theme="9" tint="0.39997558519241921"/>
  </sheetPr>
  <dimension ref="A1:J131"/>
  <sheetViews>
    <sheetView topLeftCell="E59" workbookViewId="0">
      <selection activeCell="H69" sqref="H69"/>
    </sheetView>
  </sheetViews>
  <sheetFormatPr defaultRowHeight="14.45"/>
  <cols>
    <col min="1" max="1" width="39.5703125" bestFit="1" customWidth="1"/>
    <col min="2" max="2" width="19.42578125" customWidth="1"/>
    <col min="3" max="3" width="28.5703125" customWidth="1"/>
    <col min="4" max="4" width="21.42578125" customWidth="1"/>
    <col min="5" max="5" width="27.42578125" customWidth="1"/>
    <col min="6" max="6" width="23.5703125" customWidth="1"/>
    <col min="7" max="7" width="33.5703125" customWidth="1"/>
    <col min="8" max="9" width="55.42578125" customWidth="1"/>
    <col min="10" max="10" width="45.5703125" customWidth="1"/>
  </cols>
  <sheetData>
    <row r="1" spans="1:10">
      <c r="A1" t="s">
        <v>9061</v>
      </c>
    </row>
    <row r="2" spans="1:10">
      <c r="A2" s="67" t="s">
        <v>9062</v>
      </c>
    </row>
    <row r="3" spans="1:10">
      <c r="A3" t="s">
        <v>9063</v>
      </c>
      <c r="B3" t="s">
        <v>9064</v>
      </c>
      <c r="C3" t="s">
        <v>9065</v>
      </c>
      <c r="D3" t="s">
        <v>9066</v>
      </c>
      <c r="E3" t="s">
        <v>9067</v>
      </c>
      <c r="F3" t="s">
        <v>9068</v>
      </c>
      <c r="G3" t="s">
        <v>9069</v>
      </c>
      <c r="H3" t="s">
        <v>9070</v>
      </c>
      <c r="I3" t="s">
        <v>9071</v>
      </c>
      <c r="J3" t="s">
        <v>9072</v>
      </c>
    </row>
    <row r="4" spans="1:10">
      <c r="A4" t="s">
        <v>9073</v>
      </c>
      <c r="C4" t="s">
        <v>9073</v>
      </c>
      <c r="E4" t="s">
        <v>1766</v>
      </c>
      <c r="J4" t="s">
        <v>9074</v>
      </c>
    </row>
    <row r="5" spans="1:10">
      <c r="A5" t="s">
        <v>126</v>
      </c>
      <c r="C5" t="s">
        <v>126</v>
      </c>
      <c r="E5" t="s">
        <v>126</v>
      </c>
      <c r="J5" t="s">
        <v>9075</v>
      </c>
    </row>
    <row r="6" spans="1:10">
      <c r="A6" t="s">
        <v>9076</v>
      </c>
      <c r="C6" t="s">
        <v>9076</v>
      </c>
      <c r="E6" t="s">
        <v>9077</v>
      </c>
      <c r="I6" t="s">
        <v>9078</v>
      </c>
      <c r="J6" t="s">
        <v>9079</v>
      </c>
    </row>
    <row r="7" spans="1:10">
      <c r="A7" t="s">
        <v>124</v>
      </c>
      <c r="C7" t="s">
        <v>124</v>
      </c>
      <c r="E7" t="s">
        <v>124</v>
      </c>
    </row>
    <row r="8" spans="1:10">
      <c r="A8" t="s">
        <v>8469</v>
      </c>
      <c r="C8" t="s">
        <v>8469</v>
      </c>
      <c r="E8" s="67" t="s">
        <v>9080</v>
      </c>
      <c r="H8" s="32"/>
      <c r="I8" t="s">
        <v>9081</v>
      </c>
    </row>
    <row r="9" spans="1:10">
      <c r="A9" t="s">
        <v>9082</v>
      </c>
      <c r="C9" t="s">
        <v>9082</v>
      </c>
      <c r="E9" s="67" t="s">
        <v>9080</v>
      </c>
      <c r="I9" t="s">
        <v>9081</v>
      </c>
    </row>
    <row r="10" spans="1:10">
      <c r="A10" t="s">
        <v>9080</v>
      </c>
      <c r="C10" t="s">
        <v>9080</v>
      </c>
      <c r="E10" t="s">
        <v>9080</v>
      </c>
    </row>
    <row r="11" spans="1:10">
      <c r="A11" t="s">
        <v>9083</v>
      </c>
      <c r="C11" t="s">
        <v>9083</v>
      </c>
      <c r="E11" t="s">
        <v>9083</v>
      </c>
    </row>
    <row r="12" spans="1:10">
      <c r="A12" t="s">
        <v>9084</v>
      </c>
      <c r="C12" t="s">
        <v>9084</v>
      </c>
      <c r="E12" t="s">
        <v>9084</v>
      </c>
    </row>
    <row r="13" spans="1:10">
      <c r="A13" t="s">
        <v>9085</v>
      </c>
      <c r="B13" t="s">
        <v>9085</v>
      </c>
      <c r="C13" t="s">
        <v>9085</v>
      </c>
      <c r="D13" t="s">
        <v>9085</v>
      </c>
      <c r="E13" t="s">
        <v>9086</v>
      </c>
    </row>
    <row r="14" spans="1:10">
      <c r="A14" t="s">
        <v>9087</v>
      </c>
      <c r="C14" t="s">
        <v>9087</v>
      </c>
      <c r="E14" t="s">
        <v>9087</v>
      </c>
    </row>
    <row r="15" spans="1:10">
      <c r="A15" t="s">
        <v>9088</v>
      </c>
      <c r="C15" t="s">
        <v>9088</v>
      </c>
      <c r="E15" t="s">
        <v>9088</v>
      </c>
    </row>
    <row r="16" spans="1:10">
      <c r="A16" t="s">
        <v>9089</v>
      </c>
      <c r="C16" t="s">
        <v>9089</v>
      </c>
      <c r="E16" t="s">
        <v>9089</v>
      </c>
    </row>
    <row r="17" spans="1:9">
      <c r="A17" t="s">
        <v>9090</v>
      </c>
      <c r="C17" t="s">
        <v>9090</v>
      </c>
      <c r="E17" t="s">
        <v>9090</v>
      </c>
    </row>
    <row r="18" spans="1:9">
      <c r="A18" t="s">
        <v>9091</v>
      </c>
      <c r="C18" t="s">
        <v>9091</v>
      </c>
      <c r="E18" t="s">
        <v>9091</v>
      </c>
      <c r="G18" t="s">
        <v>969</v>
      </c>
    </row>
    <row r="19" spans="1:9">
      <c r="A19" t="s">
        <v>7394</v>
      </c>
      <c r="C19" t="s">
        <v>9085</v>
      </c>
      <c r="D19" t="s">
        <v>9085</v>
      </c>
      <c r="E19" s="67" t="s">
        <v>9080</v>
      </c>
      <c r="I19" t="s">
        <v>9081</v>
      </c>
    </row>
    <row r="20" spans="1:9">
      <c r="A20" t="s">
        <v>9092</v>
      </c>
      <c r="C20" t="s">
        <v>9092</v>
      </c>
      <c r="E20" s="67" t="s">
        <v>9080</v>
      </c>
      <c r="I20" t="s">
        <v>9081</v>
      </c>
    </row>
    <row r="21" spans="1:9">
      <c r="A21" t="s">
        <v>9093</v>
      </c>
      <c r="C21" t="s">
        <v>9093</v>
      </c>
      <c r="E21" s="67" t="s">
        <v>9080</v>
      </c>
      <c r="I21" t="s">
        <v>9081</v>
      </c>
    </row>
    <row r="22" spans="1:9">
      <c r="A22" t="s">
        <v>9094</v>
      </c>
      <c r="C22" t="s">
        <v>9094</v>
      </c>
      <c r="E22" s="67" t="s">
        <v>9080</v>
      </c>
      <c r="I22" t="s">
        <v>9081</v>
      </c>
    </row>
    <row r="23" spans="1:9">
      <c r="A23" t="s">
        <v>7195</v>
      </c>
      <c r="C23" t="s">
        <v>7195</v>
      </c>
      <c r="E23" s="67" t="s">
        <v>9080</v>
      </c>
      <c r="I23" t="s">
        <v>9081</v>
      </c>
    </row>
    <row r="24" spans="1:9">
      <c r="A24" t="s">
        <v>9095</v>
      </c>
      <c r="C24" t="s">
        <v>9095</v>
      </c>
      <c r="E24" s="67" t="s">
        <v>9080</v>
      </c>
      <c r="I24" t="s">
        <v>9081</v>
      </c>
    </row>
    <row r="25" spans="1:9">
      <c r="A25" t="s">
        <v>7014</v>
      </c>
      <c r="C25" t="s">
        <v>7014</v>
      </c>
      <c r="E25" s="67" t="s">
        <v>9080</v>
      </c>
      <c r="I25" t="s">
        <v>9081</v>
      </c>
    </row>
    <row r="26" spans="1:9">
      <c r="A26" t="s">
        <v>9096</v>
      </c>
      <c r="C26" t="s">
        <v>9096</v>
      </c>
      <c r="E26" s="67" t="s">
        <v>6294</v>
      </c>
    </row>
    <row r="27" spans="1:9">
      <c r="A27" t="s">
        <v>9097</v>
      </c>
      <c r="C27" t="s">
        <v>9097</v>
      </c>
      <c r="E27" s="67" t="s">
        <v>9080</v>
      </c>
      <c r="I27" t="s">
        <v>9081</v>
      </c>
    </row>
    <row r="28" spans="1:9">
      <c r="A28" t="s">
        <v>9098</v>
      </c>
      <c r="C28" t="s">
        <v>9098</v>
      </c>
      <c r="E28" s="67" t="s">
        <v>6294</v>
      </c>
    </row>
    <row r="29" spans="1:9">
      <c r="A29" t="s">
        <v>9099</v>
      </c>
      <c r="C29" t="s">
        <v>9099</v>
      </c>
      <c r="E29" s="67" t="s">
        <v>6294</v>
      </c>
    </row>
    <row r="30" spans="1:9">
      <c r="A30" t="s">
        <v>9100</v>
      </c>
      <c r="C30" t="s">
        <v>9100</v>
      </c>
      <c r="E30" s="67" t="s">
        <v>6294</v>
      </c>
    </row>
    <row r="31" spans="1:9">
      <c r="A31" t="s">
        <v>9101</v>
      </c>
      <c r="C31" t="s">
        <v>9101</v>
      </c>
      <c r="E31" s="67" t="s">
        <v>6294</v>
      </c>
    </row>
    <row r="32" spans="1:9">
      <c r="A32" t="s">
        <v>1627</v>
      </c>
      <c r="C32" t="s">
        <v>1627</v>
      </c>
      <c r="E32" s="67" t="s">
        <v>9077</v>
      </c>
      <c r="I32" t="s">
        <v>9102</v>
      </c>
    </row>
    <row r="33" spans="1:5">
      <c r="A33" t="s">
        <v>9085</v>
      </c>
      <c r="B33" t="s">
        <v>9085</v>
      </c>
      <c r="C33" t="s">
        <v>116</v>
      </c>
      <c r="E33" s="67" t="s">
        <v>9103</v>
      </c>
    </row>
    <row r="34" spans="1:5">
      <c r="A34" t="s">
        <v>9085</v>
      </c>
      <c r="B34" t="s">
        <v>9085</v>
      </c>
      <c r="C34" t="s">
        <v>121</v>
      </c>
      <c r="E34" s="67" t="s">
        <v>9103</v>
      </c>
    </row>
    <row r="35" spans="1:5">
      <c r="A35" t="s">
        <v>9085</v>
      </c>
      <c r="B35" t="s">
        <v>9085</v>
      </c>
      <c r="C35" t="s">
        <v>118</v>
      </c>
      <c r="E35" s="67" t="s">
        <v>9103</v>
      </c>
    </row>
    <row r="36" spans="1:5">
      <c r="A36" t="s">
        <v>9085</v>
      </c>
      <c r="B36" t="s">
        <v>9085</v>
      </c>
      <c r="C36" t="s">
        <v>9104</v>
      </c>
      <c r="E36" s="67" t="s">
        <v>9103</v>
      </c>
    </row>
    <row r="37" spans="1:5">
      <c r="A37" t="s">
        <v>9085</v>
      </c>
      <c r="B37" t="s">
        <v>9085</v>
      </c>
      <c r="C37" t="s">
        <v>122</v>
      </c>
      <c r="E37" s="67" t="s">
        <v>9103</v>
      </c>
    </row>
    <row r="38" spans="1:5">
      <c r="A38" t="s">
        <v>9085</v>
      </c>
      <c r="B38" t="s">
        <v>9085</v>
      </c>
      <c r="C38" t="s">
        <v>9105</v>
      </c>
      <c r="E38" s="67" t="s">
        <v>9103</v>
      </c>
    </row>
    <row r="39" spans="1:5">
      <c r="A39" t="s">
        <v>9085</v>
      </c>
      <c r="B39" t="s">
        <v>9085</v>
      </c>
      <c r="C39" t="s">
        <v>9106</v>
      </c>
      <c r="E39" s="67" t="s">
        <v>9103</v>
      </c>
    </row>
    <row r="40" spans="1:5">
      <c r="A40" t="s">
        <v>9085</v>
      </c>
      <c r="B40" t="s">
        <v>9085</v>
      </c>
      <c r="C40" t="s">
        <v>230</v>
      </c>
      <c r="E40" s="67" t="s">
        <v>9103</v>
      </c>
    </row>
    <row r="41" spans="1:5">
      <c r="A41" t="s">
        <v>9085</v>
      </c>
      <c r="B41" t="s">
        <v>9085</v>
      </c>
      <c r="C41" t="s">
        <v>9107</v>
      </c>
      <c r="E41" s="67" t="s">
        <v>9103</v>
      </c>
    </row>
    <row r="43" spans="1:5">
      <c r="E43" t="s">
        <v>9108</v>
      </c>
    </row>
    <row r="44" spans="1:5">
      <c r="E44" s="33" t="s">
        <v>1766</v>
      </c>
    </row>
    <row r="45" spans="1:5">
      <c r="E45" s="33" t="s">
        <v>126</v>
      </c>
    </row>
    <row r="46" spans="1:5">
      <c r="E46" s="33" t="s">
        <v>9076</v>
      </c>
    </row>
    <row r="47" spans="1:5">
      <c r="E47" s="33" t="s">
        <v>124</v>
      </c>
    </row>
    <row r="48" spans="1:5">
      <c r="E48" s="33" t="s">
        <v>8469</v>
      </c>
    </row>
    <row r="49" spans="5:5">
      <c r="E49" s="33" t="s">
        <v>9082</v>
      </c>
    </row>
    <row r="50" spans="5:5">
      <c r="E50" s="33" t="s">
        <v>9080</v>
      </c>
    </row>
    <row r="51" spans="5:5">
      <c r="E51" s="33" t="s">
        <v>9083</v>
      </c>
    </row>
    <row r="52" spans="5:5">
      <c r="E52" s="33" t="s">
        <v>9084</v>
      </c>
    </row>
    <row r="53" spans="5:5">
      <c r="E53" s="33" t="s">
        <v>9086</v>
      </c>
    </row>
    <row r="54" spans="5:5">
      <c r="E54" s="33" t="s">
        <v>9087</v>
      </c>
    </row>
    <row r="55" spans="5:5">
      <c r="E55" s="33" t="s">
        <v>9088</v>
      </c>
    </row>
    <row r="56" spans="5:5">
      <c r="E56" s="33" t="s">
        <v>9089</v>
      </c>
    </row>
    <row r="57" spans="5:5">
      <c r="E57" s="33" t="s">
        <v>9090</v>
      </c>
    </row>
    <row r="58" spans="5:5">
      <c r="E58" s="33" t="s">
        <v>9091</v>
      </c>
    </row>
    <row r="59" spans="5:5">
      <c r="E59" s="33" t="s">
        <v>1617</v>
      </c>
    </row>
    <row r="60" spans="5:5">
      <c r="E60" s="33" t="s">
        <v>6294</v>
      </c>
    </row>
    <row r="61" spans="5:5">
      <c r="E61" s="33" t="s">
        <v>9077</v>
      </c>
    </row>
    <row r="70" spans="1:10">
      <c r="A70" s="67" t="s">
        <v>9109</v>
      </c>
    </row>
    <row r="72" spans="1:10">
      <c r="A72" t="s">
        <v>9110</v>
      </c>
      <c r="B72" t="s">
        <v>9111</v>
      </c>
      <c r="C72" t="s">
        <v>9112</v>
      </c>
      <c r="D72" t="s">
        <v>9113</v>
      </c>
      <c r="E72" t="s">
        <v>9114</v>
      </c>
      <c r="F72" t="s">
        <v>9115</v>
      </c>
      <c r="G72" t="s">
        <v>9116</v>
      </c>
      <c r="H72" t="s">
        <v>9117</v>
      </c>
      <c r="I72" t="s">
        <v>9118</v>
      </c>
      <c r="J72" t="s">
        <v>9071</v>
      </c>
    </row>
    <row r="73" spans="1:10">
      <c r="A73" t="s">
        <v>7014</v>
      </c>
      <c r="B73" t="s">
        <v>7015</v>
      </c>
      <c r="C73" t="s">
        <v>6700</v>
      </c>
      <c r="D73" t="s">
        <v>9080</v>
      </c>
      <c r="G73" t="s">
        <v>1617</v>
      </c>
      <c r="H73" s="182" t="str">
        <f>_xlfn.XLOOKUP(Table185[[#This Row],[Lifecycle Role - Dev]],Table186[Available lifecycle roles - Prod],Table186[Lifecyle role IDs],"0-Not Found",0,1)</f>
        <v>&lt;Removed&gt;</v>
      </c>
    </row>
    <row r="74" spans="1:10">
      <c r="A74" t="s">
        <v>7031</v>
      </c>
      <c r="B74" t="s">
        <v>7032</v>
      </c>
      <c r="C74" t="s">
        <v>6700</v>
      </c>
      <c r="D74" t="s">
        <v>6294</v>
      </c>
      <c r="G74" t="s">
        <v>6294</v>
      </c>
      <c r="H74" s="182" t="str">
        <f>_xlfn.XLOOKUP(Table185[[#This Row],[Lifecycle Role - Dev]],Table186[Available lifecycle roles - Prod],Table186[Lifecyle role IDs],"0-Not Found",0,1)</f>
        <v>96100</v>
      </c>
      <c r="J74" t="s">
        <v>9119</v>
      </c>
    </row>
    <row r="75" spans="1:10">
      <c r="A75" t="s">
        <v>7053</v>
      </c>
      <c r="B75" t="s">
        <v>7054</v>
      </c>
      <c r="C75" t="s">
        <v>6701</v>
      </c>
      <c r="G75" t="s">
        <v>6445</v>
      </c>
      <c r="H75" s="182" t="str">
        <f>_xlfn.XLOOKUP(Table185[[#This Row],[Lifecycle Role - Dev]],Table186[Available lifecycle roles - Prod],Table186[Lifecyle role IDs],"0-Not Found",0,1)</f>
        <v>&lt;Removed&gt;</v>
      </c>
    </row>
    <row r="76" spans="1:10">
      <c r="A76" t="s">
        <v>7053</v>
      </c>
      <c r="B76" t="s">
        <v>7055</v>
      </c>
      <c r="C76" t="s">
        <v>6700</v>
      </c>
      <c r="G76" t="s">
        <v>6445</v>
      </c>
      <c r="H76" s="182" t="str">
        <f>_xlfn.XLOOKUP(Table185[[#This Row],[Lifecycle Role - Dev]],Table186[Available lifecycle roles - Prod],Table186[Lifecyle role IDs],"0-Not Found",0,1)</f>
        <v>&lt;Removed&gt;</v>
      </c>
    </row>
    <row r="77" spans="1:10">
      <c r="A77" t="s">
        <v>6305</v>
      </c>
      <c r="B77" t="s">
        <v>7138</v>
      </c>
      <c r="C77" t="s">
        <v>6701</v>
      </c>
      <c r="D77" t="s">
        <v>6294</v>
      </c>
      <c r="G77" t="s">
        <v>6294</v>
      </c>
      <c r="H77" s="182" t="str">
        <f>_xlfn.XLOOKUP(Table185[[#This Row],[Lifecycle Role - Dev]],Table186[Available lifecycle roles - Prod],Table186[Lifecyle role IDs],"0-Not Found",0,1)</f>
        <v>96100</v>
      </c>
      <c r="J77" t="s">
        <v>9119</v>
      </c>
    </row>
    <row r="78" spans="1:10">
      <c r="A78" t="s">
        <v>6305</v>
      </c>
      <c r="B78" t="s">
        <v>7139</v>
      </c>
      <c r="C78" t="s">
        <v>6700</v>
      </c>
      <c r="D78" t="s">
        <v>6294</v>
      </c>
      <c r="G78" t="s">
        <v>6294</v>
      </c>
      <c r="H78" s="182" t="str">
        <f>_xlfn.XLOOKUP(Table185[[#This Row],[Lifecycle Role - Dev]],Table186[Available lifecycle roles - Prod],Table186[Lifecyle role IDs],"0-Not Found",0,1)</f>
        <v>96100</v>
      </c>
      <c r="J78" t="s">
        <v>9119</v>
      </c>
    </row>
    <row r="79" spans="1:10">
      <c r="A79" t="s">
        <v>7195</v>
      </c>
      <c r="B79" t="s">
        <v>7196</v>
      </c>
      <c r="C79" t="s">
        <v>6700</v>
      </c>
      <c r="D79" t="s">
        <v>9080</v>
      </c>
      <c r="G79" t="s">
        <v>607</v>
      </c>
      <c r="H79" s="182" t="str">
        <f>_xlfn.XLOOKUP(Table185[[#This Row],[Lifecycle Role - Dev]],Table186[Available lifecycle roles - Prod],Table186[Lifecyle role IDs],"0-Not Found",0,1)</f>
        <v>???</v>
      </c>
    </row>
    <row r="80" spans="1:10">
      <c r="A80" t="s">
        <v>7203</v>
      </c>
      <c r="B80" t="s">
        <v>7204</v>
      </c>
      <c r="C80" t="s">
        <v>6701</v>
      </c>
      <c r="D80" t="s">
        <v>9080</v>
      </c>
      <c r="G80" t="s">
        <v>1617</v>
      </c>
      <c r="H80" s="182" t="str">
        <f>_xlfn.XLOOKUP(Table185[[#This Row],[Lifecycle Role - Dev]],Table186[Available lifecycle roles - Prod],Table186[Lifecyle role IDs],"0-Not Found",0,1)</f>
        <v>&lt;Removed&gt;</v>
      </c>
    </row>
    <row r="81" spans="1:10">
      <c r="A81" t="s">
        <v>7205</v>
      </c>
      <c r="B81" t="s">
        <v>7206</v>
      </c>
      <c r="C81" t="s">
        <v>6700</v>
      </c>
      <c r="D81" t="s">
        <v>9080</v>
      </c>
      <c r="G81" t="s">
        <v>1617</v>
      </c>
      <c r="H81" s="182" t="str">
        <f>_xlfn.XLOOKUP(Table185[[#This Row],[Lifecycle Role - Dev]],Table186[Available lifecycle roles - Prod],Table186[Lifecyle role IDs],"0-Not Found",0,1)</f>
        <v>&lt;Removed&gt;</v>
      </c>
    </row>
    <row r="82" spans="1:10">
      <c r="A82" t="s">
        <v>7292</v>
      </c>
      <c r="B82" t="s">
        <v>7293</v>
      </c>
      <c r="C82" t="s">
        <v>6700</v>
      </c>
      <c r="D82" t="s">
        <v>6294</v>
      </c>
      <c r="G82" t="s">
        <v>6294</v>
      </c>
      <c r="H82" s="182" t="str">
        <f>_xlfn.XLOOKUP(Table185[[#This Row],[Lifecycle Role - Dev]],Table186[Available lifecycle roles - Prod],Table186[Lifecyle role IDs],"0-Not Found",0,1)</f>
        <v>96100</v>
      </c>
      <c r="J82" t="s">
        <v>9119</v>
      </c>
    </row>
    <row r="83" spans="1:10">
      <c r="A83" t="s">
        <v>6258</v>
      </c>
      <c r="B83" t="s">
        <v>7307</v>
      </c>
      <c r="C83" t="s">
        <v>6701</v>
      </c>
      <c r="D83" t="s">
        <v>229</v>
      </c>
      <c r="G83" t="s">
        <v>229</v>
      </c>
      <c r="H83" s="182" t="str">
        <f>_xlfn.XLOOKUP(Table185[[#This Row],[Lifecycle Role - Dev]],Table186[Available lifecycle roles - Prod],Table186[Lifecyle role IDs],"0-Not Found",0,1)</f>
        <v>191003</v>
      </c>
    </row>
    <row r="84" spans="1:10">
      <c r="A84" t="s">
        <v>6258</v>
      </c>
      <c r="B84" t="s">
        <v>7308</v>
      </c>
      <c r="C84" t="s">
        <v>6700</v>
      </c>
      <c r="D84" t="s">
        <v>229</v>
      </c>
      <c r="G84" t="s">
        <v>229</v>
      </c>
      <c r="H84" s="182" t="str">
        <f>_xlfn.XLOOKUP(Table185[[#This Row],[Lifecycle Role - Dev]],Table186[Available lifecycle roles - Prod],Table186[Lifecyle role IDs],"0-Not Found",0,1)</f>
        <v>191003</v>
      </c>
    </row>
    <row r="85" spans="1:10">
      <c r="A85" t="s">
        <v>126</v>
      </c>
      <c r="B85" t="s">
        <v>7309</v>
      </c>
      <c r="C85" t="s">
        <v>6700</v>
      </c>
      <c r="G85" t="s">
        <v>126</v>
      </c>
      <c r="H85" s="182" t="str">
        <f>_xlfn.XLOOKUP(Table185[[#This Row],[Lifecycle Role - Dev]],Table186[Available lifecycle roles - Prod],Table186[Lifecyle role IDs],"0-Not Found",0,1)</f>
        <v>4181</v>
      </c>
    </row>
    <row r="86" spans="1:10">
      <c r="A86" t="s">
        <v>7394</v>
      </c>
      <c r="B86" t="s">
        <v>7395</v>
      </c>
      <c r="C86" t="s">
        <v>6700</v>
      </c>
      <c r="G86" t="s">
        <v>1617</v>
      </c>
      <c r="H86" s="182" t="str">
        <f>_xlfn.XLOOKUP(Table185[[#This Row],[Lifecycle Role - Dev]],Table186[Available lifecycle roles - Prod],Table186[Lifecyle role IDs],"0-Not Found",0,1)</f>
        <v>&lt;Removed&gt;</v>
      </c>
    </row>
    <row r="87" spans="1:10">
      <c r="A87" t="s">
        <v>2128</v>
      </c>
      <c r="B87" t="s">
        <v>7534</v>
      </c>
      <c r="C87" t="s">
        <v>6701</v>
      </c>
      <c r="E87">
        <v>178353</v>
      </c>
      <c r="G87" t="s">
        <v>606</v>
      </c>
      <c r="H87" s="182">
        <f>_xlfn.XLOOKUP(Table185[[#This Row],[Lifecycle Role - Dev]],Table186[Available lifecycle roles - Prod],Table186[Lifecyle role IDs],"0-Not Found",0,1)</f>
        <v>191248</v>
      </c>
      <c r="J87" t="s">
        <v>9120</v>
      </c>
    </row>
    <row r="88" spans="1:10">
      <c r="A88" t="s">
        <v>2128</v>
      </c>
      <c r="B88" t="s">
        <v>1809</v>
      </c>
      <c r="C88" t="s">
        <v>6700</v>
      </c>
      <c r="E88">
        <v>178353</v>
      </c>
      <c r="G88" t="s">
        <v>606</v>
      </c>
      <c r="H88" s="182">
        <f>_xlfn.XLOOKUP(Table185[[#This Row],[Lifecycle Role - Dev]],Table186[Available lifecycle roles - Prod],Table186[Lifecyle role IDs],"0-Not Found",0,1)</f>
        <v>191248</v>
      </c>
      <c r="J88" t="s">
        <v>9120</v>
      </c>
    </row>
    <row r="89" spans="1:10">
      <c r="A89" t="s">
        <v>2128</v>
      </c>
      <c r="B89" t="s">
        <v>7534</v>
      </c>
      <c r="C89" t="s">
        <v>6701</v>
      </c>
      <c r="E89">
        <v>178353</v>
      </c>
      <c r="G89" t="s">
        <v>229</v>
      </c>
      <c r="H89" s="182" t="str">
        <f>_xlfn.XLOOKUP(Table185[[#This Row],[Lifecycle Role - Dev]],Table186[Available lifecycle roles - Prod],Table186[Lifecyle role IDs],"0-Not Found",0,1)</f>
        <v>191003</v>
      </c>
      <c r="J89" t="s">
        <v>9121</v>
      </c>
    </row>
    <row r="90" spans="1:10">
      <c r="A90" t="s">
        <v>2128</v>
      </c>
      <c r="B90" t="s">
        <v>1809</v>
      </c>
      <c r="C90" t="s">
        <v>6700</v>
      </c>
      <c r="E90">
        <v>178353</v>
      </c>
      <c r="G90" t="s">
        <v>229</v>
      </c>
      <c r="H90" s="182" t="str">
        <f>_xlfn.XLOOKUP(Table185[[#This Row],[Lifecycle Role - Dev]],Table186[Available lifecycle roles - Prod],Table186[Lifecyle role IDs],"0-Not Found",0,1)</f>
        <v>191003</v>
      </c>
      <c r="J90" t="s">
        <v>9121</v>
      </c>
    </row>
    <row r="91" spans="1:10">
      <c r="A91" t="s">
        <v>2128</v>
      </c>
      <c r="B91" t="s">
        <v>1809</v>
      </c>
      <c r="C91" t="s">
        <v>6700</v>
      </c>
      <c r="G91" t="s">
        <v>9122</v>
      </c>
      <c r="H91" s="182">
        <f>_xlfn.XLOOKUP(Table185[[#This Row],[Lifecycle Role - Dev]],Table186[Available lifecycle roles - Prod],Table186[Lifecyle role IDs],"0-Not Found",0,1)</f>
        <v>191337</v>
      </c>
      <c r="J91" t="s">
        <v>9123</v>
      </c>
    </row>
    <row r="92" spans="1:10">
      <c r="A92" t="s">
        <v>2128</v>
      </c>
      <c r="B92" t="s">
        <v>1809</v>
      </c>
      <c r="C92" t="s">
        <v>6700</v>
      </c>
      <c r="G92" t="s">
        <v>9122</v>
      </c>
      <c r="H92" s="182">
        <f>_xlfn.XLOOKUP(Table185[[#This Row],[Lifecycle Role - Dev]],Table186[Available lifecycle roles - Prod],Table186[Lifecyle role IDs],"0-Not Found",0,1)</f>
        <v>191337</v>
      </c>
      <c r="J92" t="s">
        <v>9123</v>
      </c>
    </row>
    <row r="93" spans="1:10">
      <c r="A93" t="s">
        <v>7620</v>
      </c>
      <c r="B93" t="s">
        <v>7621</v>
      </c>
      <c r="C93" t="s">
        <v>6700</v>
      </c>
      <c r="D93" t="s">
        <v>7620</v>
      </c>
      <c r="G93" s="67" t="s">
        <v>9124</v>
      </c>
      <c r="H93" s="182">
        <f>_xlfn.XLOOKUP(Table185[[#This Row],[Lifecycle Role - Dev]],Table186[Available lifecycle roles - Prod],Table186[Lifecyle role IDs],"0-Not Found",0,1)</f>
        <v>0</v>
      </c>
    </row>
    <row r="94" spans="1:10">
      <c r="A94" t="s">
        <v>7620</v>
      </c>
      <c r="B94" t="s">
        <v>7622</v>
      </c>
      <c r="C94" t="s">
        <v>6701</v>
      </c>
      <c r="D94" t="s">
        <v>7620</v>
      </c>
      <c r="G94" s="67" t="s">
        <v>9124</v>
      </c>
      <c r="H94" s="182">
        <f>_xlfn.XLOOKUP(Table185[[#This Row],[Lifecycle Role - Dev]],Table186[Available lifecycle roles - Prod],Table186[Lifecyle role IDs],"0-Not Found",0,1)</f>
        <v>0</v>
      </c>
    </row>
    <row r="95" spans="1:10">
      <c r="A95" t="s">
        <v>6290</v>
      </c>
      <c r="B95" t="s">
        <v>7960</v>
      </c>
      <c r="C95" t="s">
        <v>6701</v>
      </c>
      <c r="D95" t="s">
        <v>9080</v>
      </c>
      <c r="G95" t="s">
        <v>1617</v>
      </c>
      <c r="H95" s="182" t="str">
        <f>_xlfn.XLOOKUP(Table185[[#This Row],[Lifecycle Role - Dev]],Table186[Available lifecycle roles - Prod],Table186[Lifecyle role IDs],"0-Not Found",0,1)</f>
        <v>&lt;Removed&gt;</v>
      </c>
    </row>
    <row r="96" spans="1:10">
      <c r="A96" t="s">
        <v>6291</v>
      </c>
      <c r="B96" t="s">
        <v>7961</v>
      </c>
      <c r="C96" t="s">
        <v>6701</v>
      </c>
      <c r="D96" t="s">
        <v>9080</v>
      </c>
      <c r="G96" t="s">
        <v>1617</v>
      </c>
      <c r="H96" s="182" t="str">
        <f>_xlfn.XLOOKUP(Table185[[#This Row],[Lifecycle Role - Dev]],Table186[Available lifecycle roles - Prod],Table186[Lifecyle role IDs],"0-Not Found",0,1)</f>
        <v>&lt;Removed&gt;</v>
      </c>
    </row>
    <row r="97" spans="1:10">
      <c r="A97" t="s">
        <v>6294</v>
      </c>
      <c r="B97" t="s">
        <v>1800</v>
      </c>
      <c r="C97" t="s">
        <v>6701</v>
      </c>
      <c r="D97" t="s">
        <v>6294</v>
      </c>
      <c r="E97">
        <v>96199</v>
      </c>
      <c r="F97" t="s">
        <v>6701</v>
      </c>
      <c r="G97" t="s">
        <v>6294</v>
      </c>
      <c r="H97" s="182" t="str">
        <f>_xlfn.XLOOKUP(Table185[[#This Row],[Lifecycle Role - Dev]],Table186[Available lifecycle roles - Prod],Table186[Lifecyle role IDs],"0-Not Found",0,1)</f>
        <v>96100</v>
      </c>
      <c r="I97" t="s">
        <v>6701</v>
      </c>
      <c r="J97" t="s">
        <v>9119</v>
      </c>
    </row>
    <row r="98" spans="1:10">
      <c r="A98" t="s">
        <v>7972</v>
      </c>
      <c r="B98" t="s">
        <v>7973</v>
      </c>
      <c r="C98" t="s">
        <v>6700</v>
      </c>
      <c r="D98" t="s">
        <v>6294</v>
      </c>
      <c r="G98" t="s">
        <v>6294</v>
      </c>
      <c r="H98" s="182" t="str">
        <f>_xlfn.XLOOKUP(Table185[[#This Row],[Lifecycle Role - Dev]],Table186[Available lifecycle roles - Prod],Table186[Lifecyle role IDs],"0-Not Found",0,1)</f>
        <v>96100</v>
      </c>
      <c r="J98" t="s">
        <v>9119</v>
      </c>
    </row>
    <row r="99" spans="1:10">
      <c r="A99" t="s">
        <v>8075</v>
      </c>
      <c r="B99" t="s">
        <v>8076</v>
      </c>
      <c r="C99" t="s">
        <v>6700</v>
      </c>
      <c r="D99" t="s">
        <v>9080</v>
      </c>
      <c r="G99" t="s">
        <v>1617</v>
      </c>
      <c r="H99" s="182" t="str">
        <f>_xlfn.XLOOKUP(Table185[[#This Row],[Lifecycle Role - Dev]],Table186[Available lifecycle roles - Prod],Table186[Lifecyle role IDs],"0-Not Found",0,1)</f>
        <v>&lt;Removed&gt;</v>
      </c>
    </row>
    <row r="100" spans="1:10">
      <c r="A100" t="s">
        <v>8457</v>
      </c>
      <c r="B100" t="s">
        <v>8458</v>
      </c>
      <c r="C100" t="s">
        <v>6700</v>
      </c>
      <c r="D100" t="s">
        <v>6294</v>
      </c>
      <c r="G100" t="s">
        <v>6294</v>
      </c>
      <c r="H100" s="182" t="str">
        <f>_xlfn.XLOOKUP(Table185[[#This Row],[Lifecycle Role - Dev]],Table186[Available lifecycle roles - Prod],Table186[Lifecyle role IDs],"0-Not Found",0,1)</f>
        <v>96100</v>
      </c>
      <c r="J100" t="s">
        <v>9119</v>
      </c>
    </row>
    <row r="101" spans="1:10">
      <c r="A101" t="s">
        <v>8469</v>
      </c>
      <c r="B101" t="s">
        <v>8470</v>
      </c>
      <c r="C101" t="s">
        <v>6700</v>
      </c>
      <c r="D101" t="s">
        <v>9080</v>
      </c>
      <c r="G101" t="s">
        <v>1617</v>
      </c>
      <c r="H101" s="182" t="str">
        <f>_xlfn.XLOOKUP(Table185[[#This Row],[Lifecycle Role - Dev]],Table186[Available lifecycle roles - Prod],Table186[Lifecyle role IDs],"0-Not Found",0,1)</f>
        <v>&lt;Removed&gt;</v>
      </c>
    </row>
    <row r="102" spans="1:10">
      <c r="A102" t="s">
        <v>124</v>
      </c>
      <c r="B102" t="s">
        <v>8528</v>
      </c>
      <c r="C102" t="s">
        <v>6700</v>
      </c>
      <c r="D102" t="s">
        <v>124</v>
      </c>
      <c r="G102" t="s">
        <v>124</v>
      </c>
      <c r="H102" s="182" t="str">
        <f>_xlfn.XLOOKUP(Table185[[#This Row],[Lifecycle Role - Dev]],Table186[Available lifecycle roles - Prod],Table186[Lifecyle role IDs],"0-Not Found",0,1)</f>
        <v>3399</v>
      </c>
    </row>
    <row r="103" spans="1:10">
      <c r="A103" t="s">
        <v>9085</v>
      </c>
      <c r="B103" t="s">
        <v>9085</v>
      </c>
      <c r="C103" t="s">
        <v>9085</v>
      </c>
      <c r="D103" t="s">
        <v>640</v>
      </c>
      <c r="E103">
        <v>179115</v>
      </c>
      <c r="F103" t="s">
        <v>6701</v>
      </c>
      <c r="G103" t="s">
        <v>231</v>
      </c>
      <c r="H103" s="182" t="str">
        <f>_xlfn.XLOOKUP(Table185[[#This Row],[Lifecycle Role - Dev]],Table186[Available lifecycle roles - Prod],Table186[Lifecyle role IDs],"0-Not Found",0,1)</f>
        <v>191005</v>
      </c>
      <c r="I103" t="s">
        <v>6701</v>
      </c>
      <c r="J103" t="s">
        <v>9125</v>
      </c>
    </row>
    <row r="104" spans="1:10">
      <c r="A104" t="s">
        <v>9085</v>
      </c>
      <c r="B104" t="s">
        <v>9085</v>
      </c>
      <c r="C104" t="s">
        <v>9085</v>
      </c>
      <c r="D104" t="s">
        <v>230</v>
      </c>
      <c r="E104">
        <v>178521</v>
      </c>
      <c r="F104" t="s">
        <v>6701</v>
      </c>
      <c r="G104" t="s">
        <v>230</v>
      </c>
      <c r="H104" s="182" t="str">
        <f>_xlfn.XLOOKUP(Table185[[#This Row],[Lifecycle Role - Dev]],Table186[Available lifecycle roles - Prod],Table186[Lifecyle role IDs],"0-Not Found",0,1)</f>
        <v>191004</v>
      </c>
      <c r="I104" t="s">
        <v>6701</v>
      </c>
      <c r="J104" t="s">
        <v>9125</v>
      </c>
    </row>
    <row r="105" spans="1:10">
      <c r="A105" t="s">
        <v>9085</v>
      </c>
      <c r="B105" t="s">
        <v>9085</v>
      </c>
      <c r="C105" t="s">
        <v>9085</v>
      </c>
      <c r="D105" t="s">
        <v>122</v>
      </c>
      <c r="E105">
        <v>178340</v>
      </c>
      <c r="F105" t="s">
        <v>6701</v>
      </c>
      <c r="G105" t="s">
        <v>122</v>
      </c>
      <c r="H105" s="182" t="str">
        <f>_xlfn.XLOOKUP(Table185[[#This Row],[Lifecycle Role - Dev]],Table186[Available lifecycle roles - Prod],Table186[Lifecyle role IDs],"0-Not Found",0,1)</f>
        <v>190987</v>
      </c>
      <c r="I105" t="s">
        <v>6701</v>
      </c>
      <c r="J105" t="s">
        <v>9125</v>
      </c>
    </row>
    <row r="106" spans="1:10">
      <c r="A106" t="s">
        <v>9085</v>
      </c>
      <c r="B106" t="s">
        <v>9085</v>
      </c>
      <c r="C106" t="s">
        <v>9085</v>
      </c>
      <c r="D106" t="s">
        <v>123</v>
      </c>
      <c r="E106">
        <v>178310</v>
      </c>
      <c r="F106" t="s">
        <v>6701</v>
      </c>
      <c r="G106" t="s">
        <v>123</v>
      </c>
      <c r="H106" s="182" t="str">
        <f>_xlfn.XLOOKUP(Table185[[#This Row],[Lifecycle Role - Dev]],Table186[Available lifecycle roles - Prod],Table186[Lifecyle role IDs],"0-Not Found",0,1)</f>
        <v>190988</v>
      </c>
      <c r="I106" t="s">
        <v>6701</v>
      </c>
      <c r="J106" t="s">
        <v>9125</v>
      </c>
    </row>
    <row r="107" spans="1:10">
      <c r="A107" t="s">
        <v>9085</v>
      </c>
      <c r="B107" t="s">
        <v>9085</v>
      </c>
      <c r="C107" t="s">
        <v>9085</v>
      </c>
      <c r="D107" t="s">
        <v>120</v>
      </c>
      <c r="E107">
        <v>178311</v>
      </c>
      <c r="F107" t="s">
        <v>6701</v>
      </c>
      <c r="G107" t="s">
        <v>120</v>
      </c>
      <c r="H107" s="182" t="str">
        <f>_xlfn.XLOOKUP(Table185[[#This Row],[Lifecycle Role - Dev]],Table186[Available lifecycle roles - Prod],Table186[Lifecyle role IDs],"0-Not Found",0,1)</f>
        <v>190985</v>
      </c>
      <c r="I107" t="s">
        <v>6701</v>
      </c>
      <c r="J107" t="s">
        <v>9125</v>
      </c>
    </row>
    <row r="111" spans="1:10">
      <c r="G111" t="s">
        <v>9126</v>
      </c>
      <c r="H111" t="s">
        <v>9127</v>
      </c>
      <c r="I111" t="s">
        <v>9128</v>
      </c>
    </row>
    <row r="112" spans="1:10">
      <c r="G112" t="s">
        <v>229</v>
      </c>
      <c r="H112" s="68" t="s">
        <v>1103</v>
      </c>
      <c r="I112">
        <f>_xlfn.XMATCH(Table186[[#This Row],[Available lifecycle roles - Prod]],Table185[Lifecycle Role - Dev],0)</f>
        <v>11</v>
      </c>
    </row>
    <row r="113" spans="7:9">
      <c r="G113" t="s">
        <v>231</v>
      </c>
      <c r="H113" s="68" t="s">
        <v>1114</v>
      </c>
      <c r="I113">
        <f>_xlfn.XMATCH(Table186[[#This Row],[Available lifecycle roles - Prod]],Table185[Lifecycle Role - Dev],0)</f>
        <v>31</v>
      </c>
    </row>
    <row r="114" spans="7:9">
      <c r="G114" t="s">
        <v>230</v>
      </c>
      <c r="H114" s="68" t="s">
        <v>9129</v>
      </c>
      <c r="I114">
        <f>_xlfn.XMATCH(Table186[[#This Row],[Available lifecycle roles - Prod]],Table185[Lifecycle Role - Dev],0)</f>
        <v>32</v>
      </c>
    </row>
    <row r="115" spans="7:9">
      <c r="G115" t="s">
        <v>122</v>
      </c>
      <c r="H115" s="68" t="s">
        <v>974</v>
      </c>
      <c r="I115">
        <f>_xlfn.XMATCH(Table186[[#This Row],[Available lifecycle roles - Prod]],Table185[Lifecycle Role - Dev],0)</f>
        <v>33</v>
      </c>
    </row>
    <row r="116" spans="7:9">
      <c r="G116" t="s">
        <v>120</v>
      </c>
      <c r="H116" s="68" t="s">
        <v>967</v>
      </c>
      <c r="I116">
        <f>_xlfn.XMATCH(Table186[[#This Row],[Available lifecycle roles - Prod]],Table185[Lifecycle Role - Dev],0)</f>
        <v>35</v>
      </c>
    </row>
    <row r="117" spans="7:9">
      <c r="G117" t="s">
        <v>116</v>
      </c>
      <c r="H117" t="s">
        <v>961</v>
      </c>
      <c r="I117" t="e">
        <f>_xlfn.XMATCH(Table186[[#This Row],[Available lifecycle roles - Prod]],Table185[Lifecycle Role - Dev],0)</f>
        <v>#N/A</v>
      </c>
    </row>
    <row r="118" spans="7:9">
      <c r="G118" t="s">
        <v>118</v>
      </c>
      <c r="H118" t="s">
        <v>964</v>
      </c>
      <c r="I118" t="e">
        <f>_xlfn.XMATCH(Table186[[#This Row],[Available lifecycle roles - Prod]],Table185[Lifecycle Role - Dev],0)</f>
        <v>#N/A</v>
      </c>
    </row>
    <row r="119" spans="7:9">
      <c r="G119" t="s">
        <v>121</v>
      </c>
      <c r="H119" t="s">
        <v>970</v>
      </c>
      <c r="I119" t="e">
        <f>_xlfn.XMATCH(Table186[[#This Row],[Available lifecycle roles - Prod]],Table185[Lifecycle Role - Dev],0)</f>
        <v>#N/A</v>
      </c>
    </row>
    <row r="120" spans="7:9">
      <c r="G120" t="s">
        <v>123</v>
      </c>
      <c r="H120" t="s">
        <v>976</v>
      </c>
      <c r="I120">
        <f>_xlfn.XMATCH(Table186[[#This Row],[Available lifecycle roles - Prod]],Table185[Lifecycle Role - Dev],0)</f>
        <v>34</v>
      </c>
    </row>
    <row r="121" spans="7:9">
      <c r="G121" t="s">
        <v>124</v>
      </c>
      <c r="H121" t="s">
        <v>978</v>
      </c>
      <c r="I121">
        <f>_xlfn.XMATCH(Table186[[#This Row],[Available lifecycle roles - Prod]],Table185[Lifecycle Role - Dev],0)</f>
        <v>30</v>
      </c>
    </row>
    <row r="122" spans="7:9">
      <c r="G122" t="s">
        <v>125</v>
      </c>
      <c r="H122" t="s">
        <v>980</v>
      </c>
      <c r="I122" t="e">
        <f>_xlfn.XMATCH(Table186[[#This Row],[Available lifecycle roles - Prod]],Table185[Lifecycle Role - Dev],0)</f>
        <v>#N/A</v>
      </c>
    </row>
    <row r="123" spans="7:9">
      <c r="G123" t="s">
        <v>126</v>
      </c>
      <c r="H123" t="s">
        <v>982</v>
      </c>
      <c r="I123">
        <f>_xlfn.XMATCH(Table186[[#This Row],[Available lifecycle roles - Prod]],Table185[Lifecycle Role - Dev],0)</f>
        <v>13</v>
      </c>
    </row>
    <row r="124" spans="7:9">
      <c r="G124" t="s">
        <v>116</v>
      </c>
      <c r="H124" t="s">
        <v>1103</v>
      </c>
      <c r="I124" t="e">
        <f>_xlfn.XMATCH(Table186[[#This Row],[Available lifecycle roles - Prod]],Table185[Lifecycle Role - Dev],0)</f>
        <v>#N/A</v>
      </c>
    </row>
    <row r="125" spans="7:9">
      <c r="G125" t="s">
        <v>118</v>
      </c>
      <c r="H125" t="s">
        <v>964</v>
      </c>
      <c r="I125" t="e">
        <f>_xlfn.XMATCH(Table186[[#This Row],[Available lifecycle roles - Prod]],Table185[Lifecycle Role - Dev],0)</f>
        <v>#N/A</v>
      </c>
    </row>
    <row r="126" spans="7:9">
      <c r="G126" t="s">
        <v>1617</v>
      </c>
      <c r="H126" t="s">
        <v>1617</v>
      </c>
      <c r="I126">
        <f>_xlfn.XMATCH(Table186[[#This Row],[Available lifecycle roles - Prod]],Table185[Lifecycle Role - Dev],0)</f>
        <v>1</v>
      </c>
    </row>
    <row r="127" spans="7:9">
      <c r="G127" t="s">
        <v>6294</v>
      </c>
      <c r="H127" s="68" t="s">
        <v>9130</v>
      </c>
      <c r="I127">
        <f>_xlfn.XMATCH(Table186[[#This Row],[Available lifecycle roles - Prod]],Table185[Lifecycle Role - Dev],0)</f>
        <v>2</v>
      </c>
    </row>
    <row r="128" spans="7:9">
      <c r="G128" t="s">
        <v>606</v>
      </c>
      <c r="H128" s="68">
        <v>191248</v>
      </c>
      <c r="I128">
        <f>_xlfn.XMATCH(Table186[[#This Row],[Available lifecycle roles - Prod]],Table185[Lifecycle Role - Dev],0)</f>
        <v>15</v>
      </c>
    </row>
    <row r="129" spans="7:9">
      <c r="G129" t="s">
        <v>607</v>
      </c>
      <c r="H129" t="s">
        <v>6047</v>
      </c>
      <c r="I129">
        <f>_xlfn.XMATCH(Table186[[#This Row],[Available lifecycle roles - Prod]],Table185[Lifecycle Role - Dev],0)</f>
        <v>7</v>
      </c>
    </row>
    <row r="130" spans="7:9">
      <c r="G130" t="s">
        <v>9124</v>
      </c>
      <c r="H130" s="67"/>
      <c r="I130">
        <f>_xlfn.XMATCH(Table186[[#This Row],[Available lifecycle roles - Prod]],Table185[Lifecycle Role - Dev],0)</f>
        <v>21</v>
      </c>
    </row>
    <row r="131" spans="7:9">
      <c r="G131" t="s">
        <v>9122</v>
      </c>
      <c r="H131">
        <v>191337</v>
      </c>
      <c r="I131">
        <f>_xlfn.XMATCH(Table186[[#This Row],[Available lifecycle roles - Prod]],Table185[Lifecycle Role - Dev],0)</f>
        <v>19</v>
      </c>
    </row>
  </sheetData>
  <dataValidations count="2">
    <dataValidation type="list" allowBlank="1" showInputMessage="1" showErrorMessage="1" sqref="E4:E41" xr:uid="{B8F6D67B-104D-49AC-B058-156956E8A68F}">
      <formula1>$E$44:$E$61</formula1>
    </dataValidation>
    <dataValidation type="list" allowBlank="1" showInputMessage="1" showErrorMessage="1" sqref="D102 G73:G107" xr:uid="{0BEA7974-AD27-44C8-94C0-CBE9F272AD0C}">
      <formula1>$G$112:$G$131</formula1>
    </dataValidation>
  </dataValidations>
  <pageMargins left="0.7" right="0.7" top="0.75" bottom="0.75" header="0.3" footer="0.3"/>
  <legacyDrawing r:id="rId1"/>
  <tableParts count="4">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B1A4-A49F-4C6A-B5B6-6AEC3B13A424}">
  <sheetPr>
    <tabColor rgb="FFFF0000"/>
  </sheetPr>
  <dimension ref="A1:L72"/>
  <sheetViews>
    <sheetView topLeftCell="A25" workbookViewId="0">
      <selection activeCell="A40" sqref="A40"/>
    </sheetView>
  </sheetViews>
  <sheetFormatPr defaultRowHeight="14.45"/>
  <cols>
    <col min="1" max="1" width="46.42578125" customWidth="1"/>
    <col min="2" max="2" width="36.42578125" customWidth="1"/>
    <col min="3" max="3" width="11.5703125" bestFit="1" customWidth="1"/>
    <col min="6" max="6" width="28" customWidth="1"/>
    <col min="7" max="7" width="26.140625" customWidth="1"/>
    <col min="10" max="10" width="43.85546875" customWidth="1"/>
    <col min="11" max="11" width="20.42578125" customWidth="1"/>
    <col min="12" max="12" width="21.5703125" customWidth="1"/>
  </cols>
  <sheetData>
    <row r="1" spans="1:12">
      <c r="A1" t="s">
        <v>9131</v>
      </c>
      <c r="F1" t="s">
        <v>9132</v>
      </c>
      <c r="J1" t="s">
        <v>9133</v>
      </c>
      <c r="L1" t="s">
        <v>9134</v>
      </c>
    </row>
    <row r="2" spans="1:12" ht="15" thickBot="1">
      <c r="A2" t="s">
        <v>9135</v>
      </c>
      <c r="B2" t="s">
        <v>4341</v>
      </c>
      <c r="C2" t="s">
        <v>6031</v>
      </c>
      <c r="F2" s="183" t="s">
        <v>9135</v>
      </c>
      <c r="G2" s="184" t="s">
        <v>4341</v>
      </c>
      <c r="H2" s="185" t="s">
        <v>6031</v>
      </c>
      <c r="J2" t="s">
        <v>9136</v>
      </c>
    </row>
    <row r="3" spans="1:12" ht="15" thickTop="1">
      <c r="A3" t="s">
        <v>618</v>
      </c>
      <c r="B3" t="s">
        <v>1615</v>
      </c>
      <c r="C3" t="s">
        <v>6027</v>
      </c>
      <c r="F3" s="186" t="s">
        <v>618</v>
      </c>
      <c r="G3" s="187" t="s">
        <v>1615</v>
      </c>
      <c r="H3" s="188" t="s">
        <v>6027</v>
      </c>
    </row>
    <row r="4" spans="1:12">
      <c r="A4" t="s">
        <v>6307</v>
      </c>
      <c r="B4" t="s">
        <v>1768</v>
      </c>
      <c r="C4" t="s">
        <v>6027</v>
      </c>
      <c r="F4" s="189" t="s">
        <v>1832</v>
      </c>
      <c r="G4" s="190" t="s">
        <v>1829</v>
      </c>
      <c r="H4" s="191" t="s">
        <v>6027</v>
      </c>
    </row>
    <row r="5" spans="1:12">
      <c r="A5" t="s">
        <v>241</v>
      </c>
      <c r="B5" t="s">
        <v>242</v>
      </c>
      <c r="C5" t="s">
        <v>6027</v>
      </c>
      <c r="F5" t="s">
        <v>325</v>
      </c>
      <c r="G5" t="s">
        <v>326</v>
      </c>
      <c r="H5" t="s">
        <v>6045</v>
      </c>
    </row>
    <row r="6" spans="1:12">
      <c r="A6" t="s">
        <v>5072</v>
      </c>
      <c r="B6" t="s">
        <v>1896</v>
      </c>
      <c r="C6" t="s">
        <v>6027</v>
      </c>
      <c r="F6" t="s">
        <v>7968</v>
      </c>
      <c r="H6" t="s">
        <v>9137</v>
      </c>
    </row>
    <row r="7" spans="1:12">
      <c r="A7" t="s">
        <v>254</v>
      </c>
      <c r="B7" t="s">
        <v>255</v>
      </c>
      <c r="C7" t="s">
        <v>6027</v>
      </c>
    </row>
    <row r="8" spans="1:12">
      <c r="A8" t="s">
        <v>4904</v>
      </c>
      <c r="B8" t="s">
        <v>6322</v>
      </c>
      <c r="C8" t="s">
        <v>6027</v>
      </c>
    </row>
    <row r="9" spans="1:12">
      <c r="A9" t="s">
        <v>6087</v>
      </c>
      <c r="B9" t="s">
        <v>130</v>
      </c>
      <c r="C9" t="s">
        <v>6027</v>
      </c>
    </row>
    <row r="10" spans="1:12">
      <c r="A10" t="s">
        <v>626</v>
      </c>
      <c r="B10" t="s">
        <v>1736</v>
      </c>
      <c r="C10" t="s">
        <v>6027</v>
      </c>
    </row>
    <row r="11" spans="1:12">
      <c r="A11" t="s">
        <v>14</v>
      </c>
      <c r="C11" t="s">
        <v>9137</v>
      </c>
    </row>
    <row r="12" spans="1:12">
      <c r="A12" t="s">
        <v>5049</v>
      </c>
      <c r="B12" t="s">
        <v>186</v>
      </c>
      <c r="C12" t="s">
        <v>6027</v>
      </c>
    </row>
    <row r="13" spans="1:12">
      <c r="A13" t="s">
        <v>1832</v>
      </c>
      <c r="B13" t="s">
        <v>1829</v>
      </c>
      <c r="C13" t="s">
        <v>6027</v>
      </c>
    </row>
    <row r="14" spans="1:12">
      <c r="A14" t="s">
        <v>7968</v>
      </c>
      <c r="C14" t="s">
        <v>9137</v>
      </c>
    </row>
    <row r="15" spans="1:12">
      <c r="A15" t="s">
        <v>37</v>
      </c>
      <c r="B15" t="s">
        <v>372</v>
      </c>
      <c r="C15" t="s">
        <v>6027</v>
      </c>
    </row>
    <row r="18" spans="1:1">
      <c r="A18" t="s">
        <v>6411</v>
      </c>
    </row>
    <row r="19" spans="1:1">
      <c r="A19" t="s">
        <v>2205</v>
      </c>
    </row>
    <row r="20" spans="1:1">
      <c r="A20" t="s">
        <v>6317</v>
      </c>
    </row>
    <row r="21" spans="1:1">
      <c r="A21" t="s">
        <v>2381</v>
      </c>
    </row>
    <row r="22" spans="1:1">
      <c r="A22" t="s">
        <v>2458</v>
      </c>
    </row>
    <row r="25" spans="1:1">
      <c r="A25" t="s">
        <v>6354</v>
      </c>
    </row>
    <row r="26" spans="1:1">
      <c r="A26" t="s">
        <v>6423</v>
      </c>
    </row>
    <row r="27" spans="1:1">
      <c r="A27" t="s">
        <v>6425</v>
      </c>
    </row>
    <row r="28" spans="1:1">
      <c r="A28" t="s">
        <v>6426</v>
      </c>
    </row>
    <row r="32" spans="1:1">
      <c r="A32" t="s">
        <v>14</v>
      </c>
    </row>
    <row r="33" spans="1:1">
      <c r="A33" t="s">
        <v>6311</v>
      </c>
    </row>
    <row r="34" spans="1:1">
      <c r="A34" t="s">
        <v>6313</v>
      </c>
    </row>
    <row r="35" spans="1:1">
      <c r="A35" t="s">
        <v>6315</v>
      </c>
    </row>
    <row r="36" spans="1:1">
      <c r="A36" t="s">
        <v>6316</v>
      </c>
    </row>
    <row r="40" spans="1:1">
      <c r="A40" t="s">
        <v>218</v>
      </c>
    </row>
    <row r="41" spans="1:1">
      <c r="A41" t="s">
        <v>217</v>
      </c>
    </row>
    <row r="42" spans="1:1">
      <c r="A42" t="s">
        <v>6426</v>
      </c>
    </row>
    <row r="43" spans="1:1">
      <c r="A43" t="s">
        <v>6428</v>
      </c>
    </row>
    <row r="44" spans="1:1">
      <c r="A44" t="s">
        <v>6478</v>
      </c>
    </row>
    <row r="48" spans="1:1">
      <c r="A48" t="s">
        <v>6358</v>
      </c>
    </row>
    <row r="49" spans="1:1">
      <c r="A49" t="s">
        <v>603</v>
      </c>
    </row>
    <row r="50" spans="1:1">
      <c r="A50" t="s">
        <v>6429</v>
      </c>
    </row>
    <row r="51" spans="1:1">
      <c r="A51" t="s">
        <v>6453</v>
      </c>
    </row>
    <row r="52" spans="1:1">
      <c r="A52" t="s">
        <v>104</v>
      </c>
    </row>
    <row r="55" spans="1:1">
      <c r="A55" t="s">
        <v>222</v>
      </c>
    </row>
    <row r="56" spans="1:1">
      <c r="A56" t="s">
        <v>20</v>
      </c>
    </row>
    <row r="57" spans="1:1">
      <c r="A57" t="s">
        <v>104</v>
      </c>
    </row>
    <row r="60" spans="1:1">
      <c r="A60" t="s">
        <v>6359</v>
      </c>
    </row>
    <row r="61" spans="1:1">
      <c r="A61" t="s">
        <v>6392</v>
      </c>
    </row>
    <row r="62" spans="1:1">
      <c r="A62" t="s">
        <v>20</v>
      </c>
    </row>
    <row r="63" spans="1:1">
      <c r="A63" t="s">
        <v>104</v>
      </c>
    </row>
    <row r="67" spans="1:2">
      <c r="A67" t="s">
        <v>1896</v>
      </c>
      <c r="B67" t="s">
        <v>6362</v>
      </c>
    </row>
    <row r="68" spans="1:2">
      <c r="A68" t="s">
        <v>2109</v>
      </c>
      <c r="B68" t="s">
        <v>6395</v>
      </c>
    </row>
    <row r="69" spans="1:2">
      <c r="A69" t="s">
        <v>2206</v>
      </c>
      <c r="B69" t="s">
        <v>2206</v>
      </c>
    </row>
    <row r="70" spans="1:2">
      <c r="A70" t="s">
        <v>2296</v>
      </c>
      <c r="B70" t="s">
        <v>6456</v>
      </c>
    </row>
    <row r="71" spans="1:2">
      <c r="A71" t="s">
        <v>2382</v>
      </c>
      <c r="B71" t="s">
        <v>2382</v>
      </c>
    </row>
    <row r="72" spans="1:2">
      <c r="A72" t="s">
        <v>2158</v>
      </c>
      <c r="B72" t="s">
        <v>2158</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0A48-ABA1-46AD-8DDE-610E8CD09130}">
  <sheetPr>
    <tabColor rgb="FFFFC000"/>
  </sheetPr>
  <dimension ref="A1:AX207"/>
  <sheetViews>
    <sheetView zoomScale="90" zoomScaleNormal="90" workbookViewId="0">
      <pane ySplit="6" topLeftCell="A35" activePane="bottomLeft" state="frozen"/>
      <selection pane="bottomLeft" activeCell="C33" sqref="C33:C41"/>
    </sheetView>
  </sheetViews>
  <sheetFormatPr defaultRowHeight="14.45"/>
  <cols>
    <col min="1" max="1" width="27.5703125" customWidth="1"/>
    <col min="2" max="2" width="8.5703125" style="102"/>
    <col min="3" max="3" width="36.5703125" customWidth="1"/>
    <col min="4" max="4" width="28.5703125" customWidth="1"/>
    <col min="5" max="7" width="50.42578125" style="32" customWidth="1"/>
    <col min="8" max="8" width="22.42578125" customWidth="1"/>
    <col min="9" max="9" width="29" customWidth="1"/>
    <col min="10" max="10" width="25.42578125" style="176" customWidth="1"/>
    <col min="11" max="11" width="28" style="176" customWidth="1"/>
    <col min="12" max="14" width="20.5703125" style="176" customWidth="1"/>
    <col min="15" max="15" width="34.42578125" hidden="1" customWidth="1"/>
    <col min="16" max="16" width="13.42578125" style="177" bestFit="1" customWidth="1"/>
    <col min="17" max="17" width="13.5703125" style="177" bestFit="1" customWidth="1"/>
    <col min="18" max="18" width="13.42578125" style="177" bestFit="1" customWidth="1"/>
    <col min="19" max="50" width="8.5703125" style="118"/>
  </cols>
  <sheetData>
    <row r="1" spans="1:50" s="118" customFormat="1" ht="33" customHeight="1">
      <c r="B1" s="119"/>
      <c r="E1" s="120"/>
      <c r="F1" s="120"/>
      <c r="G1" s="120"/>
      <c r="J1" s="121"/>
      <c r="K1" s="121"/>
      <c r="L1" s="121"/>
      <c r="M1" s="121"/>
      <c r="N1" s="121"/>
      <c r="P1" s="122"/>
      <c r="Q1" s="122"/>
      <c r="R1" s="122"/>
    </row>
    <row r="2" spans="1:50" s="118" customFormat="1" ht="33" customHeight="1">
      <c r="B2" s="119"/>
      <c r="E2" s="120"/>
      <c r="F2" s="120"/>
      <c r="G2" s="120"/>
      <c r="J2" s="121"/>
      <c r="K2" s="121"/>
      <c r="L2" s="121"/>
      <c r="M2" s="121"/>
      <c r="N2" s="121"/>
      <c r="P2" s="122"/>
      <c r="Q2" s="122"/>
      <c r="R2" s="122"/>
    </row>
    <row r="3" spans="1:50" s="118" customFormat="1" ht="33" customHeight="1">
      <c r="B3" s="119"/>
      <c r="E3" s="120"/>
      <c r="F3" s="120"/>
      <c r="G3" s="120"/>
      <c r="J3" s="121"/>
      <c r="K3" s="121"/>
      <c r="L3" s="121"/>
      <c r="M3" s="121"/>
      <c r="N3" s="121"/>
      <c r="P3" s="122"/>
      <c r="Q3" s="122"/>
      <c r="R3" s="122"/>
    </row>
    <row r="4" spans="1:50" s="118" customFormat="1" ht="33" customHeight="1">
      <c r="B4" s="119"/>
      <c r="E4" s="120"/>
      <c r="F4" s="120"/>
      <c r="G4" s="120"/>
      <c r="J4" s="121"/>
      <c r="K4" s="121"/>
      <c r="L4" s="121"/>
      <c r="M4" s="121"/>
      <c r="N4" s="121"/>
      <c r="P4" s="122"/>
      <c r="Q4" s="122"/>
      <c r="R4" s="122"/>
    </row>
    <row r="5" spans="1:50" ht="15" customHeight="1">
      <c r="A5" s="118"/>
      <c r="B5" s="119"/>
      <c r="C5" s="118"/>
      <c r="D5" s="118"/>
      <c r="E5" s="120"/>
      <c r="F5" s="120"/>
      <c r="G5" s="120"/>
      <c r="H5" s="118"/>
      <c r="I5" s="123" t="s">
        <v>9138</v>
      </c>
      <c r="J5" s="267" t="s">
        <v>9139</v>
      </c>
      <c r="K5" s="267"/>
      <c r="L5" s="267"/>
      <c r="M5" s="267"/>
      <c r="N5" s="267"/>
      <c r="O5" s="267"/>
      <c r="P5" s="268" t="s">
        <v>9140</v>
      </c>
      <c r="Q5" s="268"/>
      <c r="R5" s="269"/>
    </row>
    <row r="6" spans="1:50" ht="29.1">
      <c r="A6" s="125" t="s">
        <v>9141</v>
      </c>
      <c r="B6" s="126"/>
      <c r="C6" s="127" t="s">
        <v>9142</v>
      </c>
      <c r="D6" s="128" t="s">
        <v>9143</v>
      </c>
      <c r="E6" s="124" t="s">
        <v>9144</v>
      </c>
      <c r="F6" s="180" t="s">
        <v>9145</v>
      </c>
      <c r="G6" s="180" t="s">
        <v>9146</v>
      </c>
      <c r="H6" s="129" t="s">
        <v>9147</v>
      </c>
      <c r="I6" s="130" t="s">
        <v>9148</v>
      </c>
      <c r="J6" s="131" t="s">
        <v>9149</v>
      </c>
      <c r="K6" s="131" t="s">
        <v>9150</v>
      </c>
      <c r="L6" s="131" t="s">
        <v>9151</v>
      </c>
      <c r="M6" s="131" t="s">
        <v>9152</v>
      </c>
      <c r="N6" s="131" t="s">
        <v>9153</v>
      </c>
      <c r="O6" s="131" t="s">
        <v>9154</v>
      </c>
      <c r="P6" s="132" t="s">
        <v>9148</v>
      </c>
      <c r="Q6" s="132" t="s">
        <v>9155</v>
      </c>
      <c r="R6" s="133" t="s">
        <v>9156</v>
      </c>
    </row>
    <row r="7" spans="1:50" s="145" customFormat="1" ht="57.95">
      <c r="A7" s="134" t="s">
        <v>9157</v>
      </c>
      <c r="B7" s="135" t="s">
        <v>9158</v>
      </c>
      <c r="C7" s="136" t="s">
        <v>1799</v>
      </c>
      <c r="D7" s="137" t="s">
        <v>1799</v>
      </c>
      <c r="E7" s="138" t="s">
        <v>9159</v>
      </c>
      <c r="F7" s="139" t="s">
        <v>104</v>
      </c>
      <c r="G7" s="139" t="s">
        <v>9160</v>
      </c>
      <c r="H7" s="140"/>
      <c r="I7" s="136"/>
      <c r="J7" s="137"/>
      <c r="K7" s="141" t="s">
        <v>9161</v>
      </c>
      <c r="L7" s="137"/>
      <c r="M7" s="137"/>
      <c r="N7" s="137"/>
      <c r="O7" s="137"/>
      <c r="P7" s="142" t="s">
        <v>2832</v>
      </c>
      <c r="Q7" s="142" t="s">
        <v>2832</v>
      </c>
      <c r="R7" s="143"/>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row>
    <row r="8" spans="1:50" s="145" customFormat="1" ht="43.5">
      <c r="A8" s="270" t="s">
        <v>9157</v>
      </c>
      <c r="B8" s="273" t="s">
        <v>9158</v>
      </c>
      <c r="C8" s="276" t="s">
        <v>9162</v>
      </c>
      <c r="D8" s="276" t="s">
        <v>9163</v>
      </c>
      <c r="E8" s="138" t="s">
        <v>9164</v>
      </c>
      <c r="F8" s="139" t="s">
        <v>104</v>
      </c>
      <c r="G8" s="139" t="s">
        <v>9160</v>
      </c>
      <c r="H8" s="140"/>
      <c r="I8" s="136"/>
      <c r="J8" s="137"/>
      <c r="K8" s="141"/>
      <c r="L8" s="137"/>
      <c r="M8" s="137"/>
      <c r="N8" s="137"/>
      <c r="O8" s="137"/>
      <c r="P8" s="142"/>
      <c r="Q8" s="142"/>
      <c r="R8" s="143"/>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row>
    <row r="9" spans="1:50" s="145" customFormat="1" ht="43.5">
      <c r="A9" s="271"/>
      <c r="B9" s="274"/>
      <c r="C9" s="277"/>
      <c r="D9" s="277"/>
      <c r="E9" s="138" t="s">
        <v>9165</v>
      </c>
      <c r="F9" s="139" t="s">
        <v>104</v>
      </c>
      <c r="G9" s="139" t="s">
        <v>9160</v>
      </c>
      <c r="H9" s="140"/>
      <c r="I9" s="136"/>
      <c r="J9" s="137"/>
      <c r="K9" s="141"/>
      <c r="L9" s="137"/>
      <c r="M9" s="137"/>
      <c r="N9" s="137"/>
      <c r="O9" s="137"/>
      <c r="P9" s="142"/>
      <c r="Q9" s="142"/>
      <c r="R9" s="143"/>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44"/>
      <c r="AS9" s="144"/>
      <c r="AT9" s="144"/>
      <c r="AU9" s="144"/>
      <c r="AV9" s="144"/>
      <c r="AW9" s="144"/>
      <c r="AX9" s="144"/>
    </row>
    <row r="10" spans="1:50" s="145" customFormat="1" ht="43.5">
      <c r="A10" s="272"/>
      <c r="B10" s="275"/>
      <c r="C10" s="278"/>
      <c r="D10" s="278"/>
      <c r="E10" s="138" t="s">
        <v>9166</v>
      </c>
      <c r="F10" s="139" t="s">
        <v>104</v>
      </c>
      <c r="G10" s="139" t="s">
        <v>9160</v>
      </c>
      <c r="H10" s="140"/>
      <c r="I10" s="136"/>
      <c r="J10" s="137"/>
      <c r="K10" s="141"/>
      <c r="L10" s="137"/>
      <c r="M10" s="137"/>
      <c r="N10" s="137"/>
      <c r="O10" s="137"/>
      <c r="P10" s="142"/>
      <c r="Q10" s="142"/>
      <c r="R10" s="143"/>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row>
    <row r="11" spans="1:50" s="145" customFormat="1" ht="29.1">
      <c r="A11" s="279" t="s">
        <v>9167</v>
      </c>
      <c r="B11" s="135" t="s">
        <v>9158</v>
      </c>
      <c r="C11" s="136" t="s">
        <v>9168</v>
      </c>
      <c r="D11" s="136" t="s">
        <v>9168</v>
      </c>
      <c r="E11" s="147" t="s">
        <v>9169</v>
      </c>
      <c r="F11" s="139" t="s">
        <v>104</v>
      </c>
      <c r="G11" s="139" t="s">
        <v>9170</v>
      </c>
      <c r="H11" s="148" t="s">
        <v>9171</v>
      </c>
      <c r="I11" s="136"/>
      <c r="J11" s="136"/>
      <c r="K11" s="149"/>
      <c r="L11" s="136"/>
      <c r="M11" s="136"/>
      <c r="N11" s="136"/>
      <c r="O11" s="150" t="s">
        <v>9172</v>
      </c>
      <c r="P11" s="142" t="s">
        <v>9173</v>
      </c>
      <c r="Q11" s="142" t="s">
        <v>9173</v>
      </c>
      <c r="R11" s="142" t="s">
        <v>9173</v>
      </c>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row>
    <row r="12" spans="1:50" s="145" customFormat="1" ht="18" customHeight="1">
      <c r="A12" s="280"/>
      <c r="B12" s="273" t="s">
        <v>9158</v>
      </c>
      <c r="C12" s="276" t="s">
        <v>8274</v>
      </c>
      <c r="D12" s="136" t="s">
        <v>8274</v>
      </c>
      <c r="E12" s="147" t="s">
        <v>9174</v>
      </c>
      <c r="F12" s="139" t="s">
        <v>104</v>
      </c>
      <c r="G12" s="139" t="s">
        <v>9170</v>
      </c>
      <c r="H12" s="148" t="s">
        <v>9171</v>
      </c>
      <c r="I12" s="136"/>
      <c r="J12" s="136"/>
      <c r="K12" s="149"/>
      <c r="L12" s="136"/>
      <c r="M12" s="136"/>
      <c r="N12" s="136"/>
      <c r="O12" s="150" t="s">
        <v>9172</v>
      </c>
      <c r="P12" s="142" t="s">
        <v>9173</v>
      </c>
      <c r="Q12" s="142" t="s">
        <v>9173</v>
      </c>
      <c r="R12" s="142" t="s">
        <v>9173</v>
      </c>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row>
    <row r="13" spans="1:50" s="145" customFormat="1" ht="43.5">
      <c r="A13" s="281"/>
      <c r="B13" s="275"/>
      <c r="C13" s="278"/>
      <c r="D13" s="136" t="s">
        <v>9175</v>
      </c>
      <c r="E13" s="151" t="s">
        <v>9176</v>
      </c>
      <c r="F13" s="139" t="s">
        <v>104</v>
      </c>
      <c r="G13" s="139" t="s">
        <v>9170</v>
      </c>
      <c r="H13" s="148"/>
      <c r="I13" s="136"/>
      <c r="J13" s="136"/>
      <c r="K13" s="149"/>
      <c r="L13" s="136"/>
      <c r="M13" s="136"/>
      <c r="N13" s="136"/>
      <c r="O13" s="150"/>
      <c r="P13" s="142"/>
      <c r="Q13" s="142"/>
      <c r="R13" s="142"/>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row>
    <row r="14" spans="1:50" s="145" customFormat="1" ht="43.5">
      <c r="A14" s="138" t="s">
        <v>9177</v>
      </c>
      <c r="B14" s="146" t="s">
        <v>9158</v>
      </c>
      <c r="C14" s="137" t="s">
        <v>9178</v>
      </c>
      <c r="D14" s="136" t="s">
        <v>9178</v>
      </c>
      <c r="E14" s="147" t="s">
        <v>9179</v>
      </c>
      <c r="F14" s="148" t="s">
        <v>104</v>
      </c>
      <c r="G14" s="139" t="s">
        <v>9180</v>
      </c>
      <c r="H14" s="148" t="s">
        <v>9181</v>
      </c>
      <c r="I14" s="136"/>
      <c r="J14" s="142" t="s">
        <v>9182</v>
      </c>
      <c r="K14" s="149"/>
      <c r="L14" s="136"/>
      <c r="M14" s="136"/>
      <c r="N14" s="136"/>
      <c r="O14" s="150"/>
      <c r="P14" s="142"/>
      <c r="Q14" s="142"/>
      <c r="R14" s="142"/>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row>
    <row r="15" spans="1:50" s="155" customFormat="1" ht="43.5">
      <c r="A15" s="279" t="s">
        <v>9183</v>
      </c>
      <c r="B15" s="273" t="s">
        <v>9158</v>
      </c>
      <c r="C15" s="276" t="s">
        <v>6429</v>
      </c>
      <c r="D15" s="276" t="s">
        <v>9184</v>
      </c>
      <c r="E15" s="152" t="s">
        <v>9185</v>
      </c>
      <c r="F15" s="148" t="s">
        <v>104</v>
      </c>
      <c r="G15" s="139" t="s">
        <v>9180</v>
      </c>
      <c r="H15" s="282" t="s">
        <v>9181</v>
      </c>
      <c r="I15" s="153"/>
      <c r="J15" s="142" t="s">
        <v>9182</v>
      </c>
      <c r="K15" s="153"/>
      <c r="L15" s="153"/>
      <c r="M15" s="153"/>
      <c r="N15" s="153"/>
      <c r="O15" s="153"/>
      <c r="P15" s="142"/>
      <c r="Q15" s="142"/>
      <c r="R15" s="142"/>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row>
    <row r="16" spans="1:50" s="155" customFormat="1" ht="43.5">
      <c r="A16" s="280"/>
      <c r="B16" s="274"/>
      <c r="C16" s="277"/>
      <c r="D16" s="277"/>
      <c r="E16" s="134" t="s">
        <v>9186</v>
      </c>
      <c r="F16" s="148" t="s">
        <v>104</v>
      </c>
      <c r="G16" s="139" t="s">
        <v>9180</v>
      </c>
      <c r="H16" s="283"/>
      <c r="I16" s="153"/>
      <c r="J16" s="142" t="s">
        <v>9182</v>
      </c>
      <c r="K16" s="153"/>
      <c r="L16" s="153"/>
      <c r="M16" s="153"/>
      <c r="N16" s="153"/>
      <c r="O16" s="153"/>
      <c r="P16" s="142"/>
      <c r="Q16" s="142"/>
      <c r="R16" s="142"/>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row>
    <row r="17" spans="1:50" s="155" customFormat="1" ht="43.5">
      <c r="A17" s="280"/>
      <c r="B17" s="274"/>
      <c r="C17" s="277"/>
      <c r="D17" s="277"/>
      <c r="E17" s="134" t="s">
        <v>9187</v>
      </c>
      <c r="F17" s="148" t="s">
        <v>104</v>
      </c>
      <c r="G17" s="139" t="s">
        <v>9180</v>
      </c>
      <c r="H17" s="283"/>
      <c r="I17" s="153"/>
      <c r="J17" s="142" t="s">
        <v>9182</v>
      </c>
      <c r="K17" s="153"/>
      <c r="L17" s="153"/>
      <c r="M17" s="153"/>
      <c r="N17" s="153"/>
      <c r="O17" s="153"/>
      <c r="P17" s="142"/>
      <c r="Q17" s="142"/>
      <c r="R17" s="142"/>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row>
    <row r="18" spans="1:50" s="155" customFormat="1" ht="43.5">
      <c r="A18" s="280"/>
      <c r="B18" s="274"/>
      <c r="C18" s="277"/>
      <c r="D18" s="277"/>
      <c r="E18" s="134" t="s">
        <v>9188</v>
      </c>
      <c r="F18" s="148" t="s">
        <v>104</v>
      </c>
      <c r="G18" s="139" t="s">
        <v>9180</v>
      </c>
      <c r="H18" s="283"/>
      <c r="I18" s="153"/>
      <c r="J18" s="142" t="s">
        <v>9182</v>
      </c>
      <c r="K18" s="153"/>
      <c r="L18" s="153"/>
      <c r="M18" s="153"/>
      <c r="N18" s="153"/>
      <c r="O18" s="153"/>
      <c r="P18" s="142"/>
      <c r="Q18" s="142"/>
      <c r="R18" s="142"/>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row>
    <row r="19" spans="1:50" s="155" customFormat="1" ht="43.5">
      <c r="A19" s="280"/>
      <c r="B19" s="274"/>
      <c r="C19" s="277"/>
      <c r="D19" s="277"/>
      <c r="E19" s="134" t="s">
        <v>9189</v>
      </c>
      <c r="F19" s="148" t="s">
        <v>104</v>
      </c>
      <c r="G19" s="139" t="s">
        <v>9180</v>
      </c>
      <c r="H19" s="283"/>
      <c r="I19" s="153"/>
      <c r="J19" s="142" t="s">
        <v>9182</v>
      </c>
      <c r="K19" s="153"/>
      <c r="L19" s="153"/>
      <c r="M19" s="153"/>
      <c r="N19" s="153"/>
      <c r="O19" s="153"/>
      <c r="P19" s="142"/>
      <c r="Q19" s="142"/>
      <c r="R19" s="142"/>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row>
    <row r="20" spans="1:50" s="155" customFormat="1" ht="43.5">
      <c r="A20" s="280"/>
      <c r="B20" s="274"/>
      <c r="C20" s="277"/>
      <c r="D20" s="277"/>
      <c r="E20" s="134" t="s">
        <v>9190</v>
      </c>
      <c r="F20" s="148" t="s">
        <v>104</v>
      </c>
      <c r="G20" s="139" t="s">
        <v>9180</v>
      </c>
      <c r="H20" s="283"/>
      <c r="I20" s="153"/>
      <c r="J20" s="142" t="s">
        <v>9182</v>
      </c>
      <c r="K20" s="153"/>
      <c r="L20" s="153"/>
      <c r="M20" s="153"/>
      <c r="N20" s="153"/>
      <c r="O20" s="153"/>
      <c r="P20" s="142"/>
      <c r="Q20" s="142"/>
      <c r="R20" s="142"/>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row>
    <row r="21" spans="1:50" s="155" customFormat="1" ht="43.5">
      <c r="A21" s="280"/>
      <c r="B21" s="274"/>
      <c r="C21" s="277"/>
      <c r="D21" s="277"/>
      <c r="E21" s="134" t="s">
        <v>6280</v>
      </c>
      <c r="F21" s="148" t="s">
        <v>104</v>
      </c>
      <c r="G21" s="139" t="s">
        <v>9180</v>
      </c>
      <c r="H21" s="283"/>
      <c r="I21" s="153"/>
      <c r="J21" s="142" t="s">
        <v>9182</v>
      </c>
      <c r="K21" s="153"/>
      <c r="L21" s="153"/>
      <c r="M21" s="153"/>
      <c r="N21" s="153"/>
      <c r="O21" s="153"/>
      <c r="P21" s="142"/>
      <c r="Q21" s="142"/>
      <c r="R21" s="142"/>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row>
    <row r="22" spans="1:50" s="155" customFormat="1" ht="43.5">
      <c r="A22" s="280"/>
      <c r="B22" s="274"/>
      <c r="C22" s="277"/>
      <c r="D22" s="277"/>
      <c r="E22" s="134" t="s">
        <v>9191</v>
      </c>
      <c r="F22" s="156" t="s">
        <v>104</v>
      </c>
      <c r="G22" s="156" t="s">
        <v>9192</v>
      </c>
      <c r="H22" s="283"/>
      <c r="I22" s="153"/>
      <c r="J22" s="142" t="s">
        <v>9182</v>
      </c>
      <c r="K22" s="153"/>
      <c r="L22" s="153"/>
      <c r="M22" s="153"/>
      <c r="N22" s="153"/>
      <c r="O22" s="153"/>
      <c r="P22" s="142"/>
      <c r="Q22" s="142"/>
      <c r="R22" s="142"/>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row>
    <row r="23" spans="1:50" s="155" customFormat="1" ht="43.5">
      <c r="A23" s="281"/>
      <c r="B23" s="275"/>
      <c r="C23" s="278"/>
      <c r="D23" s="278"/>
      <c r="E23" s="134" t="s">
        <v>9193</v>
      </c>
      <c r="F23" s="157" t="s">
        <v>104</v>
      </c>
      <c r="G23" s="157" t="s">
        <v>9194</v>
      </c>
      <c r="H23" s="284"/>
      <c r="I23" s="153"/>
      <c r="J23" s="142" t="s">
        <v>9182</v>
      </c>
      <c r="K23" s="153"/>
      <c r="L23" s="153"/>
      <c r="M23" s="153"/>
      <c r="N23" s="153"/>
      <c r="O23" s="153"/>
      <c r="P23" s="142"/>
      <c r="Q23" s="142"/>
      <c r="R23" s="142"/>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row>
    <row r="24" spans="1:50" s="155" customFormat="1" ht="43.5">
      <c r="A24" s="279" t="s">
        <v>9195</v>
      </c>
      <c r="B24" s="273" t="s">
        <v>9158</v>
      </c>
      <c r="C24" s="276" t="s">
        <v>6453</v>
      </c>
      <c r="D24" s="276" t="s">
        <v>9184</v>
      </c>
      <c r="E24" s="152" t="s">
        <v>9185</v>
      </c>
      <c r="F24" s="148" t="s">
        <v>104</v>
      </c>
      <c r="G24" s="139" t="s">
        <v>9180</v>
      </c>
      <c r="H24" s="282" t="s">
        <v>9181</v>
      </c>
      <c r="I24" s="153"/>
      <c r="J24" s="142" t="s">
        <v>9182</v>
      </c>
      <c r="K24" s="153"/>
      <c r="L24" s="153"/>
      <c r="M24" s="153"/>
      <c r="N24" s="153"/>
      <c r="O24" s="153"/>
      <c r="P24" s="142"/>
      <c r="Q24" s="142"/>
      <c r="R24" s="142"/>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row>
    <row r="25" spans="1:50" s="155" customFormat="1" ht="43.5">
      <c r="A25" s="280"/>
      <c r="B25" s="274"/>
      <c r="C25" s="277"/>
      <c r="D25" s="277"/>
      <c r="E25" s="134" t="s">
        <v>9186</v>
      </c>
      <c r="F25" s="148" t="s">
        <v>104</v>
      </c>
      <c r="G25" s="139" t="s">
        <v>9180</v>
      </c>
      <c r="H25" s="283"/>
      <c r="I25" s="153"/>
      <c r="J25" s="142" t="s">
        <v>9182</v>
      </c>
      <c r="K25" s="153"/>
      <c r="L25" s="153"/>
      <c r="M25" s="153"/>
      <c r="N25" s="153"/>
      <c r="O25" s="153"/>
      <c r="P25" s="142"/>
      <c r="Q25" s="142"/>
      <c r="R25" s="142"/>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row>
    <row r="26" spans="1:50" s="155" customFormat="1" ht="43.5">
      <c r="A26" s="280"/>
      <c r="B26" s="274"/>
      <c r="C26" s="277"/>
      <c r="D26" s="277"/>
      <c r="E26" s="134" t="s">
        <v>9187</v>
      </c>
      <c r="F26" s="148" t="s">
        <v>104</v>
      </c>
      <c r="G26" s="139" t="s">
        <v>9180</v>
      </c>
      <c r="H26" s="283"/>
      <c r="I26" s="153"/>
      <c r="J26" s="142" t="s">
        <v>9182</v>
      </c>
      <c r="K26" s="153"/>
      <c r="L26" s="153"/>
      <c r="M26" s="153"/>
      <c r="N26" s="153"/>
      <c r="O26" s="153"/>
      <c r="P26" s="142"/>
      <c r="Q26" s="142"/>
      <c r="R26" s="142"/>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row>
    <row r="27" spans="1:50" s="155" customFormat="1" ht="43.5">
      <c r="A27" s="280"/>
      <c r="B27" s="274"/>
      <c r="C27" s="277"/>
      <c r="D27" s="277"/>
      <c r="E27" s="134" t="s">
        <v>9196</v>
      </c>
      <c r="F27" s="148" t="s">
        <v>104</v>
      </c>
      <c r="G27" s="139" t="s">
        <v>9180</v>
      </c>
      <c r="H27" s="283"/>
      <c r="I27" s="153"/>
      <c r="J27" s="142" t="s">
        <v>9182</v>
      </c>
      <c r="K27" s="153"/>
      <c r="L27" s="153"/>
      <c r="M27" s="153"/>
      <c r="N27" s="153"/>
      <c r="O27" s="153"/>
      <c r="P27" s="142"/>
      <c r="Q27" s="142"/>
      <c r="R27" s="142"/>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row>
    <row r="28" spans="1:50" s="155" customFormat="1" ht="43.5">
      <c r="A28" s="280"/>
      <c r="B28" s="274"/>
      <c r="C28" s="277"/>
      <c r="D28" s="277"/>
      <c r="E28" s="134" t="s">
        <v>9189</v>
      </c>
      <c r="F28" s="148" t="s">
        <v>104</v>
      </c>
      <c r="G28" s="139" t="s">
        <v>9180</v>
      </c>
      <c r="H28" s="283"/>
      <c r="I28" s="153"/>
      <c r="J28" s="142" t="s">
        <v>9182</v>
      </c>
      <c r="K28" s="153"/>
      <c r="L28" s="153"/>
      <c r="M28" s="153"/>
      <c r="N28" s="153"/>
      <c r="O28" s="153"/>
      <c r="P28" s="142"/>
      <c r="Q28" s="142"/>
      <c r="R28" s="142"/>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row>
    <row r="29" spans="1:50" s="155" customFormat="1" ht="43.5">
      <c r="A29" s="280"/>
      <c r="B29" s="274"/>
      <c r="C29" s="277"/>
      <c r="D29" s="277"/>
      <c r="E29" s="134" t="s">
        <v>9190</v>
      </c>
      <c r="F29" s="148" t="s">
        <v>104</v>
      </c>
      <c r="G29" s="139" t="s">
        <v>9180</v>
      </c>
      <c r="H29" s="283"/>
      <c r="I29" s="153"/>
      <c r="J29" s="142" t="s">
        <v>9182</v>
      </c>
      <c r="K29" s="153"/>
      <c r="L29" s="153"/>
      <c r="M29" s="153"/>
      <c r="N29" s="153"/>
      <c r="O29" s="153"/>
      <c r="P29" s="142"/>
      <c r="Q29" s="142"/>
      <c r="R29" s="142"/>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row>
    <row r="30" spans="1:50" s="155" customFormat="1" ht="43.5">
      <c r="A30" s="280"/>
      <c r="B30" s="274"/>
      <c r="C30" s="277"/>
      <c r="D30" s="277"/>
      <c r="E30" s="134" t="s">
        <v>6280</v>
      </c>
      <c r="F30" s="148" t="s">
        <v>104</v>
      </c>
      <c r="G30" s="139" t="s">
        <v>9180</v>
      </c>
      <c r="H30" s="283"/>
      <c r="I30" s="153"/>
      <c r="J30" s="142" t="s">
        <v>9182</v>
      </c>
      <c r="K30" s="153"/>
      <c r="L30" s="153"/>
      <c r="M30" s="153"/>
      <c r="N30" s="153"/>
      <c r="O30" s="153"/>
      <c r="P30" s="142"/>
      <c r="Q30" s="142"/>
      <c r="R30" s="142"/>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row>
    <row r="31" spans="1:50" s="155" customFormat="1" ht="43.5">
      <c r="A31" s="280"/>
      <c r="B31" s="274"/>
      <c r="C31" s="277"/>
      <c r="D31" s="277"/>
      <c r="E31" s="134" t="s">
        <v>9191</v>
      </c>
      <c r="F31" s="148" t="s">
        <v>104</v>
      </c>
      <c r="G31" s="139" t="s">
        <v>9180</v>
      </c>
      <c r="H31" s="283"/>
      <c r="I31" s="153"/>
      <c r="J31" s="142" t="s">
        <v>9182</v>
      </c>
      <c r="K31" s="153"/>
      <c r="L31" s="153"/>
      <c r="M31" s="153"/>
      <c r="N31" s="153"/>
      <c r="O31" s="153"/>
      <c r="P31" s="142"/>
      <c r="Q31" s="142"/>
      <c r="R31" s="142"/>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row>
    <row r="32" spans="1:50" s="155" customFormat="1" ht="43.5">
      <c r="A32" s="281"/>
      <c r="B32" s="275"/>
      <c r="C32" s="278"/>
      <c r="D32" s="278"/>
      <c r="E32" s="134" t="s">
        <v>9193</v>
      </c>
      <c r="F32" s="148" t="s">
        <v>104</v>
      </c>
      <c r="G32" s="139" t="s">
        <v>9180</v>
      </c>
      <c r="H32" s="284"/>
      <c r="I32" s="153"/>
      <c r="J32" s="142" t="s">
        <v>9182</v>
      </c>
      <c r="K32" s="153"/>
      <c r="L32" s="153"/>
      <c r="M32" s="153"/>
      <c r="N32" s="153"/>
      <c r="O32" s="153"/>
      <c r="P32" s="142"/>
      <c r="Q32" s="142"/>
      <c r="R32" s="142"/>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row>
    <row r="33" spans="1:50" s="155" customFormat="1" ht="87">
      <c r="A33" s="279" t="s">
        <v>9197</v>
      </c>
      <c r="B33" s="273" t="s">
        <v>9158</v>
      </c>
      <c r="C33" s="276" t="s">
        <v>6478</v>
      </c>
      <c r="D33" s="276" t="s">
        <v>9198</v>
      </c>
      <c r="E33" s="134" t="s">
        <v>9199</v>
      </c>
      <c r="F33" s="158" t="s">
        <v>1798</v>
      </c>
      <c r="G33" s="158" t="s">
        <v>9200</v>
      </c>
      <c r="H33" s="285" t="s">
        <v>9171</v>
      </c>
      <c r="I33" s="153"/>
      <c r="J33" s="142"/>
      <c r="K33" s="153"/>
      <c r="L33" s="153"/>
      <c r="M33" s="153"/>
      <c r="N33" s="153"/>
      <c r="O33" s="153"/>
      <c r="P33" s="142"/>
      <c r="Q33" s="142"/>
      <c r="R33" s="142"/>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row>
    <row r="34" spans="1:50" s="155" customFormat="1" ht="57.95">
      <c r="A34" s="280"/>
      <c r="B34" s="274"/>
      <c r="C34" s="277"/>
      <c r="D34" s="277"/>
      <c r="E34" s="134" t="s">
        <v>9187</v>
      </c>
      <c r="F34" s="156" t="s">
        <v>104</v>
      </c>
      <c r="G34" s="156" t="s">
        <v>9201</v>
      </c>
      <c r="H34" s="283"/>
      <c r="I34" s="153"/>
      <c r="J34" s="142"/>
      <c r="K34" s="153"/>
      <c r="L34" s="153"/>
      <c r="M34" s="153"/>
      <c r="N34" s="153"/>
      <c r="O34" s="153"/>
      <c r="P34" s="142"/>
      <c r="Q34" s="142"/>
      <c r="R34" s="142"/>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row>
    <row r="35" spans="1:50" s="155" customFormat="1" ht="72.599999999999994">
      <c r="A35" s="280"/>
      <c r="B35" s="274"/>
      <c r="C35" s="277"/>
      <c r="D35" s="277"/>
      <c r="E35" s="134" t="s">
        <v>9202</v>
      </c>
      <c r="F35" s="156" t="s">
        <v>104</v>
      </c>
      <c r="G35" s="156" t="s">
        <v>9203</v>
      </c>
      <c r="H35" s="283"/>
      <c r="I35" s="153"/>
      <c r="J35" s="142"/>
      <c r="K35" s="153"/>
      <c r="L35" s="153"/>
      <c r="M35" s="153"/>
      <c r="N35" s="153"/>
      <c r="O35" s="153"/>
      <c r="P35" s="142"/>
      <c r="Q35" s="142"/>
      <c r="R35" s="142"/>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row>
    <row r="36" spans="1:50" s="155" customFormat="1" ht="29.1">
      <c r="A36" s="280"/>
      <c r="B36" s="274"/>
      <c r="C36" s="277"/>
      <c r="D36" s="277"/>
      <c r="E36" s="134" t="s">
        <v>9204</v>
      </c>
      <c r="F36" s="156" t="s">
        <v>104</v>
      </c>
      <c r="G36" s="156" t="s">
        <v>9205</v>
      </c>
      <c r="H36" s="283"/>
      <c r="I36" s="153"/>
      <c r="J36" s="142"/>
      <c r="K36" s="153"/>
      <c r="L36" s="153"/>
      <c r="M36" s="153"/>
      <c r="N36" s="153"/>
      <c r="O36" s="153"/>
      <c r="P36" s="142"/>
      <c r="Q36" s="142"/>
      <c r="R36" s="142"/>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row>
    <row r="37" spans="1:50" s="155" customFormat="1">
      <c r="A37" s="280"/>
      <c r="B37" s="274"/>
      <c r="C37" s="277"/>
      <c r="D37" s="277"/>
      <c r="E37" s="134" t="s">
        <v>9206</v>
      </c>
      <c r="F37" s="156" t="s">
        <v>104</v>
      </c>
      <c r="G37" s="156" t="s">
        <v>9207</v>
      </c>
      <c r="H37" s="283"/>
      <c r="I37" s="153"/>
      <c r="J37" s="142"/>
      <c r="K37" s="153"/>
      <c r="L37" s="153"/>
      <c r="M37" s="153"/>
      <c r="N37" s="153"/>
      <c r="O37" s="153"/>
      <c r="P37" s="142"/>
      <c r="Q37" s="142"/>
      <c r="R37" s="142"/>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row>
    <row r="38" spans="1:50" s="155" customFormat="1" ht="57.95">
      <c r="A38" s="280"/>
      <c r="B38" s="274"/>
      <c r="C38" s="277"/>
      <c r="D38" s="277"/>
      <c r="E38" s="134" t="s">
        <v>9208</v>
      </c>
      <c r="F38" s="156" t="s">
        <v>1641</v>
      </c>
      <c r="G38" s="156" t="s">
        <v>9209</v>
      </c>
      <c r="H38" s="283"/>
      <c r="I38" s="153"/>
      <c r="J38" s="142"/>
      <c r="K38" s="153"/>
      <c r="L38" s="153"/>
      <c r="M38" s="153"/>
      <c r="N38" s="153"/>
      <c r="O38" s="153"/>
      <c r="P38" s="142"/>
      <c r="Q38" s="142"/>
      <c r="R38" s="142"/>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row>
    <row r="39" spans="1:50" s="155" customFormat="1">
      <c r="A39" s="280"/>
      <c r="B39" s="274"/>
      <c r="C39" s="277"/>
      <c r="D39" s="277"/>
      <c r="E39" s="134" t="s">
        <v>9210</v>
      </c>
      <c r="F39" s="156" t="s">
        <v>104</v>
      </c>
      <c r="G39" s="156" t="s">
        <v>9207</v>
      </c>
      <c r="H39" s="283"/>
      <c r="I39" s="153"/>
      <c r="J39" s="142"/>
      <c r="K39" s="153"/>
      <c r="L39" s="153"/>
      <c r="M39" s="153"/>
      <c r="N39" s="153"/>
      <c r="O39" s="153"/>
      <c r="P39" s="142"/>
      <c r="Q39" s="142"/>
      <c r="R39" s="142"/>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row>
    <row r="40" spans="1:50" s="155" customFormat="1" ht="87">
      <c r="A40" s="280"/>
      <c r="B40" s="274"/>
      <c r="C40" s="277"/>
      <c r="D40" s="277"/>
      <c r="E40" s="134" t="s">
        <v>9211</v>
      </c>
      <c r="F40" s="156" t="s">
        <v>104</v>
      </c>
      <c r="G40" s="156" t="s">
        <v>9212</v>
      </c>
      <c r="H40" s="283"/>
      <c r="I40" s="153"/>
      <c r="J40" s="142"/>
      <c r="K40" s="153"/>
      <c r="L40" s="153"/>
      <c r="M40" s="153"/>
      <c r="N40" s="153"/>
      <c r="O40" s="153"/>
      <c r="P40" s="142"/>
      <c r="Q40" s="142"/>
      <c r="R40" s="142"/>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row>
    <row r="41" spans="1:50" s="155" customFormat="1" ht="43.5">
      <c r="A41" s="281"/>
      <c r="B41" s="275"/>
      <c r="C41" s="278"/>
      <c r="D41" s="278"/>
      <c r="E41" s="134" t="s">
        <v>9213</v>
      </c>
      <c r="F41" s="157" t="s">
        <v>104</v>
      </c>
      <c r="G41" s="157" t="s">
        <v>9214</v>
      </c>
      <c r="H41" s="284"/>
      <c r="I41" s="153"/>
      <c r="J41" s="142"/>
      <c r="K41" s="153"/>
      <c r="L41" s="153"/>
      <c r="M41" s="153"/>
      <c r="N41" s="153"/>
      <c r="O41" s="153"/>
      <c r="P41" s="142"/>
      <c r="Q41" s="142"/>
      <c r="R41" s="142"/>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row>
    <row r="42" spans="1:50" s="155" customFormat="1" ht="60" customHeight="1">
      <c r="A42" s="279" t="s">
        <v>9215</v>
      </c>
      <c r="B42" s="273" t="s">
        <v>9158</v>
      </c>
      <c r="C42" s="279" t="s">
        <v>9216</v>
      </c>
      <c r="D42" s="276" t="s">
        <v>9198</v>
      </c>
      <c r="E42" s="134" t="s">
        <v>9199</v>
      </c>
      <c r="F42" s="158" t="s">
        <v>9217</v>
      </c>
      <c r="G42" s="158" t="s">
        <v>9217</v>
      </c>
      <c r="H42" s="282" t="s">
        <v>9171</v>
      </c>
      <c r="I42" s="153"/>
      <c r="J42" s="142"/>
      <c r="K42" s="153"/>
      <c r="L42" s="153"/>
      <c r="M42" s="153"/>
      <c r="N42" s="153"/>
      <c r="O42" s="153"/>
      <c r="P42" s="142"/>
      <c r="Q42" s="142"/>
      <c r="R42" s="142"/>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row>
    <row r="43" spans="1:50" s="155" customFormat="1">
      <c r="A43" s="280"/>
      <c r="B43" s="274"/>
      <c r="C43" s="280"/>
      <c r="D43" s="277"/>
      <c r="E43" s="134" t="s">
        <v>9186</v>
      </c>
      <c r="F43" s="158" t="s">
        <v>9217</v>
      </c>
      <c r="G43" s="158" t="s">
        <v>9217</v>
      </c>
      <c r="H43" s="283"/>
      <c r="I43" s="153"/>
      <c r="J43" s="142"/>
      <c r="K43" s="153"/>
      <c r="L43" s="153"/>
      <c r="M43" s="153"/>
      <c r="N43" s="153"/>
      <c r="O43" s="153"/>
      <c r="P43" s="142"/>
      <c r="Q43" s="142"/>
      <c r="R43" s="142"/>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row>
    <row r="44" spans="1:50" s="155" customFormat="1">
      <c r="A44" s="280"/>
      <c r="B44" s="274"/>
      <c r="C44" s="280"/>
      <c r="D44" s="277"/>
      <c r="E44" s="134" t="s">
        <v>9187</v>
      </c>
      <c r="F44" s="158" t="s">
        <v>9217</v>
      </c>
      <c r="G44" s="158" t="s">
        <v>9217</v>
      </c>
      <c r="H44" s="283"/>
      <c r="I44" s="153"/>
      <c r="J44" s="142"/>
      <c r="K44" s="153"/>
      <c r="L44" s="153"/>
      <c r="M44" s="153"/>
      <c r="N44" s="153"/>
      <c r="O44" s="153"/>
      <c r="P44" s="142"/>
      <c r="Q44" s="142"/>
      <c r="R44" s="142"/>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row>
    <row r="45" spans="1:50" s="155" customFormat="1">
      <c r="A45" s="280"/>
      <c r="B45" s="274"/>
      <c r="C45" s="280"/>
      <c r="D45" s="277"/>
      <c r="E45" s="134" t="s">
        <v>9202</v>
      </c>
      <c r="F45" s="158" t="s">
        <v>9217</v>
      </c>
      <c r="G45" s="158" t="s">
        <v>9217</v>
      </c>
      <c r="H45" s="283"/>
      <c r="I45" s="153"/>
      <c r="J45" s="142"/>
      <c r="K45" s="153"/>
      <c r="L45" s="153"/>
      <c r="M45" s="153"/>
      <c r="N45" s="153"/>
      <c r="O45" s="153"/>
      <c r="P45" s="142"/>
      <c r="Q45" s="142"/>
      <c r="R45" s="142"/>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row>
    <row r="46" spans="1:50" s="155" customFormat="1">
      <c r="A46" s="280"/>
      <c r="B46" s="274"/>
      <c r="C46" s="280"/>
      <c r="D46" s="277"/>
      <c r="E46" s="134" t="s">
        <v>9218</v>
      </c>
      <c r="F46" s="158" t="s">
        <v>9217</v>
      </c>
      <c r="G46" s="158" t="s">
        <v>9217</v>
      </c>
      <c r="H46" s="283"/>
      <c r="I46" s="153"/>
      <c r="J46" s="142"/>
      <c r="K46" s="153"/>
      <c r="L46" s="153"/>
      <c r="M46" s="153"/>
      <c r="N46" s="153"/>
      <c r="O46" s="153"/>
      <c r="P46" s="142"/>
      <c r="Q46" s="142"/>
      <c r="R46" s="142"/>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row>
    <row r="47" spans="1:50" s="155" customFormat="1">
      <c r="A47" s="280"/>
      <c r="B47" s="274"/>
      <c r="C47" s="280"/>
      <c r="D47" s="277"/>
      <c r="E47" s="134" t="s">
        <v>9219</v>
      </c>
      <c r="F47" s="158" t="s">
        <v>9217</v>
      </c>
      <c r="G47" s="158" t="s">
        <v>9217</v>
      </c>
      <c r="H47" s="283"/>
      <c r="I47" s="153"/>
      <c r="J47" s="142"/>
      <c r="K47" s="153"/>
      <c r="L47" s="153"/>
      <c r="M47" s="153"/>
      <c r="N47" s="153"/>
      <c r="O47" s="153"/>
      <c r="P47" s="142"/>
      <c r="Q47" s="142"/>
      <c r="R47" s="142"/>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row>
    <row r="48" spans="1:50" s="155" customFormat="1">
      <c r="A48" s="280"/>
      <c r="B48" s="274"/>
      <c r="C48" s="280"/>
      <c r="D48" s="277"/>
      <c r="E48" s="134" t="s">
        <v>9220</v>
      </c>
      <c r="F48" s="158" t="s">
        <v>9217</v>
      </c>
      <c r="G48" s="158" t="s">
        <v>9217</v>
      </c>
      <c r="H48" s="283"/>
      <c r="I48" s="153"/>
      <c r="J48" s="142"/>
      <c r="K48" s="153"/>
      <c r="L48" s="153"/>
      <c r="M48" s="153"/>
      <c r="N48" s="153"/>
      <c r="O48" s="153"/>
      <c r="P48" s="142"/>
      <c r="Q48" s="142"/>
      <c r="R48" s="142"/>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row>
    <row r="49" spans="1:50" s="155" customFormat="1">
      <c r="A49" s="280"/>
      <c r="B49" s="274"/>
      <c r="C49" s="280"/>
      <c r="D49" s="277"/>
      <c r="E49" s="134" t="s">
        <v>9221</v>
      </c>
      <c r="F49" s="158" t="s">
        <v>9217</v>
      </c>
      <c r="G49" s="158" t="s">
        <v>9217</v>
      </c>
      <c r="H49" s="283"/>
      <c r="I49" s="153"/>
      <c r="J49" s="142"/>
      <c r="K49" s="153"/>
      <c r="L49" s="153"/>
      <c r="M49" s="153"/>
      <c r="N49" s="153"/>
      <c r="O49" s="153"/>
      <c r="P49" s="142"/>
      <c r="Q49" s="142"/>
      <c r="R49" s="142"/>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row>
    <row r="50" spans="1:50" s="155" customFormat="1" ht="29.1">
      <c r="A50" s="280"/>
      <c r="B50" s="274"/>
      <c r="C50" s="280"/>
      <c r="D50" s="277"/>
      <c r="E50" s="134" t="s">
        <v>9222</v>
      </c>
      <c r="F50" s="158" t="s">
        <v>9217</v>
      </c>
      <c r="G50" s="158" t="s">
        <v>9217</v>
      </c>
      <c r="H50" s="283"/>
      <c r="I50" s="153"/>
      <c r="J50" s="142"/>
      <c r="K50" s="153"/>
      <c r="L50" s="153"/>
      <c r="M50" s="153"/>
      <c r="N50" s="153"/>
      <c r="O50" s="153"/>
      <c r="P50" s="142"/>
      <c r="Q50" s="142"/>
      <c r="R50" s="142"/>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row>
    <row r="51" spans="1:50" s="155" customFormat="1" ht="57.95">
      <c r="A51" s="280"/>
      <c r="B51" s="274"/>
      <c r="C51" s="280"/>
      <c r="D51" s="277"/>
      <c r="E51" s="134" t="s">
        <v>9223</v>
      </c>
      <c r="F51" s="158" t="s">
        <v>9217</v>
      </c>
      <c r="G51" s="158" t="s">
        <v>9217</v>
      </c>
      <c r="H51" s="283"/>
      <c r="I51" s="153"/>
      <c r="J51" s="142"/>
      <c r="K51" s="153"/>
      <c r="L51" s="153"/>
      <c r="M51" s="153"/>
      <c r="N51" s="153"/>
      <c r="O51" s="153"/>
      <c r="P51" s="142"/>
      <c r="Q51" s="142"/>
      <c r="R51" s="142"/>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row>
    <row r="52" spans="1:50" s="155" customFormat="1" ht="57.95">
      <c r="A52" s="280"/>
      <c r="B52" s="274"/>
      <c r="C52" s="280"/>
      <c r="D52" s="277"/>
      <c r="E52" s="134" t="s">
        <v>9224</v>
      </c>
      <c r="F52" s="158" t="s">
        <v>9217</v>
      </c>
      <c r="G52" s="158" t="s">
        <v>9217</v>
      </c>
      <c r="H52" s="283"/>
      <c r="I52" s="153"/>
      <c r="J52" s="142"/>
      <c r="K52" s="153"/>
      <c r="L52" s="153"/>
      <c r="M52" s="153"/>
      <c r="N52" s="153"/>
      <c r="O52" s="153"/>
      <c r="P52" s="142"/>
      <c r="Q52" s="142"/>
      <c r="R52" s="142"/>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row>
    <row r="53" spans="1:50" s="155" customFormat="1" ht="29.1">
      <c r="A53" s="280"/>
      <c r="B53" s="274"/>
      <c r="C53" s="280"/>
      <c r="D53" s="277"/>
      <c r="E53" s="134" t="s">
        <v>9225</v>
      </c>
      <c r="F53" s="158" t="s">
        <v>9217</v>
      </c>
      <c r="G53" s="158" t="s">
        <v>9217</v>
      </c>
      <c r="H53" s="283"/>
      <c r="I53" s="153"/>
      <c r="J53" s="142"/>
      <c r="K53" s="153"/>
      <c r="L53" s="153"/>
      <c r="M53" s="153"/>
      <c r="N53" s="153"/>
      <c r="O53" s="153"/>
      <c r="P53" s="142"/>
      <c r="Q53" s="142"/>
      <c r="R53" s="142"/>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row>
    <row r="54" spans="1:50" s="155" customFormat="1">
      <c r="A54" s="281"/>
      <c r="B54" s="275"/>
      <c r="C54" s="281"/>
      <c r="D54" s="278"/>
      <c r="E54" s="134" t="s">
        <v>9226</v>
      </c>
      <c r="F54" s="158" t="s">
        <v>9217</v>
      </c>
      <c r="G54" s="158" t="s">
        <v>9217</v>
      </c>
      <c r="H54" s="284"/>
      <c r="I54" s="153"/>
      <c r="J54" s="142"/>
      <c r="K54" s="153"/>
      <c r="L54" s="153"/>
      <c r="M54" s="153"/>
      <c r="N54" s="153"/>
      <c r="O54" s="153"/>
      <c r="P54" s="142"/>
      <c r="Q54" s="142"/>
      <c r="R54" s="142"/>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row>
    <row r="55" spans="1:50" s="155" customFormat="1" ht="60" customHeight="1">
      <c r="A55" s="279" t="s">
        <v>9227</v>
      </c>
      <c r="B55" s="273" t="s">
        <v>9158</v>
      </c>
      <c r="C55" s="279" t="s">
        <v>9228</v>
      </c>
      <c r="D55" s="276" t="s">
        <v>9198</v>
      </c>
      <c r="E55" s="134" t="s">
        <v>9199</v>
      </c>
      <c r="F55" s="158" t="s">
        <v>9217</v>
      </c>
      <c r="G55" s="158" t="s">
        <v>9217</v>
      </c>
      <c r="H55" s="282" t="s">
        <v>9171</v>
      </c>
      <c r="I55" s="153"/>
      <c r="J55" s="142"/>
      <c r="K55" s="153"/>
      <c r="L55" s="153"/>
      <c r="M55" s="153"/>
      <c r="N55" s="153"/>
      <c r="O55" s="153"/>
      <c r="P55" s="142"/>
      <c r="Q55" s="142"/>
      <c r="R55" s="142"/>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row>
    <row r="56" spans="1:50" s="155" customFormat="1">
      <c r="A56" s="280"/>
      <c r="B56" s="274"/>
      <c r="C56" s="280"/>
      <c r="D56" s="277"/>
      <c r="E56" s="134" t="s">
        <v>9186</v>
      </c>
      <c r="F56" s="158" t="s">
        <v>9217</v>
      </c>
      <c r="G56" s="158" t="s">
        <v>9217</v>
      </c>
      <c r="H56" s="283"/>
      <c r="I56" s="153"/>
      <c r="J56" s="142"/>
      <c r="K56" s="153"/>
      <c r="L56" s="153"/>
      <c r="M56" s="153"/>
      <c r="N56" s="153"/>
      <c r="O56" s="153"/>
      <c r="P56" s="142"/>
      <c r="Q56" s="142"/>
      <c r="R56" s="142"/>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row>
    <row r="57" spans="1:50" s="155" customFormat="1">
      <c r="A57" s="280"/>
      <c r="B57" s="274"/>
      <c r="C57" s="280"/>
      <c r="D57" s="277"/>
      <c r="E57" s="134" t="s">
        <v>9187</v>
      </c>
      <c r="F57" s="158" t="s">
        <v>9217</v>
      </c>
      <c r="G57" s="158" t="s">
        <v>9217</v>
      </c>
      <c r="H57" s="283"/>
      <c r="I57" s="153"/>
      <c r="J57" s="142"/>
      <c r="K57" s="153"/>
      <c r="L57" s="153"/>
      <c r="M57" s="153"/>
      <c r="N57" s="153"/>
      <c r="O57" s="153"/>
      <c r="P57" s="142"/>
      <c r="Q57" s="142"/>
      <c r="R57" s="142"/>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row>
    <row r="58" spans="1:50" s="155" customFormat="1">
      <c r="A58" s="280"/>
      <c r="B58" s="274"/>
      <c r="C58" s="280"/>
      <c r="D58" s="277"/>
      <c r="E58" s="134" t="s">
        <v>9202</v>
      </c>
      <c r="F58" s="158" t="s">
        <v>9217</v>
      </c>
      <c r="G58" s="158" t="s">
        <v>9217</v>
      </c>
      <c r="H58" s="283"/>
      <c r="I58" s="153"/>
      <c r="J58" s="142"/>
      <c r="K58" s="153"/>
      <c r="L58" s="153"/>
      <c r="M58" s="153"/>
      <c r="N58" s="153"/>
      <c r="O58" s="153"/>
      <c r="P58" s="142"/>
      <c r="Q58" s="142"/>
      <c r="R58" s="142"/>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row>
    <row r="59" spans="1:50" s="155" customFormat="1">
      <c r="A59" s="280"/>
      <c r="B59" s="274"/>
      <c r="C59" s="280"/>
      <c r="D59" s="277"/>
      <c r="E59" s="134" t="s">
        <v>9218</v>
      </c>
      <c r="F59" s="158" t="s">
        <v>9217</v>
      </c>
      <c r="G59" s="158" t="s">
        <v>9217</v>
      </c>
      <c r="H59" s="283"/>
      <c r="I59" s="153"/>
      <c r="J59" s="142"/>
      <c r="K59" s="153"/>
      <c r="L59" s="153"/>
      <c r="M59" s="153"/>
      <c r="N59" s="153"/>
      <c r="O59" s="153"/>
      <c r="P59" s="142"/>
      <c r="Q59" s="142"/>
      <c r="R59" s="142"/>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row>
    <row r="60" spans="1:50" s="155" customFormat="1">
      <c r="A60" s="280"/>
      <c r="B60" s="274"/>
      <c r="C60" s="280"/>
      <c r="D60" s="277"/>
      <c r="E60" s="134" t="s">
        <v>9219</v>
      </c>
      <c r="F60" s="158" t="s">
        <v>9217</v>
      </c>
      <c r="G60" s="158" t="s">
        <v>9217</v>
      </c>
      <c r="H60" s="283"/>
      <c r="I60" s="153"/>
      <c r="J60" s="142"/>
      <c r="K60" s="153"/>
      <c r="L60" s="153"/>
      <c r="M60" s="153"/>
      <c r="N60" s="153"/>
      <c r="O60" s="153"/>
      <c r="P60" s="142"/>
      <c r="Q60" s="142"/>
      <c r="R60" s="142"/>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row>
    <row r="61" spans="1:50" s="155" customFormat="1">
      <c r="A61" s="280"/>
      <c r="B61" s="274"/>
      <c r="C61" s="280"/>
      <c r="D61" s="277"/>
      <c r="E61" s="134" t="s">
        <v>9220</v>
      </c>
      <c r="F61" s="158" t="s">
        <v>9217</v>
      </c>
      <c r="G61" s="158" t="s">
        <v>9217</v>
      </c>
      <c r="H61" s="283"/>
      <c r="I61" s="153"/>
      <c r="J61" s="142"/>
      <c r="K61" s="153"/>
      <c r="L61" s="153"/>
      <c r="M61" s="153"/>
      <c r="N61" s="153"/>
      <c r="O61" s="153"/>
      <c r="P61" s="142"/>
      <c r="Q61" s="142"/>
      <c r="R61" s="142"/>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row>
    <row r="62" spans="1:50" s="155" customFormat="1">
      <c r="A62" s="280"/>
      <c r="B62" s="274"/>
      <c r="C62" s="280"/>
      <c r="D62" s="277"/>
      <c r="E62" s="134" t="s">
        <v>9221</v>
      </c>
      <c r="F62" s="158" t="s">
        <v>9217</v>
      </c>
      <c r="G62" s="158" t="s">
        <v>9217</v>
      </c>
      <c r="H62" s="283"/>
      <c r="I62" s="153"/>
      <c r="J62" s="142"/>
      <c r="K62" s="153"/>
      <c r="L62" s="153"/>
      <c r="M62" s="153"/>
      <c r="N62" s="153"/>
      <c r="O62" s="153"/>
      <c r="P62" s="142"/>
      <c r="Q62" s="142"/>
      <c r="R62" s="142"/>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row>
    <row r="63" spans="1:50" s="155" customFormat="1" ht="29.1">
      <c r="A63" s="280"/>
      <c r="B63" s="274"/>
      <c r="C63" s="280"/>
      <c r="D63" s="277"/>
      <c r="E63" s="134" t="s">
        <v>9222</v>
      </c>
      <c r="F63" s="158" t="s">
        <v>9217</v>
      </c>
      <c r="G63" s="158" t="s">
        <v>9217</v>
      </c>
      <c r="H63" s="283"/>
      <c r="I63" s="153"/>
      <c r="J63" s="142"/>
      <c r="K63" s="153"/>
      <c r="L63" s="153"/>
      <c r="M63" s="153"/>
      <c r="N63" s="153"/>
      <c r="O63" s="153"/>
      <c r="P63" s="142"/>
      <c r="Q63" s="142"/>
      <c r="R63" s="142"/>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row>
    <row r="64" spans="1:50" s="155" customFormat="1" ht="57.95">
      <c r="A64" s="280"/>
      <c r="B64" s="274"/>
      <c r="C64" s="280"/>
      <c r="D64" s="277"/>
      <c r="E64" s="134" t="s">
        <v>9223</v>
      </c>
      <c r="F64" s="158" t="s">
        <v>9217</v>
      </c>
      <c r="G64" s="158" t="s">
        <v>9217</v>
      </c>
      <c r="H64" s="283"/>
      <c r="I64" s="153"/>
      <c r="J64" s="142"/>
      <c r="K64" s="153"/>
      <c r="L64" s="153"/>
      <c r="M64" s="153"/>
      <c r="N64" s="153"/>
      <c r="O64" s="153"/>
      <c r="P64" s="142"/>
      <c r="Q64" s="142"/>
      <c r="R64" s="142"/>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row>
    <row r="65" spans="1:50" s="155" customFormat="1" ht="57.95">
      <c r="A65" s="280"/>
      <c r="B65" s="274"/>
      <c r="C65" s="280"/>
      <c r="D65" s="277"/>
      <c r="E65" s="134" t="s">
        <v>9229</v>
      </c>
      <c r="F65" s="158" t="s">
        <v>9217</v>
      </c>
      <c r="G65" s="158" t="s">
        <v>9217</v>
      </c>
      <c r="H65" s="283"/>
      <c r="I65" s="153"/>
      <c r="J65" s="142"/>
      <c r="K65" s="153"/>
      <c r="L65" s="153"/>
      <c r="M65" s="153"/>
      <c r="N65" s="153"/>
      <c r="O65" s="153"/>
      <c r="P65" s="142"/>
      <c r="Q65" s="142"/>
      <c r="R65" s="142"/>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row>
    <row r="66" spans="1:50" s="155" customFormat="1" ht="29.1">
      <c r="A66" s="280"/>
      <c r="B66" s="274"/>
      <c r="C66" s="280"/>
      <c r="D66" s="277"/>
      <c r="E66" s="134" t="s">
        <v>9225</v>
      </c>
      <c r="F66" s="158" t="s">
        <v>9217</v>
      </c>
      <c r="G66" s="158" t="s">
        <v>9217</v>
      </c>
      <c r="H66" s="283"/>
      <c r="I66" s="153"/>
      <c r="J66" s="142"/>
      <c r="K66" s="153"/>
      <c r="L66" s="153"/>
      <c r="M66" s="153"/>
      <c r="N66" s="153"/>
      <c r="O66" s="153"/>
      <c r="P66" s="142"/>
      <c r="Q66" s="142"/>
      <c r="R66" s="142"/>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row>
    <row r="67" spans="1:50" s="155" customFormat="1">
      <c r="A67" s="281"/>
      <c r="B67" s="275"/>
      <c r="C67" s="281"/>
      <c r="D67" s="278"/>
      <c r="E67" s="134" t="s">
        <v>9226</v>
      </c>
      <c r="F67" s="158" t="s">
        <v>9217</v>
      </c>
      <c r="G67" s="158" t="s">
        <v>9217</v>
      </c>
      <c r="H67" s="284"/>
      <c r="I67" s="153"/>
      <c r="J67" s="142"/>
      <c r="K67" s="153"/>
      <c r="L67" s="153"/>
      <c r="M67" s="153"/>
      <c r="N67" s="153"/>
      <c r="O67" s="153"/>
      <c r="P67" s="142"/>
      <c r="Q67" s="142"/>
      <c r="R67" s="142"/>
      <c r="S67" s="154"/>
      <c r="T67" s="154"/>
      <c r="U67" s="154"/>
      <c r="V67" s="154"/>
      <c r="W67" s="154"/>
      <c r="X67" s="154"/>
      <c r="Y67" s="154"/>
      <c r="Z67" s="154"/>
      <c r="AA67" s="154"/>
      <c r="AB67" s="154"/>
      <c r="AC67" s="154"/>
      <c r="AD67" s="154"/>
      <c r="AE67" s="154"/>
      <c r="AF67" s="154"/>
      <c r="AG67" s="154"/>
      <c r="AH67" s="154"/>
      <c r="AI67" s="154"/>
      <c r="AJ67" s="154"/>
      <c r="AK67" s="154"/>
      <c r="AL67" s="154"/>
      <c r="AM67" s="154"/>
      <c r="AN67" s="154"/>
      <c r="AO67" s="154"/>
      <c r="AP67" s="154"/>
      <c r="AQ67" s="154"/>
      <c r="AR67" s="154"/>
      <c r="AS67" s="154"/>
      <c r="AT67" s="154"/>
      <c r="AU67" s="154"/>
      <c r="AV67" s="154"/>
      <c r="AW67" s="154"/>
      <c r="AX67" s="154"/>
    </row>
    <row r="68" spans="1:50" s="155" customFormat="1" ht="75" customHeight="1">
      <c r="A68" s="279" t="s">
        <v>9230</v>
      </c>
      <c r="B68" s="273" t="s">
        <v>9158</v>
      </c>
      <c r="C68" s="279" t="s">
        <v>9231</v>
      </c>
      <c r="D68" s="276" t="s">
        <v>9198</v>
      </c>
      <c r="E68" s="134" t="s">
        <v>9199</v>
      </c>
      <c r="F68" s="158" t="s">
        <v>9217</v>
      </c>
      <c r="G68" s="158" t="s">
        <v>9217</v>
      </c>
      <c r="H68" s="282" t="s">
        <v>9171</v>
      </c>
      <c r="I68" s="153"/>
      <c r="J68" s="142"/>
      <c r="K68" s="153"/>
      <c r="L68" s="153"/>
      <c r="M68" s="153"/>
      <c r="N68" s="153"/>
      <c r="O68" s="153"/>
      <c r="P68" s="142"/>
      <c r="Q68" s="142"/>
      <c r="R68" s="142"/>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row>
    <row r="69" spans="1:50" s="155" customFormat="1">
      <c r="A69" s="280"/>
      <c r="B69" s="274"/>
      <c r="C69" s="280"/>
      <c r="D69" s="277"/>
      <c r="E69" s="134" t="s">
        <v>9186</v>
      </c>
      <c r="F69" s="158" t="s">
        <v>9217</v>
      </c>
      <c r="G69" s="158" t="s">
        <v>9217</v>
      </c>
      <c r="H69" s="283"/>
      <c r="I69" s="153"/>
      <c r="J69" s="142"/>
      <c r="K69" s="153"/>
      <c r="L69" s="153"/>
      <c r="M69" s="153"/>
      <c r="N69" s="153"/>
      <c r="O69" s="153"/>
      <c r="P69" s="142"/>
      <c r="Q69" s="142"/>
      <c r="R69" s="142"/>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row>
    <row r="70" spans="1:50" s="155" customFormat="1">
      <c r="A70" s="280"/>
      <c r="B70" s="274"/>
      <c r="C70" s="280"/>
      <c r="D70" s="277"/>
      <c r="E70" s="134" t="s">
        <v>9187</v>
      </c>
      <c r="F70" s="158" t="s">
        <v>9217</v>
      </c>
      <c r="G70" s="158" t="s">
        <v>9217</v>
      </c>
      <c r="H70" s="283"/>
      <c r="I70" s="153"/>
      <c r="J70" s="142"/>
      <c r="K70" s="153"/>
      <c r="L70" s="153"/>
      <c r="M70" s="153"/>
      <c r="N70" s="153"/>
      <c r="O70" s="153"/>
      <c r="P70" s="142"/>
      <c r="Q70" s="142"/>
      <c r="R70" s="142"/>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row>
    <row r="71" spans="1:50" s="155" customFormat="1">
      <c r="A71" s="280"/>
      <c r="B71" s="274"/>
      <c r="C71" s="280"/>
      <c r="D71" s="277"/>
      <c r="E71" s="134" t="s">
        <v>9202</v>
      </c>
      <c r="F71" s="158" t="s">
        <v>9217</v>
      </c>
      <c r="G71" s="158" t="s">
        <v>9217</v>
      </c>
      <c r="H71" s="283"/>
      <c r="I71" s="153"/>
      <c r="J71" s="142"/>
      <c r="K71" s="153"/>
      <c r="L71" s="153"/>
      <c r="M71" s="153"/>
      <c r="N71" s="153"/>
      <c r="O71" s="153"/>
      <c r="P71" s="142"/>
      <c r="Q71" s="142"/>
      <c r="R71" s="142"/>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row>
    <row r="72" spans="1:50" s="155" customFormat="1">
      <c r="A72" s="280"/>
      <c r="B72" s="274"/>
      <c r="C72" s="280"/>
      <c r="D72" s="277"/>
      <c r="E72" s="134" t="s">
        <v>9218</v>
      </c>
      <c r="F72" s="158" t="s">
        <v>9217</v>
      </c>
      <c r="G72" s="158" t="s">
        <v>9217</v>
      </c>
      <c r="H72" s="283"/>
      <c r="I72" s="153"/>
      <c r="J72" s="142"/>
      <c r="K72" s="153"/>
      <c r="L72" s="153"/>
      <c r="M72" s="153"/>
      <c r="N72" s="153"/>
      <c r="O72" s="153"/>
      <c r="P72" s="142"/>
      <c r="Q72" s="142"/>
      <c r="R72" s="142"/>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row>
    <row r="73" spans="1:50" s="155" customFormat="1">
      <c r="A73" s="280"/>
      <c r="B73" s="274"/>
      <c r="C73" s="280"/>
      <c r="D73" s="277"/>
      <c r="E73" s="134" t="s">
        <v>9219</v>
      </c>
      <c r="F73" s="158" t="s">
        <v>9217</v>
      </c>
      <c r="G73" s="158" t="s">
        <v>9217</v>
      </c>
      <c r="H73" s="283"/>
      <c r="I73" s="153"/>
      <c r="J73" s="142"/>
      <c r="K73" s="153"/>
      <c r="L73" s="153"/>
      <c r="M73" s="153"/>
      <c r="N73" s="153"/>
      <c r="O73" s="153"/>
      <c r="P73" s="142"/>
      <c r="Q73" s="142"/>
      <c r="R73" s="142"/>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row>
    <row r="74" spans="1:50" s="155" customFormat="1">
      <c r="A74" s="280"/>
      <c r="B74" s="274"/>
      <c r="C74" s="280"/>
      <c r="D74" s="277"/>
      <c r="E74" s="134" t="s">
        <v>9220</v>
      </c>
      <c r="F74" s="158" t="s">
        <v>9217</v>
      </c>
      <c r="G74" s="158" t="s">
        <v>9217</v>
      </c>
      <c r="H74" s="283"/>
      <c r="I74" s="153"/>
      <c r="J74" s="142"/>
      <c r="K74" s="153"/>
      <c r="L74" s="153"/>
      <c r="M74" s="153"/>
      <c r="N74" s="153"/>
      <c r="O74" s="153"/>
      <c r="P74" s="142"/>
      <c r="Q74" s="142"/>
      <c r="R74" s="142"/>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row>
    <row r="75" spans="1:50" s="155" customFormat="1">
      <c r="A75" s="280"/>
      <c r="B75" s="274"/>
      <c r="C75" s="280"/>
      <c r="D75" s="277"/>
      <c r="E75" s="134" t="s">
        <v>9221</v>
      </c>
      <c r="F75" s="158" t="s">
        <v>9217</v>
      </c>
      <c r="G75" s="158" t="s">
        <v>9217</v>
      </c>
      <c r="H75" s="283"/>
      <c r="I75" s="153"/>
      <c r="J75" s="142"/>
      <c r="K75" s="153"/>
      <c r="L75" s="153"/>
      <c r="M75" s="153"/>
      <c r="N75" s="153"/>
      <c r="O75" s="153"/>
      <c r="P75" s="142"/>
      <c r="Q75" s="142"/>
      <c r="R75" s="142"/>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row>
    <row r="76" spans="1:50" s="155" customFormat="1" ht="29.1">
      <c r="A76" s="280"/>
      <c r="B76" s="274"/>
      <c r="C76" s="280"/>
      <c r="D76" s="277"/>
      <c r="E76" s="134" t="s">
        <v>9222</v>
      </c>
      <c r="F76" s="158" t="s">
        <v>9217</v>
      </c>
      <c r="G76" s="158" t="s">
        <v>9217</v>
      </c>
      <c r="H76" s="283"/>
      <c r="I76" s="153"/>
      <c r="J76" s="142"/>
      <c r="K76" s="153"/>
      <c r="L76" s="153"/>
      <c r="M76" s="153"/>
      <c r="N76" s="153"/>
      <c r="O76" s="153"/>
      <c r="P76" s="142"/>
      <c r="Q76" s="142"/>
      <c r="R76" s="142"/>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row>
    <row r="77" spans="1:50" s="155" customFormat="1" ht="57.95">
      <c r="A77" s="280"/>
      <c r="B77" s="274"/>
      <c r="C77" s="280"/>
      <c r="D77" s="277"/>
      <c r="E77" s="134" t="s">
        <v>9223</v>
      </c>
      <c r="F77" s="158" t="s">
        <v>9217</v>
      </c>
      <c r="G77" s="158" t="s">
        <v>9217</v>
      </c>
      <c r="H77" s="283"/>
      <c r="I77" s="153"/>
      <c r="J77" s="142"/>
      <c r="K77" s="153"/>
      <c r="L77" s="153"/>
      <c r="M77" s="153"/>
      <c r="N77" s="153"/>
      <c r="O77" s="153"/>
      <c r="P77" s="142"/>
      <c r="Q77" s="142"/>
      <c r="R77" s="142"/>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54"/>
      <c r="AV77" s="154"/>
      <c r="AW77" s="154"/>
      <c r="AX77" s="154"/>
    </row>
    <row r="78" spans="1:50" s="155" customFormat="1" ht="57.95">
      <c r="A78" s="280"/>
      <c r="B78" s="274"/>
      <c r="C78" s="280"/>
      <c r="D78" s="277"/>
      <c r="E78" s="134" t="s">
        <v>9229</v>
      </c>
      <c r="F78" s="158" t="s">
        <v>9217</v>
      </c>
      <c r="G78" s="158" t="s">
        <v>9217</v>
      </c>
      <c r="H78" s="283"/>
      <c r="I78" s="153"/>
      <c r="J78" s="142"/>
      <c r="K78" s="153"/>
      <c r="L78" s="153"/>
      <c r="M78" s="153"/>
      <c r="N78" s="153"/>
      <c r="O78" s="153"/>
      <c r="P78" s="142"/>
      <c r="Q78" s="142"/>
      <c r="R78" s="142"/>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row>
    <row r="79" spans="1:50" s="155" customFormat="1" ht="29.1">
      <c r="A79" s="280"/>
      <c r="B79" s="274"/>
      <c r="C79" s="280"/>
      <c r="D79" s="277"/>
      <c r="E79" s="134" t="s">
        <v>9225</v>
      </c>
      <c r="F79" s="158" t="s">
        <v>9217</v>
      </c>
      <c r="G79" s="158" t="s">
        <v>9217</v>
      </c>
      <c r="H79" s="283"/>
      <c r="I79" s="153"/>
      <c r="J79" s="142"/>
      <c r="K79" s="153"/>
      <c r="L79" s="153"/>
      <c r="M79" s="153"/>
      <c r="N79" s="153"/>
      <c r="O79" s="153"/>
      <c r="P79" s="142"/>
      <c r="Q79" s="142"/>
      <c r="R79" s="142"/>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row>
    <row r="80" spans="1:50" s="155" customFormat="1">
      <c r="A80" s="280"/>
      <c r="B80" s="274"/>
      <c r="C80" s="280"/>
      <c r="D80" s="277"/>
      <c r="E80" s="134" t="s">
        <v>9226</v>
      </c>
      <c r="F80" s="158" t="s">
        <v>9217</v>
      </c>
      <c r="G80" s="158" t="s">
        <v>9217</v>
      </c>
      <c r="H80" s="283"/>
      <c r="I80" s="153"/>
      <c r="J80" s="142"/>
      <c r="K80" s="153"/>
      <c r="L80" s="153"/>
      <c r="M80" s="153"/>
      <c r="N80" s="153"/>
      <c r="O80" s="153"/>
      <c r="P80" s="142"/>
      <c r="Q80" s="142"/>
      <c r="R80" s="142"/>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row>
    <row r="81" spans="1:50" s="155" customFormat="1" ht="43.5">
      <c r="A81" s="281"/>
      <c r="B81" s="275"/>
      <c r="C81" s="281"/>
      <c r="D81" s="278"/>
      <c r="E81" s="134" t="s">
        <v>9232</v>
      </c>
      <c r="F81" s="158" t="s">
        <v>9217</v>
      </c>
      <c r="G81" s="158" t="s">
        <v>9217</v>
      </c>
      <c r="H81" s="284"/>
      <c r="I81" s="153"/>
      <c r="J81" s="142"/>
      <c r="K81" s="153"/>
      <c r="L81" s="153"/>
      <c r="M81" s="153"/>
      <c r="N81" s="153"/>
      <c r="O81" s="153"/>
      <c r="P81" s="142"/>
      <c r="Q81" s="142"/>
      <c r="R81" s="142"/>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row>
    <row r="82" spans="1:50" s="155" customFormat="1" ht="60" customHeight="1">
      <c r="A82" s="279" t="s">
        <v>9233</v>
      </c>
      <c r="B82" s="273" t="s">
        <v>9158</v>
      </c>
      <c r="C82" s="279" t="s">
        <v>9234</v>
      </c>
      <c r="D82" s="276" t="s">
        <v>9235</v>
      </c>
      <c r="E82" s="134" t="s">
        <v>9236</v>
      </c>
      <c r="F82" s="158" t="s">
        <v>9217</v>
      </c>
      <c r="G82" s="158" t="s">
        <v>9217</v>
      </c>
      <c r="H82" s="282" t="s">
        <v>9237</v>
      </c>
      <c r="I82" s="153"/>
      <c r="J82" s="142"/>
      <c r="K82" s="153"/>
      <c r="L82" s="153"/>
      <c r="M82" s="153"/>
      <c r="N82" s="153"/>
      <c r="O82" s="153"/>
      <c r="P82" s="142"/>
      <c r="Q82" s="142"/>
      <c r="R82" s="142"/>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4"/>
      <c r="AX82" s="154"/>
    </row>
    <row r="83" spans="1:50" s="155" customFormat="1" ht="29.1">
      <c r="A83" s="280"/>
      <c r="B83" s="274"/>
      <c r="C83" s="280"/>
      <c r="D83" s="277"/>
      <c r="E83" s="134" t="s">
        <v>9222</v>
      </c>
      <c r="F83" s="158" t="s">
        <v>9217</v>
      </c>
      <c r="G83" s="158" t="s">
        <v>9217</v>
      </c>
      <c r="H83" s="283"/>
      <c r="I83" s="153"/>
      <c r="J83" s="142"/>
      <c r="K83" s="153"/>
      <c r="L83" s="153"/>
      <c r="M83" s="153"/>
      <c r="N83" s="153"/>
      <c r="O83" s="153"/>
      <c r="P83" s="142"/>
      <c r="Q83" s="142"/>
      <c r="R83" s="142"/>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row>
    <row r="84" spans="1:50" s="155" customFormat="1">
      <c r="A84" s="280"/>
      <c r="B84" s="274"/>
      <c r="C84" s="280"/>
      <c r="D84" s="277"/>
      <c r="E84" s="134" t="s">
        <v>9221</v>
      </c>
      <c r="F84" s="158" t="s">
        <v>9217</v>
      </c>
      <c r="G84" s="158" t="s">
        <v>9217</v>
      </c>
      <c r="H84" s="283"/>
      <c r="I84" s="153"/>
      <c r="J84" s="142"/>
      <c r="K84" s="153"/>
      <c r="L84" s="153"/>
      <c r="M84" s="153"/>
      <c r="N84" s="153"/>
      <c r="O84" s="153"/>
      <c r="P84" s="142"/>
      <c r="Q84" s="142"/>
      <c r="R84" s="142"/>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row>
    <row r="85" spans="1:50" s="155" customFormat="1">
      <c r="A85" s="280"/>
      <c r="B85" s="274"/>
      <c r="C85" s="280"/>
      <c r="D85" s="277"/>
      <c r="E85" s="134" t="s">
        <v>9218</v>
      </c>
      <c r="F85" s="158" t="s">
        <v>9217</v>
      </c>
      <c r="G85" s="158" t="s">
        <v>9217</v>
      </c>
      <c r="H85" s="283"/>
      <c r="I85" s="153"/>
      <c r="J85" s="142"/>
      <c r="K85" s="153"/>
      <c r="L85" s="153"/>
      <c r="M85" s="153"/>
      <c r="N85" s="153"/>
      <c r="O85" s="153"/>
      <c r="P85" s="142"/>
      <c r="Q85" s="142"/>
      <c r="R85" s="142"/>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row>
    <row r="86" spans="1:50" s="155" customFormat="1">
      <c r="A86" s="280"/>
      <c r="B86" s="274"/>
      <c r="C86" s="280"/>
      <c r="D86" s="277"/>
      <c r="E86" s="134" t="s">
        <v>9219</v>
      </c>
      <c r="F86" s="158" t="s">
        <v>9217</v>
      </c>
      <c r="G86" s="158" t="s">
        <v>9217</v>
      </c>
      <c r="H86" s="283"/>
      <c r="I86" s="153"/>
      <c r="J86" s="142"/>
      <c r="K86" s="153"/>
      <c r="L86" s="153"/>
      <c r="M86" s="153"/>
      <c r="N86" s="153"/>
      <c r="O86" s="153"/>
      <c r="P86" s="142"/>
      <c r="Q86" s="142"/>
      <c r="R86" s="142"/>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row>
    <row r="87" spans="1:50" s="155" customFormat="1" ht="57.95">
      <c r="A87" s="280"/>
      <c r="B87" s="274"/>
      <c r="C87" s="280"/>
      <c r="D87" s="277"/>
      <c r="E87" s="134" t="s">
        <v>9223</v>
      </c>
      <c r="F87" s="158" t="s">
        <v>9217</v>
      </c>
      <c r="G87" s="158" t="s">
        <v>9217</v>
      </c>
      <c r="H87" s="283"/>
      <c r="I87" s="153"/>
      <c r="J87" s="142"/>
      <c r="K87" s="153"/>
      <c r="L87" s="153"/>
      <c r="M87" s="153"/>
      <c r="N87" s="153"/>
      <c r="O87" s="153"/>
      <c r="P87" s="142"/>
      <c r="Q87" s="142"/>
      <c r="R87" s="142"/>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row>
    <row r="88" spans="1:50" s="155" customFormat="1" ht="57.95">
      <c r="A88" s="280"/>
      <c r="B88" s="274"/>
      <c r="C88" s="280"/>
      <c r="D88" s="277"/>
      <c r="E88" s="134" t="s">
        <v>9229</v>
      </c>
      <c r="F88" s="158" t="s">
        <v>9217</v>
      </c>
      <c r="G88" s="158" t="s">
        <v>9217</v>
      </c>
      <c r="H88" s="283"/>
      <c r="I88" s="153"/>
      <c r="J88" s="142"/>
      <c r="K88" s="153"/>
      <c r="L88" s="153"/>
      <c r="M88" s="153"/>
      <c r="N88" s="153"/>
      <c r="O88" s="153"/>
      <c r="P88" s="142"/>
      <c r="Q88" s="142"/>
      <c r="R88" s="142"/>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row>
    <row r="89" spans="1:50" s="155" customFormat="1" ht="29.1">
      <c r="A89" s="280"/>
      <c r="B89" s="274"/>
      <c r="C89" s="280"/>
      <c r="D89" s="277"/>
      <c r="E89" s="134" t="s">
        <v>9225</v>
      </c>
      <c r="F89" s="158" t="s">
        <v>9217</v>
      </c>
      <c r="G89" s="158" t="s">
        <v>9217</v>
      </c>
      <c r="H89" s="283"/>
      <c r="I89" s="153"/>
      <c r="J89" s="142"/>
      <c r="K89" s="153"/>
      <c r="L89" s="153"/>
      <c r="M89" s="153"/>
      <c r="N89" s="153"/>
      <c r="O89" s="153"/>
      <c r="P89" s="142"/>
      <c r="Q89" s="142"/>
      <c r="R89" s="142"/>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row>
    <row r="90" spans="1:50" s="155" customFormat="1">
      <c r="A90" s="280"/>
      <c r="B90" s="274"/>
      <c r="C90" s="280"/>
      <c r="D90" s="277"/>
      <c r="E90" s="134" t="s">
        <v>9226</v>
      </c>
      <c r="F90" s="158" t="s">
        <v>9217</v>
      </c>
      <c r="G90" s="158" t="s">
        <v>9217</v>
      </c>
      <c r="H90" s="283"/>
      <c r="I90" s="153"/>
      <c r="J90" s="142"/>
      <c r="K90" s="153"/>
      <c r="L90" s="153"/>
      <c r="M90" s="153"/>
      <c r="N90" s="153"/>
      <c r="O90" s="153"/>
      <c r="P90" s="142"/>
      <c r="Q90" s="142"/>
      <c r="R90" s="142"/>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row>
    <row r="91" spans="1:50" s="155" customFormat="1" ht="72.599999999999994">
      <c r="A91" s="281"/>
      <c r="B91" s="275"/>
      <c r="C91" s="281"/>
      <c r="D91" s="278"/>
      <c r="E91" s="159" t="s">
        <v>9238</v>
      </c>
      <c r="F91" s="158" t="s">
        <v>104</v>
      </c>
      <c r="G91" s="158" t="s">
        <v>9239</v>
      </c>
      <c r="H91" s="284"/>
      <c r="I91" s="153"/>
      <c r="J91" s="142"/>
      <c r="K91" s="153"/>
      <c r="L91" s="153"/>
      <c r="M91" s="153"/>
      <c r="N91" s="153"/>
      <c r="O91" s="153"/>
      <c r="P91" s="142"/>
      <c r="Q91" s="142"/>
      <c r="R91" s="142"/>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54"/>
      <c r="AV91" s="154"/>
      <c r="AW91" s="154"/>
      <c r="AX91" s="154"/>
    </row>
    <row r="92" spans="1:50" s="155" customFormat="1" ht="45" customHeight="1">
      <c r="A92" s="279" t="s">
        <v>9240</v>
      </c>
      <c r="B92" s="273" t="s">
        <v>9158</v>
      </c>
      <c r="C92" s="279" t="s">
        <v>9231</v>
      </c>
      <c r="D92" s="276" t="s">
        <v>9198</v>
      </c>
      <c r="E92" s="134" t="s">
        <v>9199</v>
      </c>
      <c r="F92" s="158" t="s">
        <v>9217</v>
      </c>
      <c r="G92" s="158" t="s">
        <v>9217</v>
      </c>
      <c r="H92" s="282" t="s">
        <v>9171</v>
      </c>
      <c r="I92" s="153"/>
      <c r="J92" s="142"/>
      <c r="K92" s="153"/>
      <c r="L92" s="153"/>
      <c r="M92" s="153"/>
      <c r="N92" s="153"/>
      <c r="O92" s="153"/>
      <c r="P92" s="142"/>
      <c r="Q92" s="142"/>
      <c r="R92" s="142"/>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row>
    <row r="93" spans="1:50" s="155" customFormat="1">
      <c r="A93" s="280"/>
      <c r="B93" s="274"/>
      <c r="C93" s="280"/>
      <c r="D93" s="277"/>
      <c r="E93" s="134" t="s">
        <v>9186</v>
      </c>
      <c r="F93" s="158" t="s">
        <v>9217</v>
      </c>
      <c r="G93" s="158" t="s">
        <v>9217</v>
      </c>
      <c r="H93" s="283"/>
      <c r="I93" s="153"/>
      <c r="J93" s="142"/>
      <c r="K93" s="153"/>
      <c r="L93" s="153"/>
      <c r="M93" s="153"/>
      <c r="N93" s="153"/>
      <c r="O93" s="153"/>
      <c r="P93" s="142"/>
      <c r="Q93" s="142"/>
      <c r="R93" s="142"/>
      <c r="S93" s="154"/>
      <c r="T93" s="154"/>
      <c r="U93" s="154"/>
      <c r="V93" s="154"/>
      <c r="W93" s="154"/>
      <c r="X93" s="154"/>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54"/>
      <c r="AV93" s="154"/>
      <c r="AW93" s="154"/>
      <c r="AX93" s="154"/>
    </row>
    <row r="94" spans="1:50" s="155" customFormat="1">
      <c r="A94" s="280"/>
      <c r="B94" s="274"/>
      <c r="C94" s="280"/>
      <c r="D94" s="277"/>
      <c r="E94" s="134" t="s">
        <v>9187</v>
      </c>
      <c r="F94" s="158" t="s">
        <v>9217</v>
      </c>
      <c r="G94" s="158" t="s">
        <v>9217</v>
      </c>
      <c r="H94" s="283"/>
      <c r="I94" s="153"/>
      <c r="J94" s="142"/>
      <c r="K94" s="153"/>
      <c r="L94" s="153"/>
      <c r="M94" s="153"/>
      <c r="N94" s="153"/>
      <c r="O94" s="153"/>
      <c r="P94" s="142"/>
      <c r="Q94" s="142"/>
      <c r="R94" s="142"/>
      <c r="S94" s="154"/>
      <c r="T94" s="154"/>
      <c r="U94" s="154"/>
      <c r="V94" s="154"/>
      <c r="W94" s="154"/>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c r="AV94" s="154"/>
      <c r="AW94" s="154"/>
      <c r="AX94" s="154"/>
    </row>
    <row r="95" spans="1:50" s="155" customFormat="1" ht="29.1">
      <c r="A95" s="280"/>
      <c r="B95" s="274"/>
      <c r="C95" s="280"/>
      <c r="D95" s="277"/>
      <c r="E95" s="134" t="s">
        <v>9241</v>
      </c>
      <c r="F95" s="158" t="s">
        <v>9217</v>
      </c>
      <c r="G95" s="158" t="s">
        <v>9217</v>
      </c>
      <c r="H95" s="283"/>
      <c r="I95" s="153"/>
      <c r="J95" s="142"/>
      <c r="K95" s="153"/>
      <c r="L95" s="153"/>
      <c r="M95" s="153"/>
      <c r="N95" s="153"/>
      <c r="O95" s="153"/>
      <c r="P95" s="142"/>
      <c r="Q95" s="142"/>
      <c r="R95" s="142"/>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row>
    <row r="96" spans="1:50" s="155" customFormat="1" ht="29.1">
      <c r="A96" s="280"/>
      <c r="B96" s="274"/>
      <c r="C96" s="280"/>
      <c r="D96" s="277"/>
      <c r="E96" s="134" t="s">
        <v>9242</v>
      </c>
      <c r="F96" s="158" t="s">
        <v>9217</v>
      </c>
      <c r="G96" s="158" t="s">
        <v>9217</v>
      </c>
      <c r="H96" s="283"/>
      <c r="I96" s="153"/>
      <c r="J96" s="142"/>
      <c r="K96" s="153"/>
      <c r="L96" s="153"/>
      <c r="M96" s="153"/>
      <c r="N96" s="153"/>
      <c r="O96" s="153"/>
      <c r="P96" s="142"/>
      <c r="Q96" s="142"/>
      <c r="R96" s="142"/>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54"/>
      <c r="AU96" s="154"/>
      <c r="AV96" s="154"/>
      <c r="AW96" s="154"/>
      <c r="AX96" s="154"/>
    </row>
    <row r="97" spans="1:50" s="155" customFormat="1">
      <c r="A97" s="280"/>
      <c r="B97" s="274"/>
      <c r="C97" s="280"/>
      <c r="D97" s="277"/>
      <c r="E97" s="134" t="s">
        <v>9206</v>
      </c>
      <c r="F97" s="158" t="s">
        <v>9217</v>
      </c>
      <c r="G97" s="158" t="s">
        <v>9217</v>
      </c>
      <c r="H97" s="283"/>
      <c r="I97" s="153"/>
      <c r="J97" s="142"/>
      <c r="K97" s="153"/>
      <c r="L97" s="153"/>
      <c r="M97" s="153"/>
      <c r="N97" s="153"/>
      <c r="O97" s="153"/>
      <c r="P97" s="142"/>
      <c r="Q97" s="142"/>
      <c r="R97" s="142"/>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row>
    <row r="98" spans="1:50" s="155" customFormat="1">
      <c r="A98" s="280"/>
      <c r="B98" s="274"/>
      <c r="C98" s="280"/>
      <c r="D98" s="277"/>
      <c r="E98" s="134" t="s">
        <v>9243</v>
      </c>
      <c r="F98" s="158" t="s">
        <v>9217</v>
      </c>
      <c r="G98" s="158" t="s">
        <v>9217</v>
      </c>
      <c r="H98" s="283"/>
      <c r="I98" s="153"/>
      <c r="J98" s="142"/>
      <c r="K98" s="153"/>
      <c r="L98" s="153"/>
      <c r="M98" s="153"/>
      <c r="N98" s="153"/>
      <c r="O98" s="153"/>
      <c r="P98" s="142"/>
      <c r="Q98" s="142"/>
      <c r="R98" s="142"/>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row>
    <row r="99" spans="1:50" s="155" customFormat="1" ht="29.1">
      <c r="A99" s="280"/>
      <c r="B99" s="274"/>
      <c r="C99" s="280"/>
      <c r="D99" s="277"/>
      <c r="E99" s="134" t="s">
        <v>9244</v>
      </c>
      <c r="F99" s="158" t="s">
        <v>9217</v>
      </c>
      <c r="G99" s="158" t="s">
        <v>9217</v>
      </c>
      <c r="H99" s="283"/>
      <c r="I99" s="153"/>
      <c r="J99" s="142"/>
      <c r="K99" s="153"/>
      <c r="L99" s="153"/>
      <c r="M99" s="153"/>
      <c r="N99" s="153"/>
      <c r="O99" s="153"/>
      <c r="P99" s="142"/>
      <c r="Q99" s="142"/>
      <c r="R99" s="142"/>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row>
    <row r="100" spans="1:50" s="155" customFormat="1">
      <c r="A100" s="280"/>
      <c r="B100" s="274"/>
      <c r="C100" s="280"/>
      <c r="D100" s="277"/>
      <c r="E100" s="134" t="s">
        <v>9210</v>
      </c>
      <c r="F100" s="158" t="s">
        <v>9217</v>
      </c>
      <c r="G100" s="158" t="s">
        <v>9217</v>
      </c>
      <c r="H100" s="283"/>
      <c r="I100" s="153"/>
      <c r="J100" s="142"/>
      <c r="K100" s="153"/>
      <c r="L100" s="153"/>
      <c r="M100" s="153"/>
      <c r="N100" s="153"/>
      <c r="O100" s="153"/>
      <c r="P100" s="142"/>
      <c r="Q100" s="142"/>
      <c r="R100" s="142"/>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row>
    <row r="101" spans="1:50" s="155" customFormat="1" ht="29.1">
      <c r="A101" s="280"/>
      <c r="B101" s="274"/>
      <c r="C101" s="280"/>
      <c r="D101" s="277"/>
      <c r="E101" s="134" t="s">
        <v>9245</v>
      </c>
      <c r="F101" s="158" t="s">
        <v>9217</v>
      </c>
      <c r="G101" s="158" t="s">
        <v>9217</v>
      </c>
      <c r="H101" s="283"/>
      <c r="I101" s="153"/>
      <c r="J101" s="142"/>
      <c r="K101" s="153"/>
      <c r="L101" s="153"/>
      <c r="M101" s="153"/>
      <c r="N101" s="153"/>
      <c r="O101" s="153"/>
      <c r="P101" s="142"/>
      <c r="Q101" s="142"/>
      <c r="R101" s="142"/>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54"/>
      <c r="AV101" s="154"/>
      <c r="AW101" s="154"/>
      <c r="AX101" s="154"/>
    </row>
    <row r="102" spans="1:50" s="155" customFormat="1" ht="29.1">
      <c r="A102" s="280"/>
      <c r="B102" s="274"/>
      <c r="C102" s="280"/>
      <c r="D102" s="277"/>
      <c r="E102" s="134" t="s">
        <v>9246</v>
      </c>
      <c r="F102" s="158" t="s">
        <v>9217</v>
      </c>
      <c r="G102" s="158" t="s">
        <v>9217</v>
      </c>
      <c r="H102" s="283"/>
      <c r="I102" s="153"/>
      <c r="J102" s="142"/>
      <c r="K102" s="153"/>
      <c r="L102" s="153"/>
      <c r="M102" s="153"/>
      <c r="N102" s="153"/>
      <c r="O102" s="153"/>
      <c r="P102" s="142"/>
      <c r="Q102" s="142"/>
      <c r="R102" s="142"/>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row>
    <row r="103" spans="1:50" s="155" customFormat="1">
      <c r="A103" s="280"/>
      <c r="B103" s="274"/>
      <c r="C103" s="280"/>
      <c r="D103" s="277"/>
      <c r="E103" s="134" t="s">
        <v>9247</v>
      </c>
      <c r="F103" s="158" t="s">
        <v>9217</v>
      </c>
      <c r="G103" s="158" t="s">
        <v>9217</v>
      </c>
      <c r="H103" s="283"/>
      <c r="I103" s="153"/>
      <c r="J103" s="142"/>
      <c r="K103" s="153"/>
      <c r="L103" s="153"/>
      <c r="M103" s="153"/>
      <c r="N103" s="153"/>
      <c r="O103" s="153"/>
      <c r="P103" s="142"/>
      <c r="Q103" s="142"/>
      <c r="R103" s="142"/>
      <c r="S103" s="154"/>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54"/>
      <c r="AV103" s="154"/>
      <c r="AW103" s="154"/>
      <c r="AX103" s="154"/>
    </row>
    <row r="104" spans="1:50" s="155" customFormat="1">
      <c r="A104" s="280"/>
      <c r="B104" s="274"/>
      <c r="C104" s="280"/>
      <c r="D104" s="277"/>
      <c r="E104" s="134" t="s">
        <v>9248</v>
      </c>
      <c r="F104" s="158" t="s">
        <v>9217</v>
      </c>
      <c r="G104" s="158" t="s">
        <v>9217</v>
      </c>
      <c r="H104" s="283"/>
      <c r="I104" s="153"/>
      <c r="J104" s="142"/>
      <c r="K104" s="153"/>
      <c r="L104" s="153"/>
      <c r="M104" s="153"/>
      <c r="N104" s="153"/>
      <c r="O104" s="153"/>
      <c r="P104" s="142"/>
      <c r="Q104" s="142"/>
      <c r="R104" s="142"/>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54"/>
      <c r="AV104" s="154"/>
      <c r="AW104" s="154"/>
      <c r="AX104" s="154"/>
    </row>
    <row r="105" spans="1:50" s="155" customFormat="1" ht="29.1">
      <c r="A105" s="280"/>
      <c r="B105" s="274"/>
      <c r="C105" s="280"/>
      <c r="D105" s="277"/>
      <c r="E105" s="134" t="s">
        <v>9249</v>
      </c>
      <c r="F105" s="158" t="s">
        <v>9217</v>
      </c>
      <c r="G105" s="158" t="s">
        <v>9217</v>
      </c>
      <c r="H105" s="283"/>
      <c r="I105" s="153"/>
      <c r="J105" s="142"/>
      <c r="K105" s="153"/>
      <c r="L105" s="153"/>
      <c r="M105" s="153"/>
      <c r="N105" s="153"/>
      <c r="O105" s="153"/>
      <c r="P105" s="142"/>
      <c r="Q105" s="142"/>
      <c r="R105" s="142"/>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row>
    <row r="106" spans="1:50" s="155" customFormat="1" ht="29.1">
      <c r="A106" s="280"/>
      <c r="B106" s="274"/>
      <c r="C106" s="280"/>
      <c r="D106" s="277"/>
      <c r="E106" s="134" t="s">
        <v>9250</v>
      </c>
      <c r="F106" s="158" t="s">
        <v>9217</v>
      </c>
      <c r="G106" s="158" t="s">
        <v>9217</v>
      </c>
      <c r="H106" s="283"/>
      <c r="I106" s="153"/>
      <c r="J106" s="142"/>
      <c r="K106" s="153"/>
      <c r="L106" s="153"/>
      <c r="M106" s="153"/>
      <c r="N106" s="153"/>
      <c r="O106" s="153"/>
      <c r="P106" s="142"/>
      <c r="Q106" s="142"/>
      <c r="R106" s="142"/>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54"/>
      <c r="AV106" s="154"/>
      <c r="AW106" s="154"/>
      <c r="AX106" s="154"/>
    </row>
    <row r="107" spans="1:50" s="155" customFormat="1" ht="57.95">
      <c r="A107" s="280"/>
      <c r="B107" s="274"/>
      <c r="C107" s="280"/>
      <c r="D107" s="277"/>
      <c r="E107" s="134" t="s">
        <v>9251</v>
      </c>
      <c r="F107" s="158" t="s">
        <v>9217</v>
      </c>
      <c r="G107" s="158" t="s">
        <v>9217</v>
      </c>
      <c r="H107" s="283"/>
      <c r="I107" s="153"/>
      <c r="J107" s="142"/>
      <c r="K107" s="153"/>
      <c r="L107" s="153"/>
      <c r="M107" s="153"/>
      <c r="N107" s="153"/>
      <c r="O107" s="153"/>
      <c r="P107" s="142"/>
      <c r="Q107" s="142"/>
      <c r="R107" s="142"/>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row>
    <row r="108" spans="1:50" s="155" customFormat="1" ht="57.95">
      <c r="A108" s="280"/>
      <c r="B108" s="274"/>
      <c r="C108" s="280"/>
      <c r="D108" s="277"/>
      <c r="E108" s="134" t="s">
        <v>9252</v>
      </c>
      <c r="F108" s="158" t="s">
        <v>9217</v>
      </c>
      <c r="G108" s="158" t="s">
        <v>9217</v>
      </c>
      <c r="H108" s="283"/>
      <c r="I108" s="153"/>
      <c r="J108" s="142"/>
      <c r="K108" s="153"/>
      <c r="L108" s="153"/>
      <c r="M108" s="153"/>
      <c r="N108" s="153"/>
      <c r="O108" s="153"/>
      <c r="P108" s="142"/>
      <c r="Q108" s="142"/>
      <c r="R108" s="142"/>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54"/>
      <c r="AV108" s="154"/>
      <c r="AW108" s="154"/>
      <c r="AX108" s="154"/>
    </row>
    <row r="109" spans="1:50" s="155" customFormat="1" ht="29.1">
      <c r="A109" s="280"/>
      <c r="B109" s="274"/>
      <c r="C109" s="280"/>
      <c r="D109" s="277"/>
      <c r="E109" s="134" t="s">
        <v>9253</v>
      </c>
      <c r="F109" s="158" t="s">
        <v>9217</v>
      </c>
      <c r="G109" s="158" t="s">
        <v>9217</v>
      </c>
      <c r="H109" s="283"/>
      <c r="I109" s="153"/>
      <c r="J109" s="142"/>
      <c r="K109" s="153"/>
      <c r="L109" s="153"/>
      <c r="M109" s="153"/>
      <c r="N109" s="153"/>
      <c r="O109" s="153"/>
      <c r="P109" s="142"/>
      <c r="Q109" s="142"/>
      <c r="R109" s="142"/>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row>
    <row r="110" spans="1:50" s="155" customFormat="1" ht="43.5">
      <c r="A110" s="281"/>
      <c r="B110" s="275"/>
      <c r="C110" s="281"/>
      <c r="D110" s="278"/>
      <c r="E110" s="134" t="s">
        <v>9232</v>
      </c>
      <c r="F110" s="158" t="s">
        <v>9217</v>
      </c>
      <c r="G110" s="158" t="s">
        <v>9217</v>
      </c>
      <c r="H110" s="284"/>
      <c r="I110" s="153"/>
      <c r="J110" s="142"/>
      <c r="K110" s="153"/>
      <c r="L110" s="153"/>
      <c r="M110" s="153"/>
      <c r="N110" s="153"/>
      <c r="O110" s="153"/>
      <c r="P110" s="142"/>
      <c r="Q110" s="142"/>
      <c r="R110" s="142"/>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row>
    <row r="111" spans="1:50" s="155" customFormat="1" ht="60" customHeight="1">
      <c r="A111" s="279" t="s">
        <v>9254</v>
      </c>
      <c r="B111" s="273" t="s">
        <v>9158</v>
      </c>
      <c r="C111" s="279" t="s">
        <v>9228</v>
      </c>
      <c r="D111" s="276" t="s">
        <v>9198</v>
      </c>
      <c r="E111" s="134" t="s">
        <v>9199</v>
      </c>
      <c r="F111" s="158" t="s">
        <v>9217</v>
      </c>
      <c r="G111" s="158" t="s">
        <v>9217</v>
      </c>
      <c r="H111" s="282" t="s">
        <v>9171</v>
      </c>
      <c r="I111" s="153"/>
      <c r="J111" s="142"/>
      <c r="K111" s="153"/>
      <c r="L111" s="153"/>
      <c r="M111" s="153"/>
      <c r="N111" s="153"/>
      <c r="O111" s="153"/>
      <c r="P111" s="142"/>
      <c r="Q111" s="142"/>
      <c r="R111" s="142"/>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row>
    <row r="112" spans="1:50" s="155" customFormat="1">
      <c r="A112" s="280"/>
      <c r="B112" s="274"/>
      <c r="C112" s="280"/>
      <c r="D112" s="277"/>
      <c r="E112" s="134" t="s">
        <v>9186</v>
      </c>
      <c r="F112" s="158" t="s">
        <v>9217</v>
      </c>
      <c r="G112" s="158" t="s">
        <v>9217</v>
      </c>
      <c r="H112" s="283"/>
      <c r="I112" s="153"/>
      <c r="J112" s="142"/>
      <c r="K112" s="153"/>
      <c r="L112" s="153"/>
      <c r="M112" s="153"/>
      <c r="N112" s="153"/>
      <c r="O112" s="153"/>
      <c r="P112" s="142"/>
      <c r="Q112" s="142"/>
      <c r="R112" s="142"/>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54"/>
      <c r="AV112" s="154"/>
      <c r="AW112" s="154"/>
      <c r="AX112" s="154"/>
    </row>
    <row r="113" spans="1:50" s="155" customFormat="1">
      <c r="A113" s="280"/>
      <c r="B113" s="274"/>
      <c r="C113" s="280"/>
      <c r="D113" s="277"/>
      <c r="E113" s="134" t="s">
        <v>9187</v>
      </c>
      <c r="F113" s="158" t="s">
        <v>9217</v>
      </c>
      <c r="G113" s="158" t="s">
        <v>9217</v>
      </c>
      <c r="H113" s="283"/>
      <c r="I113" s="153"/>
      <c r="J113" s="142"/>
      <c r="K113" s="153"/>
      <c r="L113" s="153"/>
      <c r="M113" s="153"/>
      <c r="N113" s="153"/>
      <c r="O113" s="153"/>
      <c r="P113" s="142"/>
      <c r="Q113" s="142"/>
      <c r="R113" s="142"/>
      <c r="S113" s="154"/>
      <c r="T113" s="154"/>
      <c r="U113" s="154"/>
      <c r="V113" s="154"/>
      <c r="W113" s="154"/>
      <c r="X113" s="154"/>
      <c r="Y113" s="154"/>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54"/>
      <c r="AV113" s="154"/>
      <c r="AW113" s="154"/>
      <c r="AX113" s="154"/>
    </row>
    <row r="114" spans="1:50" s="155" customFormat="1" ht="29.1">
      <c r="A114" s="280"/>
      <c r="B114" s="274"/>
      <c r="C114" s="280"/>
      <c r="D114" s="277"/>
      <c r="E114" s="134" t="s">
        <v>9241</v>
      </c>
      <c r="F114" s="158" t="s">
        <v>9217</v>
      </c>
      <c r="G114" s="158" t="s">
        <v>9217</v>
      </c>
      <c r="H114" s="283"/>
      <c r="I114" s="153"/>
      <c r="J114" s="142"/>
      <c r="K114" s="153"/>
      <c r="L114" s="153"/>
      <c r="M114" s="153"/>
      <c r="N114" s="153"/>
      <c r="O114" s="153"/>
      <c r="P114" s="142"/>
      <c r="Q114" s="142"/>
      <c r="R114" s="142"/>
      <c r="S114" s="154"/>
      <c r="T114" s="154"/>
      <c r="U114" s="154"/>
      <c r="V114" s="154"/>
      <c r="W114" s="154"/>
      <c r="X114" s="154"/>
      <c r="Y114" s="154"/>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row>
    <row r="115" spans="1:50" s="155" customFormat="1" ht="29.1">
      <c r="A115" s="280"/>
      <c r="B115" s="274"/>
      <c r="C115" s="280"/>
      <c r="D115" s="277"/>
      <c r="E115" s="134" t="s">
        <v>9242</v>
      </c>
      <c r="F115" s="158" t="s">
        <v>9217</v>
      </c>
      <c r="G115" s="158" t="s">
        <v>9217</v>
      </c>
      <c r="H115" s="283"/>
      <c r="I115" s="153"/>
      <c r="J115" s="142"/>
      <c r="K115" s="153"/>
      <c r="L115" s="153"/>
      <c r="M115" s="153"/>
      <c r="N115" s="153"/>
      <c r="O115" s="153"/>
      <c r="P115" s="142"/>
      <c r="Q115" s="142"/>
      <c r="R115" s="142"/>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row>
    <row r="116" spans="1:50" s="155" customFormat="1">
      <c r="A116" s="280"/>
      <c r="B116" s="274"/>
      <c r="C116" s="280"/>
      <c r="D116" s="277"/>
      <c r="E116" s="134" t="s">
        <v>9206</v>
      </c>
      <c r="F116" s="158" t="s">
        <v>9217</v>
      </c>
      <c r="G116" s="158" t="s">
        <v>9217</v>
      </c>
      <c r="H116" s="283"/>
      <c r="I116" s="153"/>
      <c r="J116" s="142"/>
      <c r="K116" s="153"/>
      <c r="L116" s="153"/>
      <c r="M116" s="153"/>
      <c r="N116" s="153"/>
      <c r="O116" s="153"/>
      <c r="P116" s="142"/>
      <c r="Q116" s="142"/>
      <c r="R116" s="142"/>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row>
    <row r="117" spans="1:50" s="155" customFormat="1">
      <c r="A117" s="280"/>
      <c r="B117" s="274"/>
      <c r="C117" s="280"/>
      <c r="D117" s="277"/>
      <c r="E117" s="134" t="s">
        <v>9243</v>
      </c>
      <c r="F117" s="158" t="s">
        <v>9217</v>
      </c>
      <c r="G117" s="158" t="s">
        <v>9217</v>
      </c>
      <c r="H117" s="283"/>
      <c r="I117" s="153"/>
      <c r="J117" s="142"/>
      <c r="K117" s="153"/>
      <c r="L117" s="153"/>
      <c r="M117" s="153"/>
      <c r="N117" s="153"/>
      <c r="O117" s="153"/>
      <c r="P117" s="142"/>
      <c r="Q117" s="142"/>
      <c r="R117" s="142"/>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row>
    <row r="118" spans="1:50" s="155" customFormat="1" ht="29.1">
      <c r="A118" s="280"/>
      <c r="B118" s="274"/>
      <c r="C118" s="280"/>
      <c r="D118" s="277"/>
      <c r="E118" s="134" t="s">
        <v>9244</v>
      </c>
      <c r="F118" s="158" t="s">
        <v>9217</v>
      </c>
      <c r="G118" s="158" t="s">
        <v>9217</v>
      </c>
      <c r="H118" s="283"/>
      <c r="I118" s="153"/>
      <c r="J118" s="142"/>
      <c r="K118" s="153"/>
      <c r="L118" s="153"/>
      <c r="M118" s="153"/>
      <c r="N118" s="153"/>
      <c r="O118" s="153"/>
      <c r="P118" s="142"/>
      <c r="Q118" s="142"/>
      <c r="R118" s="142"/>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154"/>
      <c r="AP118" s="154"/>
      <c r="AQ118" s="154"/>
      <c r="AR118" s="154"/>
      <c r="AS118" s="154"/>
      <c r="AT118" s="154"/>
      <c r="AU118" s="154"/>
      <c r="AV118" s="154"/>
      <c r="AW118" s="154"/>
      <c r="AX118" s="154"/>
    </row>
    <row r="119" spans="1:50" s="155" customFormat="1">
      <c r="A119" s="280"/>
      <c r="B119" s="274"/>
      <c r="C119" s="280"/>
      <c r="D119" s="277"/>
      <c r="E119" s="134" t="s">
        <v>9210</v>
      </c>
      <c r="F119" s="158" t="s">
        <v>9217</v>
      </c>
      <c r="G119" s="158" t="s">
        <v>9217</v>
      </c>
      <c r="H119" s="283"/>
      <c r="I119" s="153"/>
      <c r="J119" s="142"/>
      <c r="K119" s="153"/>
      <c r="L119" s="153"/>
      <c r="M119" s="153"/>
      <c r="N119" s="153"/>
      <c r="O119" s="153"/>
      <c r="P119" s="142"/>
      <c r="Q119" s="142"/>
      <c r="R119" s="142"/>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row>
    <row r="120" spans="1:50" s="155" customFormat="1" ht="29.1">
      <c r="A120" s="280"/>
      <c r="B120" s="274"/>
      <c r="C120" s="280"/>
      <c r="D120" s="277"/>
      <c r="E120" s="134" t="s">
        <v>9245</v>
      </c>
      <c r="F120" s="158" t="s">
        <v>9217</v>
      </c>
      <c r="G120" s="158" t="s">
        <v>9217</v>
      </c>
      <c r="H120" s="283"/>
      <c r="I120" s="153"/>
      <c r="J120" s="142"/>
      <c r="K120" s="153"/>
      <c r="L120" s="153"/>
      <c r="M120" s="153"/>
      <c r="N120" s="153"/>
      <c r="O120" s="153"/>
      <c r="P120" s="142"/>
      <c r="Q120" s="142"/>
      <c r="R120" s="142"/>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row>
    <row r="121" spans="1:50" s="155" customFormat="1" ht="29.1">
      <c r="A121" s="280"/>
      <c r="B121" s="274"/>
      <c r="C121" s="280"/>
      <c r="D121" s="277"/>
      <c r="E121" s="134" t="s">
        <v>9246</v>
      </c>
      <c r="F121" s="158" t="s">
        <v>9217</v>
      </c>
      <c r="G121" s="158" t="s">
        <v>9217</v>
      </c>
      <c r="H121" s="283"/>
      <c r="I121" s="153"/>
      <c r="J121" s="142"/>
      <c r="K121" s="153"/>
      <c r="L121" s="153"/>
      <c r="M121" s="153"/>
      <c r="N121" s="153"/>
      <c r="O121" s="153"/>
      <c r="P121" s="142"/>
      <c r="Q121" s="142"/>
      <c r="R121" s="142"/>
      <c r="S121" s="154"/>
      <c r="T121" s="154"/>
      <c r="U121" s="154"/>
      <c r="V121" s="154"/>
      <c r="W121" s="154"/>
      <c r="X121" s="154"/>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row>
    <row r="122" spans="1:50" s="155" customFormat="1">
      <c r="A122" s="280"/>
      <c r="B122" s="274"/>
      <c r="C122" s="280"/>
      <c r="D122" s="277"/>
      <c r="E122" s="134" t="s">
        <v>9247</v>
      </c>
      <c r="F122" s="158" t="s">
        <v>9217</v>
      </c>
      <c r="G122" s="158" t="s">
        <v>9217</v>
      </c>
      <c r="H122" s="283"/>
      <c r="I122" s="153"/>
      <c r="J122" s="142"/>
      <c r="K122" s="153"/>
      <c r="L122" s="153"/>
      <c r="M122" s="153"/>
      <c r="N122" s="153"/>
      <c r="O122" s="153"/>
      <c r="P122" s="142"/>
      <c r="Q122" s="142"/>
      <c r="R122" s="142"/>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row>
    <row r="123" spans="1:50" s="155" customFormat="1">
      <c r="A123" s="280"/>
      <c r="B123" s="274"/>
      <c r="C123" s="280"/>
      <c r="D123" s="277"/>
      <c r="E123" s="134" t="s">
        <v>9248</v>
      </c>
      <c r="F123" s="158" t="s">
        <v>9217</v>
      </c>
      <c r="G123" s="158" t="s">
        <v>9217</v>
      </c>
      <c r="H123" s="283"/>
      <c r="I123" s="153"/>
      <c r="J123" s="142"/>
      <c r="K123" s="153"/>
      <c r="L123" s="153"/>
      <c r="M123" s="153"/>
      <c r="N123" s="153"/>
      <c r="O123" s="153"/>
      <c r="P123" s="142"/>
      <c r="Q123" s="142"/>
      <c r="R123" s="142"/>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row>
    <row r="124" spans="1:50" s="155" customFormat="1" ht="29.1">
      <c r="A124" s="280"/>
      <c r="B124" s="274"/>
      <c r="C124" s="280"/>
      <c r="D124" s="277"/>
      <c r="E124" s="134" t="s">
        <v>9249</v>
      </c>
      <c r="F124" s="158" t="s">
        <v>9217</v>
      </c>
      <c r="G124" s="158" t="s">
        <v>9217</v>
      </c>
      <c r="H124" s="283"/>
      <c r="I124" s="153"/>
      <c r="J124" s="142"/>
      <c r="K124" s="153"/>
      <c r="L124" s="153"/>
      <c r="M124" s="153"/>
      <c r="N124" s="153"/>
      <c r="O124" s="153"/>
      <c r="P124" s="142"/>
      <c r="Q124" s="142"/>
      <c r="R124" s="142"/>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row>
    <row r="125" spans="1:50" s="155" customFormat="1" ht="29.1">
      <c r="A125" s="280"/>
      <c r="B125" s="274"/>
      <c r="C125" s="280"/>
      <c r="D125" s="277"/>
      <c r="E125" s="134" t="s">
        <v>9250</v>
      </c>
      <c r="F125" s="158" t="s">
        <v>9217</v>
      </c>
      <c r="G125" s="158" t="s">
        <v>9217</v>
      </c>
      <c r="H125" s="283"/>
      <c r="I125" s="153"/>
      <c r="J125" s="142"/>
      <c r="K125" s="153"/>
      <c r="L125" s="153"/>
      <c r="M125" s="153"/>
      <c r="N125" s="153"/>
      <c r="O125" s="153"/>
      <c r="P125" s="142"/>
      <c r="Q125" s="142"/>
      <c r="R125" s="142"/>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row>
    <row r="126" spans="1:50" s="155" customFormat="1" ht="57.95">
      <c r="A126" s="280"/>
      <c r="B126" s="274"/>
      <c r="C126" s="280"/>
      <c r="D126" s="277"/>
      <c r="E126" s="134" t="s">
        <v>9251</v>
      </c>
      <c r="F126" s="158" t="s">
        <v>9217</v>
      </c>
      <c r="G126" s="158" t="s">
        <v>9217</v>
      </c>
      <c r="H126" s="283"/>
      <c r="I126" s="153"/>
      <c r="J126" s="142"/>
      <c r="K126" s="153"/>
      <c r="L126" s="153"/>
      <c r="M126" s="153"/>
      <c r="N126" s="153"/>
      <c r="O126" s="153"/>
      <c r="P126" s="142"/>
      <c r="Q126" s="142"/>
      <c r="R126" s="142"/>
      <c r="S126" s="154"/>
      <c r="T126" s="154"/>
      <c r="U126" s="154"/>
      <c r="V126" s="154"/>
      <c r="W126" s="154"/>
      <c r="X126" s="154"/>
      <c r="Y126" s="154"/>
      <c r="Z126" s="154"/>
      <c r="AA126" s="154"/>
      <c r="AB126" s="154"/>
      <c r="AC126" s="154"/>
      <c r="AD126" s="154"/>
      <c r="AE126" s="154"/>
      <c r="AF126" s="154"/>
      <c r="AG126" s="154"/>
      <c r="AH126" s="154"/>
      <c r="AI126" s="154"/>
      <c r="AJ126" s="154"/>
      <c r="AK126" s="154"/>
      <c r="AL126" s="154"/>
      <c r="AM126" s="154"/>
      <c r="AN126" s="154"/>
      <c r="AO126" s="154"/>
      <c r="AP126" s="154"/>
      <c r="AQ126" s="154"/>
      <c r="AR126" s="154"/>
      <c r="AS126" s="154"/>
      <c r="AT126" s="154"/>
      <c r="AU126" s="154"/>
      <c r="AV126" s="154"/>
      <c r="AW126" s="154"/>
      <c r="AX126" s="154"/>
    </row>
    <row r="127" spans="1:50" s="155" customFormat="1" ht="57.95">
      <c r="A127" s="280"/>
      <c r="B127" s="274"/>
      <c r="C127" s="280"/>
      <c r="D127" s="277"/>
      <c r="E127" s="134" t="s">
        <v>9252</v>
      </c>
      <c r="F127" s="158" t="s">
        <v>9217</v>
      </c>
      <c r="G127" s="158" t="s">
        <v>9217</v>
      </c>
      <c r="H127" s="283"/>
      <c r="I127" s="153"/>
      <c r="J127" s="142"/>
      <c r="K127" s="153"/>
      <c r="L127" s="153"/>
      <c r="M127" s="153"/>
      <c r="N127" s="153"/>
      <c r="O127" s="153"/>
      <c r="P127" s="142"/>
      <c r="Q127" s="142"/>
      <c r="R127" s="142"/>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row>
    <row r="128" spans="1:50" s="155" customFormat="1" ht="29.1">
      <c r="A128" s="281"/>
      <c r="B128" s="275"/>
      <c r="C128" s="281"/>
      <c r="D128" s="278"/>
      <c r="E128" s="134" t="s">
        <v>9253</v>
      </c>
      <c r="F128" s="158" t="s">
        <v>9217</v>
      </c>
      <c r="G128" s="158" t="s">
        <v>9217</v>
      </c>
      <c r="H128" s="284"/>
      <c r="I128" s="153"/>
      <c r="J128" s="142"/>
      <c r="K128" s="153"/>
      <c r="L128" s="153"/>
      <c r="M128" s="153"/>
      <c r="N128" s="153"/>
      <c r="O128" s="153"/>
      <c r="P128" s="142"/>
      <c r="Q128" s="142"/>
      <c r="R128" s="142"/>
      <c r="S128" s="154"/>
      <c r="T128" s="154"/>
      <c r="U128" s="154"/>
      <c r="V128" s="154"/>
      <c r="W128" s="154"/>
      <c r="X128" s="154"/>
      <c r="Y128" s="154"/>
      <c r="Z128" s="154"/>
      <c r="AA128" s="154"/>
      <c r="AB128" s="154"/>
      <c r="AC128" s="154"/>
      <c r="AD128" s="154"/>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row>
    <row r="129" spans="1:50" s="155" customFormat="1" ht="60" customHeight="1">
      <c r="A129" s="279" t="s">
        <v>9255</v>
      </c>
      <c r="B129" s="273" t="s">
        <v>9158</v>
      </c>
      <c r="C129" s="279" t="s">
        <v>9256</v>
      </c>
      <c r="D129" s="276" t="s">
        <v>9198</v>
      </c>
      <c r="E129" s="134" t="s">
        <v>9199</v>
      </c>
      <c r="F129" s="158" t="s">
        <v>9217</v>
      </c>
      <c r="G129" s="158" t="s">
        <v>9217</v>
      </c>
      <c r="H129" s="282" t="s">
        <v>9171</v>
      </c>
      <c r="I129" s="153"/>
      <c r="J129" s="142"/>
      <c r="K129" s="153"/>
      <c r="L129" s="153"/>
      <c r="M129" s="153"/>
      <c r="N129" s="153"/>
      <c r="O129" s="153"/>
      <c r="P129" s="142"/>
      <c r="Q129" s="142"/>
      <c r="R129" s="142"/>
      <c r="S129" s="154"/>
      <c r="T129" s="154"/>
      <c r="U129" s="154"/>
      <c r="V129" s="154"/>
      <c r="W129" s="154"/>
      <c r="X129" s="154"/>
      <c r="Y129" s="154"/>
      <c r="Z129" s="154"/>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row>
    <row r="130" spans="1:50" s="155" customFormat="1">
      <c r="A130" s="280"/>
      <c r="B130" s="274"/>
      <c r="C130" s="280"/>
      <c r="D130" s="277"/>
      <c r="E130" s="134" t="s">
        <v>9186</v>
      </c>
      <c r="F130" s="158" t="s">
        <v>9217</v>
      </c>
      <c r="G130" s="158" t="s">
        <v>9217</v>
      </c>
      <c r="H130" s="283"/>
      <c r="I130" s="153"/>
      <c r="J130" s="142"/>
      <c r="K130" s="153"/>
      <c r="L130" s="153"/>
      <c r="M130" s="153"/>
      <c r="N130" s="153"/>
      <c r="O130" s="153"/>
      <c r="P130" s="142"/>
      <c r="Q130" s="142"/>
      <c r="R130" s="142"/>
      <c r="S130" s="154"/>
      <c r="T130" s="154"/>
      <c r="U130" s="154"/>
      <c r="V130" s="154"/>
      <c r="W130" s="154"/>
      <c r="X130" s="154"/>
      <c r="Y130" s="154"/>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row>
    <row r="131" spans="1:50" s="155" customFormat="1">
      <c r="A131" s="280"/>
      <c r="B131" s="274"/>
      <c r="C131" s="280"/>
      <c r="D131" s="277"/>
      <c r="E131" s="134" t="s">
        <v>9187</v>
      </c>
      <c r="F131" s="158" t="s">
        <v>9217</v>
      </c>
      <c r="G131" s="158" t="s">
        <v>9217</v>
      </c>
      <c r="H131" s="283"/>
      <c r="I131" s="153"/>
      <c r="J131" s="142"/>
      <c r="K131" s="153"/>
      <c r="L131" s="153"/>
      <c r="M131" s="153"/>
      <c r="N131" s="153"/>
      <c r="O131" s="153"/>
      <c r="P131" s="142"/>
      <c r="Q131" s="142"/>
      <c r="R131" s="142"/>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row>
    <row r="132" spans="1:50" s="155" customFormat="1" ht="29.1">
      <c r="A132" s="280"/>
      <c r="B132" s="274"/>
      <c r="C132" s="280"/>
      <c r="D132" s="277"/>
      <c r="E132" s="134" t="s">
        <v>9241</v>
      </c>
      <c r="F132" s="158" t="s">
        <v>9217</v>
      </c>
      <c r="G132" s="158" t="s">
        <v>9217</v>
      </c>
      <c r="H132" s="283"/>
      <c r="I132" s="153"/>
      <c r="J132" s="142"/>
      <c r="K132" s="153"/>
      <c r="L132" s="153"/>
      <c r="M132" s="153"/>
      <c r="N132" s="153"/>
      <c r="O132" s="153"/>
      <c r="P132" s="142"/>
      <c r="Q132" s="142"/>
      <c r="R132" s="142"/>
      <c r="S132" s="154"/>
      <c r="T132" s="154"/>
      <c r="U132" s="154"/>
      <c r="V132" s="154"/>
      <c r="W132" s="154"/>
      <c r="X132" s="154"/>
      <c r="Y132" s="154"/>
      <c r="Z132" s="154"/>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row>
    <row r="133" spans="1:50" s="155" customFormat="1" ht="29.1">
      <c r="A133" s="280"/>
      <c r="B133" s="274"/>
      <c r="C133" s="280"/>
      <c r="D133" s="277"/>
      <c r="E133" s="134" t="s">
        <v>9242</v>
      </c>
      <c r="F133" s="158" t="s">
        <v>9217</v>
      </c>
      <c r="G133" s="158" t="s">
        <v>9217</v>
      </c>
      <c r="H133" s="283"/>
      <c r="I133" s="153"/>
      <c r="J133" s="142"/>
      <c r="K133" s="153"/>
      <c r="L133" s="153"/>
      <c r="M133" s="153"/>
      <c r="N133" s="153"/>
      <c r="O133" s="153"/>
      <c r="P133" s="142"/>
      <c r="Q133" s="142"/>
      <c r="R133" s="142"/>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row>
    <row r="134" spans="1:50" s="155" customFormat="1">
      <c r="A134" s="280"/>
      <c r="B134" s="274"/>
      <c r="C134" s="280"/>
      <c r="D134" s="277"/>
      <c r="E134" s="134" t="s">
        <v>9206</v>
      </c>
      <c r="F134" s="158" t="s">
        <v>9217</v>
      </c>
      <c r="G134" s="158" t="s">
        <v>9217</v>
      </c>
      <c r="H134" s="283"/>
      <c r="I134" s="153"/>
      <c r="J134" s="142"/>
      <c r="K134" s="153"/>
      <c r="L134" s="153"/>
      <c r="M134" s="153"/>
      <c r="N134" s="153"/>
      <c r="O134" s="153"/>
      <c r="P134" s="142"/>
      <c r="Q134" s="142"/>
      <c r="R134" s="142"/>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row>
    <row r="135" spans="1:50" s="155" customFormat="1">
      <c r="A135" s="280"/>
      <c r="B135" s="274"/>
      <c r="C135" s="280"/>
      <c r="D135" s="277"/>
      <c r="E135" s="134" t="s">
        <v>9243</v>
      </c>
      <c r="F135" s="158" t="s">
        <v>9217</v>
      </c>
      <c r="G135" s="158" t="s">
        <v>9217</v>
      </c>
      <c r="H135" s="283"/>
      <c r="I135" s="153"/>
      <c r="J135" s="142"/>
      <c r="K135" s="153"/>
      <c r="L135" s="153"/>
      <c r="M135" s="153"/>
      <c r="N135" s="153"/>
      <c r="O135" s="153"/>
      <c r="P135" s="142"/>
      <c r="Q135" s="142"/>
      <c r="R135" s="142"/>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row>
    <row r="136" spans="1:50" s="155" customFormat="1" ht="29.1">
      <c r="A136" s="280"/>
      <c r="B136" s="274"/>
      <c r="C136" s="280"/>
      <c r="D136" s="277"/>
      <c r="E136" s="134" t="s">
        <v>9244</v>
      </c>
      <c r="F136" s="158" t="s">
        <v>9217</v>
      </c>
      <c r="G136" s="158" t="s">
        <v>9217</v>
      </c>
      <c r="H136" s="283"/>
      <c r="I136" s="153"/>
      <c r="J136" s="142"/>
      <c r="K136" s="153"/>
      <c r="L136" s="153"/>
      <c r="M136" s="153"/>
      <c r="N136" s="153"/>
      <c r="O136" s="153"/>
      <c r="P136" s="142"/>
      <c r="Q136" s="142"/>
      <c r="R136" s="142"/>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54"/>
      <c r="AV136" s="154"/>
      <c r="AW136" s="154"/>
      <c r="AX136" s="154"/>
    </row>
    <row r="137" spans="1:50" s="155" customFormat="1">
      <c r="A137" s="280"/>
      <c r="B137" s="274"/>
      <c r="C137" s="280"/>
      <c r="D137" s="277"/>
      <c r="E137" s="134" t="s">
        <v>9210</v>
      </c>
      <c r="F137" s="158" t="s">
        <v>9217</v>
      </c>
      <c r="G137" s="158" t="s">
        <v>9217</v>
      </c>
      <c r="H137" s="283"/>
      <c r="I137" s="153"/>
      <c r="J137" s="142"/>
      <c r="K137" s="153"/>
      <c r="L137" s="153"/>
      <c r="M137" s="153"/>
      <c r="N137" s="153"/>
      <c r="O137" s="153"/>
      <c r="P137" s="142"/>
      <c r="Q137" s="142"/>
      <c r="R137" s="142"/>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row>
    <row r="138" spans="1:50" s="155" customFormat="1" ht="29.1">
      <c r="A138" s="280"/>
      <c r="B138" s="274"/>
      <c r="C138" s="280"/>
      <c r="D138" s="277"/>
      <c r="E138" s="134" t="s">
        <v>9245</v>
      </c>
      <c r="F138" s="158" t="s">
        <v>9217</v>
      </c>
      <c r="G138" s="158" t="s">
        <v>9217</v>
      </c>
      <c r="H138" s="283"/>
      <c r="I138" s="153"/>
      <c r="J138" s="142"/>
      <c r="K138" s="153"/>
      <c r="L138" s="153"/>
      <c r="M138" s="153"/>
      <c r="N138" s="153"/>
      <c r="O138" s="153"/>
      <c r="P138" s="142"/>
      <c r="Q138" s="142"/>
      <c r="R138" s="142"/>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row>
    <row r="139" spans="1:50" s="155" customFormat="1" ht="29.1">
      <c r="A139" s="280"/>
      <c r="B139" s="274"/>
      <c r="C139" s="280"/>
      <c r="D139" s="277"/>
      <c r="E139" s="134" t="s">
        <v>9246</v>
      </c>
      <c r="F139" s="158" t="s">
        <v>9217</v>
      </c>
      <c r="G139" s="158" t="s">
        <v>9217</v>
      </c>
      <c r="H139" s="283"/>
      <c r="I139" s="153"/>
      <c r="J139" s="142"/>
      <c r="K139" s="153"/>
      <c r="L139" s="153"/>
      <c r="M139" s="153"/>
      <c r="N139" s="153"/>
      <c r="O139" s="153"/>
      <c r="P139" s="142"/>
      <c r="Q139" s="142"/>
      <c r="R139" s="142"/>
      <c r="S139" s="154"/>
      <c r="T139" s="154"/>
      <c r="U139" s="154"/>
      <c r="V139" s="154"/>
      <c r="W139" s="154"/>
      <c r="X139" s="154"/>
      <c r="Y139" s="154"/>
      <c r="Z139" s="154"/>
      <c r="AA139" s="154"/>
      <c r="AB139" s="154"/>
      <c r="AC139" s="154"/>
      <c r="AD139" s="154"/>
      <c r="AE139" s="154"/>
      <c r="AF139" s="154"/>
      <c r="AG139" s="154"/>
      <c r="AH139" s="154"/>
      <c r="AI139" s="154"/>
      <c r="AJ139" s="154"/>
      <c r="AK139" s="154"/>
      <c r="AL139" s="154"/>
      <c r="AM139" s="154"/>
      <c r="AN139" s="154"/>
      <c r="AO139" s="154"/>
      <c r="AP139" s="154"/>
      <c r="AQ139" s="154"/>
      <c r="AR139" s="154"/>
      <c r="AS139" s="154"/>
      <c r="AT139" s="154"/>
      <c r="AU139" s="154"/>
      <c r="AV139" s="154"/>
      <c r="AW139" s="154"/>
      <c r="AX139" s="154"/>
    </row>
    <row r="140" spans="1:50" s="155" customFormat="1">
      <c r="A140" s="280"/>
      <c r="B140" s="274"/>
      <c r="C140" s="280"/>
      <c r="D140" s="277"/>
      <c r="E140" s="134" t="s">
        <v>9247</v>
      </c>
      <c r="F140" s="158" t="s">
        <v>9217</v>
      </c>
      <c r="G140" s="158" t="s">
        <v>9217</v>
      </c>
      <c r="H140" s="283"/>
      <c r="I140" s="153"/>
      <c r="J140" s="142"/>
      <c r="K140" s="153"/>
      <c r="L140" s="153"/>
      <c r="M140" s="153"/>
      <c r="N140" s="153"/>
      <c r="O140" s="153"/>
      <c r="P140" s="142"/>
      <c r="Q140" s="142"/>
      <c r="R140" s="142"/>
      <c r="S140" s="154"/>
      <c r="T140" s="154"/>
      <c r="U140" s="154"/>
      <c r="V140" s="154"/>
      <c r="W140" s="154"/>
      <c r="X140" s="154"/>
      <c r="Y140" s="154"/>
      <c r="Z140" s="154"/>
      <c r="AA140" s="154"/>
      <c r="AB140" s="154"/>
      <c r="AC140" s="154"/>
      <c r="AD140" s="154"/>
      <c r="AE140" s="154"/>
      <c r="AF140" s="154"/>
      <c r="AG140" s="154"/>
      <c r="AH140" s="154"/>
      <c r="AI140" s="154"/>
      <c r="AJ140" s="154"/>
      <c r="AK140" s="154"/>
      <c r="AL140" s="154"/>
      <c r="AM140" s="154"/>
      <c r="AN140" s="154"/>
      <c r="AO140" s="154"/>
      <c r="AP140" s="154"/>
      <c r="AQ140" s="154"/>
      <c r="AR140" s="154"/>
      <c r="AS140" s="154"/>
      <c r="AT140" s="154"/>
      <c r="AU140" s="154"/>
      <c r="AV140" s="154"/>
      <c r="AW140" s="154"/>
      <c r="AX140" s="154"/>
    </row>
    <row r="141" spans="1:50" s="155" customFormat="1">
      <c r="A141" s="280"/>
      <c r="B141" s="274"/>
      <c r="C141" s="280"/>
      <c r="D141" s="277"/>
      <c r="E141" s="134" t="s">
        <v>9248</v>
      </c>
      <c r="F141" s="158" t="s">
        <v>9217</v>
      </c>
      <c r="G141" s="158" t="s">
        <v>9217</v>
      </c>
      <c r="H141" s="283"/>
      <c r="I141" s="153"/>
      <c r="J141" s="142"/>
      <c r="K141" s="153"/>
      <c r="L141" s="153"/>
      <c r="M141" s="153"/>
      <c r="N141" s="153"/>
      <c r="O141" s="153"/>
      <c r="P141" s="142"/>
      <c r="Q141" s="142"/>
      <c r="R141" s="142"/>
      <c r="S141" s="154"/>
      <c r="T141" s="154"/>
      <c r="U141" s="154"/>
      <c r="V141" s="154"/>
      <c r="W141" s="154"/>
      <c r="X141" s="154"/>
      <c r="Y141" s="154"/>
      <c r="Z141" s="154"/>
      <c r="AA141" s="154"/>
      <c r="AB141" s="154"/>
      <c r="AC141" s="154"/>
      <c r="AD141" s="154"/>
      <c r="AE141" s="154"/>
      <c r="AF141" s="154"/>
      <c r="AG141" s="154"/>
      <c r="AH141" s="154"/>
      <c r="AI141" s="154"/>
      <c r="AJ141" s="154"/>
      <c r="AK141" s="154"/>
      <c r="AL141" s="154"/>
      <c r="AM141" s="154"/>
      <c r="AN141" s="154"/>
      <c r="AO141" s="154"/>
      <c r="AP141" s="154"/>
      <c r="AQ141" s="154"/>
      <c r="AR141" s="154"/>
      <c r="AS141" s="154"/>
      <c r="AT141" s="154"/>
      <c r="AU141" s="154"/>
      <c r="AV141" s="154"/>
      <c r="AW141" s="154"/>
      <c r="AX141" s="154"/>
    </row>
    <row r="142" spans="1:50" s="155" customFormat="1" ht="29.1">
      <c r="A142" s="280"/>
      <c r="B142" s="274"/>
      <c r="C142" s="280"/>
      <c r="D142" s="277"/>
      <c r="E142" s="134" t="s">
        <v>9249</v>
      </c>
      <c r="F142" s="158" t="s">
        <v>9217</v>
      </c>
      <c r="G142" s="158" t="s">
        <v>9217</v>
      </c>
      <c r="H142" s="283"/>
      <c r="I142" s="153"/>
      <c r="J142" s="142"/>
      <c r="K142" s="153"/>
      <c r="L142" s="153"/>
      <c r="M142" s="153"/>
      <c r="N142" s="153"/>
      <c r="O142" s="153"/>
      <c r="P142" s="142"/>
      <c r="Q142" s="142"/>
      <c r="R142" s="142"/>
      <c r="S142" s="154"/>
      <c r="T142" s="154"/>
      <c r="U142" s="154"/>
      <c r="V142" s="154"/>
      <c r="W142" s="154"/>
      <c r="X142" s="154"/>
      <c r="Y142" s="154"/>
      <c r="Z142" s="154"/>
      <c r="AA142" s="154"/>
      <c r="AB142" s="154"/>
      <c r="AC142" s="154"/>
      <c r="AD142" s="154"/>
      <c r="AE142" s="154"/>
      <c r="AF142" s="154"/>
      <c r="AG142" s="154"/>
      <c r="AH142" s="154"/>
      <c r="AI142" s="154"/>
      <c r="AJ142" s="154"/>
      <c r="AK142" s="154"/>
      <c r="AL142" s="154"/>
      <c r="AM142" s="154"/>
      <c r="AN142" s="154"/>
      <c r="AO142" s="154"/>
      <c r="AP142" s="154"/>
      <c r="AQ142" s="154"/>
      <c r="AR142" s="154"/>
      <c r="AS142" s="154"/>
      <c r="AT142" s="154"/>
      <c r="AU142" s="154"/>
      <c r="AV142" s="154"/>
      <c r="AW142" s="154"/>
      <c r="AX142" s="154"/>
    </row>
    <row r="143" spans="1:50" s="155" customFormat="1" ht="29.1">
      <c r="A143" s="280"/>
      <c r="B143" s="274"/>
      <c r="C143" s="280"/>
      <c r="D143" s="277"/>
      <c r="E143" s="134" t="s">
        <v>9250</v>
      </c>
      <c r="F143" s="158" t="s">
        <v>9217</v>
      </c>
      <c r="G143" s="158" t="s">
        <v>9217</v>
      </c>
      <c r="H143" s="283"/>
      <c r="I143" s="153"/>
      <c r="J143" s="142"/>
      <c r="K143" s="153"/>
      <c r="L143" s="153"/>
      <c r="M143" s="153"/>
      <c r="N143" s="153"/>
      <c r="O143" s="153"/>
      <c r="P143" s="142"/>
      <c r="Q143" s="142"/>
      <c r="R143" s="142"/>
      <c r="S143" s="154"/>
      <c r="T143" s="154"/>
      <c r="U143" s="154"/>
      <c r="V143" s="154"/>
      <c r="W143" s="154"/>
      <c r="X143" s="154"/>
      <c r="Y143" s="154"/>
      <c r="Z143" s="154"/>
      <c r="AA143" s="154"/>
      <c r="AB143" s="154"/>
      <c r="AC143" s="154"/>
      <c r="AD143" s="154"/>
      <c r="AE143" s="154"/>
      <c r="AF143" s="154"/>
      <c r="AG143" s="154"/>
      <c r="AH143" s="154"/>
      <c r="AI143" s="154"/>
      <c r="AJ143" s="154"/>
      <c r="AK143" s="154"/>
      <c r="AL143" s="154"/>
      <c r="AM143" s="154"/>
      <c r="AN143" s="154"/>
      <c r="AO143" s="154"/>
      <c r="AP143" s="154"/>
      <c r="AQ143" s="154"/>
      <c r="AR143" s="154"/>
      <c r="AS143" s="154"/>
      <c r="AT143" s="154"/>
      <c r="AU143" s="154"/>
      <c r="AV143" s="154"/>
      <c r="AW143" s="154"/>
      <c r="AX143" s="154"/>
    </row>
    <row r="144" spans="1:50" s="155" customFormat="1" ht="57.95">
      <c r="A144" s="280"/>
      <c r="B144" s="274"/>
      <c r="C144" s="280"/>
      <c r="D144" s="277"/>
      <c r="E144" s="134" t="s">
        <v>9251</v>
      </c>
      <c r="F144" s="158" t="s">
        <v>9217</v>
      </c>
      <c r="G144" s="158" t="s">
        <v>9217</v>
      </c>
      <c r="H144" s="283"/>
      <c r="I144" s="153"/>
      <c r="J144" s="142"/>
      <c r="K144" s="153"/>
      <c r="L144" s="153"/>
      <c r="M144" s="153"/>
      <c r="N144" s="153"/>
      <c r="O144" s="153"/>
      <c r="P144" s="142"/>
      <c r="Q144" s="142"/>
      <c r="R144" s="142"/>
      <c r="S144" s="154"/>
      <c r="T144" s="154"/>
      <c r="U144" s="154"/>
      <c r="V144" s="154"/>
      <c r="W144" s="154"/>
      <c r="X144" s="154"/>
      <c r="Y144" s="154"/>
      <c r="Z144" s="154"/>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54"/>
      <c r="AV144" s="154"/>
      <c r="AW144" s="154"/>
      <c r="AX144" s="154"/>
    </row>
    <row r="145" spans="1:50" s="155" customFormat="1" ht="57.95">
      <c r="A145" s="280"/>
      <c r="B145" s="274"/>
      <c r="C145" s="280"/>
      <c r="D145" s="277"/>
      <c r="E145" s="134" t="s">
        <v>9252</v>
      </c>
      <c r="F145" s="158" t="s">
        <v>9217</v>
      </c>
      <c r="G145" s="158" t="s">
        <v>9217</v>
      </c>
      <c r="H145" s="283"/>
      <c r="I145" s="153"/>
      <c r="J145" s="142"/>
      <c r="K145" s="153"/>
      <c r="L145" s="153"/>
      <c r="M145" s="153"/>
      <c r="N145" s="153"/>
      <c r="O145" s="153"/>
      <c r="P145" s="142"/>
      <c r="Q145" s="142"/>
      <c r="R145" s="142"/>
      <c r="S145" s="154"/>
      <c r="T145" s="154"/>
      <c r="U145" s="154"/>
      <c r="V145" s="154"/>
      <c r="W145" s="154"/>
      <c r="X145" s="154"/>
      <c r="Y145" s="154"/>
      <c r="Z145" s="154"/>
      <c r="AA145" s="154"/>
      <c r="AB145" s="154"/>
      <c r="AC145" s="154"/>
      <c r="AD145" s="154"/>
      <c r="AE145" s="154"/>
      <c r="AF145" s="154"/>
      <c r="AG145" s="154"/>
      <c r="AH145" s="154"/>
      <c r="AI145" s="154"/>
      <c r="AJ145" s="154"/>
      <c r="AK145" s="154"/>
      <c r="AL145" s="154"/>
      <c r="AM145" s="154"/>
      <c r="AN145" s="154"/>
      <c r="AO145" s="154"/>
      <c r="AP145" s="154"/>
      <c r="AQ145" s="154"/>
      <c r="AR145" s="154"/>
      <c r="AS145" s="154"/>
      <c r="AT145" s="154"/>
      <c r="AU145" s="154"/>
      <c r="AV145" s="154"/>
      <c r="AW145" s="154"/>
      <c r="AX145" s="154"/>
    </row>
    <row r="146" spans="1:50" s="155" customFormat="1" ht="29.1">
      <c r="A146" s="281"/>
      <c r="B146" s="275"/>
      <c r="C146" s="281"/>
      <c r="D146" s="278"/>
      <c r="E146" s="134" t="s">
        <v>9253</v>
      </c>
      <c r="F146" s="158" t="s">
        <v>9217</v>
      </c>
      <c r="G146" s="158" t="s">
        <v>9217</v>
      </c>
      <c r="H146" s="284"/>
      <c r="I146" s="153"/>
      <c r="J146" s="142"/>
      <c r="K146" s="153"/>
      <c r="L146" s="153"/>
      <c r="M146" s="153"/>
      <c r="N146" s="153"/>
      <c r="O146" s="153"/>
      <c r="P146" s="142"/>
      <c r="Q146" s="142"/>
      <c r="R146" s="142"/>
      <c r="S146" s="154"/>
      <c r="T146" s="154"/>
      <c r="U146" s="154"/>
      <c r="V146" s="154"/>
      <c r="W146" s="154"/>
      <c r="X146" s="154"/>
      <c r="Y146" s="154"/>
      <c r="Z146" s="154"/>
      <c r="AA146" s="154"/>
      <c r="AB146" s="154"/>
      <c r="AC146" s="154"/>
      <c r="AD146" s="154"/>
      <c r="AE146" s="154"/>
      <c r="AF146" s="154"/>
      <c r="AG146" s="154"/>
      <c r="AH146" s="154"/>
      <c r="AI146" s="154"/>
      <c r="AJ146" s="154"/>
      <c r="AK146" s="154"/>
      <c r="AL146" s="154"/>
      <c r="AM146" s="154"/>
      <c r="AN146" s="154"/>
      <c r="AO146" s="154"/>
      <c r="AP146" s="154"/>
      <c r="AQ146" s="154"/>
      <c r="AR146" s="154"/>
      <c r="AS146" s="154"/>
      <c r="AT146" s="154"/>
      <c r="AU146" s="154"/>
      <c r="AV146" s="154"/>
      <c r="AW146" s="154"/>
      <c r="AX146" s="154"/>
    </row>
    <row r="147" spans="1:50" s="155" customFormat="1" ht="65.849999999999994" customHeight="1">
      <c r="A147" s="279" t="s">
        <v>9257</v>
      </c>
      <c r="B147" s="273" t="s">
        <v>9158</v>
      </c>
      <c r="C147" s="279" t="s">
        <v>9258</v>
      </c>
      <c r="D147" s="276" t="s">
        <v>9198</v>
      </c>
      <c r="E147" s="134" t="s">
        <v>9199</v>
      </c>
      <c r="F147" s="158" t="s">
        <v>1641</v>
      </c>
      <c r="G147" s="158" t="s">
        <v>9259</v>
      </c>
      <c r="H147" s="282" t="s">
        <v>9181</v>
      </c>
      <c r="I147" s="153"/>
      <c r="J147" s="142"/>
      <c r="K147" s="153"/>
      <c r="L147" s="153"/>
      <c r="M147" s="153"/>
      <c r="N147" s="153"/>
      <c r="O147" s="153"/>
      <c r="P147" s="142"/>
      <c r="Q147" s="142"/>
      <c r="R147" s="142"/>
      <c r="S147" s="154"/>
      <c r="T147" s="154"/>
      <c r="U147" s="154"/>
      <c r="V147" s="154"/>
      <c r="W147" s="154"/>
      <c r="X147" s="154"/>
      <c r="Y147" s="154"/>
      <c r="Z147" s="154"/>
      <c r="AA147" s="154"/>
      <c r="AB147" s="154"/>
      <c r="AC147" s="154"/>
      <c r="AD147" s="154"/>
      <c r="AE147" s="154"/>
      <c r="AF147" s="154"/>
      <c r="AG147" s="154"/>
      <c r="AH147" s="154"/>
      <c r="AI147" s="154"/>
      <c r="AJ147" s="154"/>
      <c r="AK147" s="154"/>
      <c r="AL147" s="154"/>
      <c r="AM147" s="154"/>
      <c r="AN147" s="154"/>
      <c r="AO147" s="154"/>
      <c r="AP147" s="154"/>
      <c r="AQ147" s="154"/>
      <c r="AR147" s="154"/>
      <c r="AS147" s="154"/>
      <c r="AT147" s="154"/>
      <c r="AU147" s="154"/>
      <c r="AV147" s="154"/>
      <c r="AW147" s="154"/>
      <c r="AX147" s="154"/>
    </row>
    <row r="148" spans="1:50" s="155" customFormat="1" ht="57.95">
      <c r="A148" s="280"/>
      <c r="B148" s="274"/>
      <c r="C148" s="280"/>
      <c r="D148" s="277"/>
      <c r="E148" s="134" t="s">
        <v>9186</v>
      </c>
      <c r="F148" s="158" t="s">
        <v>1641</v>
      </c>
      <c r="G148" s="158" t="s">
        <v>9259</v>
      </c>
      <c r="H148" s="283"/>
      <c r="I148" s="153"/>
      <c r="J148" s="142"/>
      <c r="K148" s="153"/>
      <c r="L148" s="153"/>
      <c r="M148" s="153"/>
      <c r="N148" s="153"/>
      <c r="O148" s="153"/>
      <c r="P148" s="142"/>
      <c r="Q148" s="142"/>
      <c r="R148" s="142"/>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54"/>
      <c r="AV148" s="154"/>
      <c r="AW148" s="154"/>
      <c r="AX148" s="154"/>
    </row>
    <row r="149" spans="1:50" s="155" customFormat="1" ht="57.95">
      <c r="A149" s="280"/>
      <c r="B149" s="274"/>
      <c r="C149" s="280"/>
      <c r="D149" s="277"/>
      <c r="E149" s="134" t="s">
        <v>9187</v>
      </c>
      <c r="F149" s="156" t="s">
        <v>104</v>
      </c>
      <c r="G149" s="156" t="s">
        <v>9201</v>
      </c>
      <c r="H149" s="283"/>
      <c r="I149" s="153"/>
      <c r="J149" s="142"/>
      <c r="K149" s="153"/>
      <c r="L149" s="153"/>
      <c r="M149" s="153"/>
      <c r="N149" s="153"/>
      <c r="O149" s="153"/>
      <c r="P149" s="142"/>
      <c r="Q149" s="142"/>
      <c r="R149" s="142"/>
      <c r="S149" s="154"/>
      <c r="T149" s="154"/>
      <c r="U149" s="154"/>
      <c r="V149" s="154"/>
      <c r="W149" s="154"/>
      <c r="X149" s="154"/>
      <c r="Y149" s="154"/>
      <c r="Z149" s="154"/>
      <c r="AA149" s="154"/>
      <c r="AB149" s="154"/>
      <c r="AC149" s="154"/>
      <c r="AD149" s="154"/>
      <c r="AE149" s="154"/>
      <c r="AF149" s="154"/>
      <c r="AG149" s="154"/>
      <c r="AH149" s="154"/>
      <c r="AI149" s="154"/>
      <c r="AJ149" s="154"/>
      <c r="AK149" s="154"/>
      <c r="AL149" s="154"/>
      <c r="AM149" s="154"/>
      <c r="AN149" s="154"/>
      <c r="AO149" s="154"/>
      <c r="AP149" s="154"/>
      <c r="AQ149" s="154"/>
      <c r="AR149" s="154"/>
      <c r="AS149" s="154"/>
      <c r="AT149" s="154"/>
      <c r="AU149" s="154"/>
      <c r="AV149" s="154"/>
      <c r="AW149" s="154"/>
      <c r="AX149" s="154"/>
    </row>
    <row r="150" spans="1:50" s="155" customFormat="1" ht="57.95">
      <c r="A150" s="280"/>
      <c r="B150" s="274"/>
      <c r="C150" s="280"/>
      <c r="D150" s="277"/>
      <c r="E150" s="134" t="s">
        <v>9260</v>
      </c>
      <c r="F150" s="158" t="s">
        <v>1641</v>
      </c>
      <c r="G150" s="158" t="s">
        <v>9259</v>
      </c>
      <c r="H150" s="283"/>
      <c r="I150" s="153"/>
      <c r="J150" s="142"/>
      <c r="K150" s="153"/>
      <c r="L150" s="153"/>
      <c r="M150" s="153"/>
      <c r="N150" s="153"/>
      <c r="O150" s="153"/>
      <c r="P150" s="142"/>
      <c r="Q150" s="142"/>
      <c r="R150" s="142"/>
      <c r="S150" s="154"/>
      <c r="T150" s="154"/>
      <c r="U150" s="154"/>
      <c r="V150" s="154"/>
      <c r="W150" s="154"/>
      <c r="X150" s="154"/>
      <c r="Y150" s="154"/>
      <c r="Z150" s="154"/>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c r="AW150" s="154"/>
      <c r="AX150" s="154"/>
    </row>
    <row r="151" spans="1:50" s="155" customFormat="1">
      <c r="A151" s="280"/>
      <c r="B151" s="274"/>
      <c r="C151" s="280"/>
      <c r="D151" s="277"/>
      <c r="E151" s="134" t="s">
        <v>9261</v>
      </c>
      <c r="F151" s="156" t="s">
        <v>104</v>
      </c>
      <c r="G151" s="156" t="s">
        <v>9262</v>
      </c>
      <c r="H151" s="283"/>
      <c r="I151" s="153"/>
      <c r="J151" s="142"/>
      <c r="K151" s="153"/>
      <c r="L151" s="153"/>
      <c r="M151" s="153"/>
      <c r="N151" s="153"/>
      <c r="O151" s="153"/>
      <c r="P151" s="142"/>
      <c r="Q151" s="142"/>
      <c r="R151" s="142"/>
      <c r="S151" s="154"/>
      <c r="T151" s="154"/>
      <c r="U151" s="154"/>
      <c r="V151" s="154"/>
      <c r="W151" s="154"/>
      <c r="X151" s="154"/>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54"/>
      <c r="AV151" s="154"/>
      <c r="AW151" s="154"/>
      <c r="AX151" s="154"/>
    </row>
    <row r="152" spans="1:50" s="155" customFormat="1" ht="57.95">
      <c r="A152" s="280"/>
      <c r="B152" s="274"/>
      <c r="C152" s="280"/>
      <c r="D152" s="277"/>
      <c r="E152" s="134" t="s">
        <v>9263</v>
      </c>
      <c r="F152" s="158" t="s">
        <v>1641</v>
      </c>
      <c r="G152" s="158" t="s">
        <v>9259</v>
      </c>
      <c r="H152" s="283"/>
      <c r="I152" s="153"/>
      <c r="J152" s="142"/>
      <c r="K152" s="153"/>
      <c r="L152" s="153"/>
      <c r="M152" s="153"/>
      <c r="N152" s="153"/>
      <c r="O152" s="153"/>
      <c r="P152" s="142"/>
      <c r="Q152" s="142"/>
      <c r="R152" s="142"/>
      <c r="S152" s="154"/>
      <c r="T152" s="154"/>
      <c r="U152" s="154"/>
      <c r="V152" s="154"/>
      <c r="W152" s="154"/>
      <c r="X152" s="154"/>
      <c r="Y152" s="154"/>
      <c r="Z152" s="154"/>
      <c r="AA152" s="154"/>
      <c r="AB152" s="154"/>
      <c r="AC152" s="154"/>
      <c r="AD152" s="154"/>
      <c r="AE152" s="154"/>
      <c r="AF152" s="154"/>
      <c r="AG152" s="154"/>
      <c r="AH152" s="154"/>
      <c r="AI152" s="154"/>
      <c r="AJ152" s="154"/>
      <c r="AK152" s="154"/>
      <c r="AL152" s="154"/>
      <c r="AM152" s="154"/>
      <c r="AN152" s="154"/>
      <c r="AO152" s="154"/>
      <c r="AP152" s="154"/>
      <c r="AQ152" s="154"/>
      <c r="AR152" s="154"/>
      <c r="AS152" s="154"/>
      <c r="AT152" s="154"/>
      <c r="AU152" s="154"/>
      <c r="AV152" s="154"/>
      <c r="AW152" s="154"/>
      <c r="AX152" s="154"/>
    </row>
    <row r="153" spans="1:50" s="155" customFormat="1" ht="29.1">
      <c r="A153" s="280"/>
      <c r="B153" s="274"/>
      <c r="C153" s="280"/>
      <c r="D153" s="277"/>
      <c r="E153" s="134" t="s">
        <v>9264</v>
      </c>
      <c r="F153" s="156" t="s">
        <v>104</v>
      </c>
      <c r="G153" s="156" t="s">
        <v>9265</v>
      </c>
      <c r="H153" s="283"/>
      <c r="I153" s="153"/>
      <c r="J153" s="142"/>
      <c r="K153" s="153"/>
      <c r="L153" s="153"/>
      <c r="M153" s="153"/>
      <c r="N153" s="153"/>
      <c r="O153" s="153"/>
      <c r="P153" s="142"/>
      <c r="Q153" s="142"/>
      <c r="R153" s="142"/>
      <c r="S153" s="154"/>
      <c r="T153" s="154"/>
      <c r="U153" s="154"/>
      <c r="V153" s="154"/>
      <c r="W153" s="154"/>
      <c r="X153" s="154"/>
      <c r="Y153" s="154"/>
      <c r="Z153" s="154"/>
      <c r="AA153" s="154"/>
      <c r="AB153" s="154"/>
      <c r="AC153" s="154"/>
      <c r="AD153" s="154"/>
      <c r="AE153" s="154"/>
      <c r="AF153" s="154"/>
      <c r="AG153" s="154"/>
      <c r="AH153" s="154"/>
      <c r="AI153" s="154"/>
      <c r="AJ153" s="154"/>
      <c r="AK153" s="154"/>
      <c r="AL153" s="154"/>
      <c r="AM153" s="154"/>
      <c r="AN153" s="154"/>
      <c r="AO153" s="154"/>
      <c r="AP153" s="154"/>
      <c r="AQ153" s="154"/>
      <c r="AR153" s="154"/>
      <c r="AS153" s="154"/>
      <c r="AT153" s="154"/>
      <c r="AU153" s="154"/>
      <c r="AV153" s="154"/>
      <c r="AW153" s="154"/>
      <c r="AX153" s="154"/>
    </row>
    <row r="154" spans="1:50" s="155" customFormat="1" ht="57.95">
      <c r="A154" s="280"/>
      <c r="B154" s="274"/>
      <c r="C154" s="280"/>
      <c r="D154" s="277"/>
      <c r="E154" s="134" t="s">
        <v>9266</v>
      </c>
      <c r="F154" s="158" t="s">
        <v>1641</v>
      </c>
      <c r="G154" s="158" t="s">
        <v>9259</v>
      </c>
      <c r="H154" s="283"/>
      <c r="I154" s="153"/>
      <c r="J154" s="142"/>
      <c r="K154" s="153"/>
      <c r="L154" s="153"/>
      <c r="M154" s="153"/>
      <c r="N154" s="153"/>
      <c r="O154" s="153"/>
      <c r="P154" s="142"/>
      <c r="Q154" s="142"/>
      <c r="R154" s="142"/>
      <c r="S154" s="154"/>
      <c r="T154" s="154"/>
      <c r="U154" s="154"/>
      <c r="V154" s="154"/>
      <c r="W154" s="154"/>
      <c r="X154" s="154"/>
      <c r="Y154" s="154"/>
      <c r="Z154" s="154"/>
      <c r="AA154" s="154"/>
      <c r="AB154" s="154"/>
      <c r="AC154" s="154"/>
      <c r="AD154" s="154"/>
      <c r="AE154" s="154"/>
      <c r="AF154" s="154"/>
      <c r="AG154" s="154"/>
      <c r="AH154" s="154"/>
      <c r="AI154" s="154"/>
      <c r="AJ154" s="154"/>
      <c r="AK154" s="154"/>
      <c r="AL154" s="154"/>
      <c r="AM154" s="154"/>
      <c r="AN154" s="154"/>
      <c r="AO154" s="154"/>
      <c r="AP154" s="154"/>
      <c r="AQ154" s="154"/>
      <c r="AR154" s="154"/>
      <c r="AS154" s="154"/>
      <c r="AT154" s="154"/>
      <c r="AU154" s="154"/>
      <c r="AV154" s="154"/>
      <c r="AW154" s="154"/>
      <c r="AX154" s="154"/>
    </row>
    <row r="155" spans="1:50" s="155" customFormat="1" ht="57.95">
      <c r="A155" s="280"/>
      <c r="B155" s="274"/>
      <c r="C155" s="280"/>
      <c r="D155" s="277"/>
      <c r="E155" s="160" t="s">
        <v>9267</v>
      </c>
      <c r="F155" s="158" t="s">
        <v>1641</v>
      </c>
      <c r="G155" s="158" t="s">
        <v>9259</v>
      </c>
      <c r="H155" s="283"/>
      <c r="I155" s="153"/>
      <c r="J155" s="142"/>
      <c r="K155" s="153"/>
      <c r="L155" s="153"/>
      <c r="M155" s="153"/>
      <c r="N155" s="153"/>
      <c r="O155" s="153"/>
      <c r="P155" s="142"/>
      <c r="Q155" s="142"/>
      <c r="R155" s="142"/>
      <c r="S155" s="154"/>
      <c r="T155" s="154"/>
      <c r="U155" s="154"/>
      <c r="V155" s="154"/>
      <c r="W155" s="154"/>
      <c r="X155" s="154"/>
      <c r="Y155" s="154"/>
      <c r="Z155" s="154"/>
      <c r="AA155" s="154"/>
      <c r="AB155" s="154"/>
      <c r="AC155" s="154"/>
      <c r="AD155" s="154"/>
      <c r="AE155" s="154"/>
      <c r="AF155" s="154"/>
      <c r="AG155" s="154"/>
      <c r="AH155" s="154"/>
      <c r="AI155" s="154"/>
      <c r="AJ155" s="154"/>
      <c r="AK155" s="154"/>
      <c r="AL155" s="154"/>
      <c r="AM155" s="154"/>
      <c r="AN155" s="154"/>
      <c r="AO155" s="154"/>
      <c r="AP155" s="154"/>
      <c r="AQ155" s="154"/>
      <c r="AR155" s="154"/>
      <c r="AS155" s="154"/>
      <c r="AT155" s="154"/>
      <c r="AU155" s="154"/>
      <c r="AV155" s="154"/>
      <c r="AW155" s="154"/>
      <c r="AX155" s="154"/>
    </row>
    <row r="156" spans="1:50" s="155" customFormat="1">
      <c r="A156" s="281"/>
      <c r="B156" s="275"/>
      <c r="C156" s="281"/>
      <c r="D156" s="278"/>
      <c r="E156" s="134" t="s">
        <v>9268</v>
      </c>
      <c r="F156" s="157" t="s">
        <v>104</v>
      </c>
      <c r="G156" s="157" t="s">
        <v>9269</v>
      </c>
      <c r="H156" s="284"/>
      <c r="I156" s="153"/>
      <c r="J156" s="142"/>
      <c r="K156" s="153"/>
      <c r="L156" s="153"/>
      <c r="M156" s="153"/>
      <c r="N156" s="153"/>
      <c r="O156" s="153"/>
      <c r="P156" s="142"/>
      <c r="Q156" s="142"/>
      <c r="R156" s="142"/>
      <c r="S156" s="154"/>
      <c r="T156" s="154"/>
      <c r="U156" s="154"/>
      <c r="V156" s="154"/>
      <c r="W156" s="154"/>
      <c r="X156" s="154"/>
      <c r="Y156" s="154"/>
      <c r="Z156" s="154"/>
      <c r="AA156" s="154"/>
      <c r="AB156" s="154"/>
      <c r="AC156" s="154"/>
      <c r="AD156" s="154"/>
      <c r="AE156" s="154"/>
      <c r="AF156" s="154"/>
      <c r="AG156" s="154"/>
      <c r="AH156" s="154"/>
      <c r="AI156" s="154"/>
      <c r="AJ156" s="154"/>
      <c r="AK156" s="154"/>
      <c r="AL156" s="154"/>
      <c r="AM156" s="154"/>
      <c r="AN156" s="154"/>
      <c r="AO156" s="154"/>
      <c r="AP156" s="154"/>
      <c r="AQ156" s="154"/>
      <c r="AR156" s="154"/>
      <c r="AS156" s="154"/>
      <c r="AT156" s="154"/>
      <c r="AU156" s="154"/>
      <c r="AV156" s="154"/>
      <c r="AW156" s="154"/>
      <c r="AX156" s="154"/>
    </row>
    <row r="157" spans="1:50" s="155" customFormat="1" ht="45" customHeight="1">
      <c r="A157" s="279" t="s">
        <v>9270</v>
      </c>
      <c r="B157" s="273" t="s">
        <v>9158</v>
      </c>
      <c r="C157" s="279" t="s">
        <v>9271</v>
      </c>
      <c r="D157" s="276" t="s">
        <v>9198</v>
      </c>
      <c r="E157" s="134" t="s">
        <v>9199</v>
      </c>
      <c r="F157" s="158" t="s">
        <v>9272</v>
      </c>
      <c r="G157" s="158" t="s">
        <v>9272</v>
      </c>
      <c r="H157" s="282" t="s">
        <v>9181</v>
      </c>
      <c r="I157" s="153"/>
      <c r="J157" s="142"/>
      <c r="K157" s="153"/>
      <c r="L157" s="153"/>
      <c r="M157" s="153"/>
      <c r="N157" s="153"/>
      <c r="O157" s="153"/>
      <c r="P157" s="142"/>
      <c r="Q157" s="142"/>
      <c r="R157" s="142"/>
      <c r="S157" s="154"/>
      <c r="T157" s="154"/>
      <c r="U157" s="154"/>
      <c r="V157" s="154"/>
      <c r="W157" s="154"/>
      <c r="X157" s="154"/>
      <c r="Y157" s="154"/>
      <c r="Z157" s="154"/>
      <c r="AA157" s="154"/>
      <c r="AB157" s="154"/>
      <c r="AC157" s="154"/>
      <c r="AD157" s="154"/>
      <c r="AE157" s="154"/>
      <c r="AF157" s="154"/>
      <c r="AG157" s="154"/>
      <c r="AH157" s="154"/>
      <c r="AI157" s="154"/>
      <c r="AJ157" s="154"/>
      <c r="AK157" s="154"/>
      <c r="AL157" s="154"/>
      <c r="AM157" s="154"/>
      <c r="AN157" s="154"/>
      <c r="AO157" s="154"/>
      <c r="AP157" s="154"/>
      <c r="AQ157" s="154"/>
      <c r="AR157" s="154"/>
      <c r="AS157" s="154"/>
      <c r="AT157" s="154"/>
      <c r="AU157" s="154"/>
      <c r="AV157" s="154"/>
      <c r="AW157" s="154"/>
      <c r="AX157" s="154"/>
    </row>
    <row r="158" spans="1:50" s="155" customFormat="1">
      <c r="A158" s="280"/>
      <c r="B158" s="274"/>
      <c r="C158" s="280"/>
      <c r="D158" s="277"/>
      <c r="E158" s="134" t="s">
        <v>9186</v>
      </c>
      <c r="F158" s="158" t="s">
        <v>9272</v>
      </c>
      <c r="G158" s="158" t="s">
        <v>9272</v>
      </c>
      <c r="H158" s="283"/>
      <c r="I158" s="153"/>
      <c r="J158" s="142"/>
      <c r="K158" s="153"/>
      <c r="L158" s="153"/>
      <c r="M158" s="153"/>
      <c r="N158" s="153"/>
      <c r="O158" s="153"/>
      <c r="P158" s="142"/>
      <c r="Q158" s="142"/>
      <c r="R158" s="142"/>
      <c r="S158" s="154"/>
      <c r="T158" s="154"/>
      <c r="U158" s="154"/>
      <c r="V158" s="154"/>
      <c r="W158" s="154"/>
      <c r="X158" s="154"/>
      <c r="Y158" s="154"/>
      <c r="Z158" s="154"/>
      <c r="AA158" s="154"/>
      <c r="AB158" s="154"/>
      <c r="AC158" s="154"/>
      <c r="AD158" s="154"/>
      <c r="AE158" s="154"/>
      <c r="AF158" s="154"/>
      <c r="AG158" s="154"/>
      <c r="AH158" s="154"/>
      <c r="AI158" s="154"/>
      <c r="AJ158" s="154"/>
      <c r="AK158" s="154"/>
      <c r="AL158" s="154"/>
      <c r="AM158" s="154"/>
      <c r="AN158" s="154"/>
      <c r="AO158" s="154"/>
      <c r="AP158" s="154"/>
      <c r="AQ158" s="154"/>
      <c r="AR158" s="154"/>
      <c r="AS158" s="154"/>
      <c r="AT158" s="154"/>
      <c r="AU158" s="154"/>
      <c r="AV158" s="154"/>
      <c r="AW158" s="154"/>
      <c r="AX158" s="154"/>
    </row>
    <row r="159" spans="1:50" s="155" customFormat="1">
      <c r="A159" s="280"/>
      <c r="B159" s="274"/>
      <c r="C159" s="280"/>
      <c r="D159" s="277"/>
      <c r="E159" s="134" t="s">
        <v>9187</v>
      </c>
      <c r="F159" s="158" t="s">
        <v>9272</v>
      </c>
      <c r="G159" s="158" t="s">
        <v>9272</v>
      </c>
      <c r="H159" s="283"/>
      <c r="I159" s="153"/>
      <c r="J159" s="142"/>
      <c r="K159" s="153"/>
      <c r="L159" s="153"/>
      <c r="M159" s="153"/>
      <c r="N159" s="153"/>
      <c r="O159" s="153"/>
      <c r="P159" s="142"/>
      <c r="Q159" s="142"/>
      <c r="R159" s="142"/>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4"/>
      <c r="AX159" s="154"/>
    </row>
    <row r="160" spans="1:50" s="155" customFormat="1" ht="29.1">
      <c r="A160" s="280"/>
      <c r="B160" s="274"/>
      <c r="C160" s="280"/>
      <c r="D160" s="277"/>
      <c r="E160" s="134" t="s">
        <v>9260</v>
      </c>
      <c r="F160" s="158" t="s">
        <v>9272</v>
      </c>
      <c r="G160" s="158" t="s">
        <v>9272</v>
      </c>
      <c r="H160" s="283"/>
      <c r="I160" s="153"/>
      <c r="J160" s="142"/>
      <c r="K160" s="153"/>
      <c r="L160" s="153"/>
      <c r="M160" s="153"/>
      <c r="N160" s="153"/>
      <c r="O160" s="153"/>
      <c r="P160" s="142"/>
      <c r="Q160" s="142"/>
      <c r="R160" s="142"/>
      <c r="S160" s="154"/>
      <c r="T160" s="154"/>
      <c r="U160" s="154"/>
      <c r="V160" s="154"/>
      <c r="W160" s="154"/>
      <c r="X160" s="154"/>
      <c r="Y160" s="154"/>
      <c r="Z160" s="154"/>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54"/>
      <c r="AV160" s="154"/>
      <c r="AW160" s="154"/>
      <c r="AX160" s="154"/>
    </row>
    <row r="161" spans="1:50" s="155" customFormat="1">
      <c r="A161" s="280"/>
      <c r="B161" s="274"/>
      <c r="C161" s="280"/>
      <c r="D161" s="277"/>
      <c r="E161" s="134" t="s">
        <v>9261</v>
      </c>
      <c r="F161" s="158" t="s">
        <v>9272</v>
      </c>
      <c r="G161" s="158" t="s">
        <v>9272</v>
      </c>
      <c r="H161" s="283"/>
      <c r="I161" s="153"/>
      <c r="J161" s="142"/>
      <c r="K161" s="153"/>
      <c r="L161" s="153"/>
      <c r="M161" s="153"/>
      <c r="N161" s="153"/>
      <c r="O161" s="153"/>
      <c r="P161" s="142"/>
      <c r="Q161" s="142"/>
      <c r="R161" s="142"/>
      <c r="S161" s="154"/>
      <c r="T161" s="154"/>
      <c r="U161" s="154"/>
      <c r="V161" s="154"/>
      <c r="W161" s="154"/>
      <c r="X161" s="154"/>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54"/>
      <c r="AV161" s="154"/>
      <c r="AW161" s="154"/>
      <c r="AX161" s="154"/>
    </row>
    <row r="162" spans="1:50" s="155" customFormat="1" ht="29.1">
      <c r="A162" s="280"/>
      <c r="B162" s="274"/>
      <c r="C162" s="280"/>
      <c r="D162" s="277"/>
      <c r="E162" s="134" t="s">
        <v>9263</v>
      </c>
      <c r="F162" s="158" t="s">
        <v>9272</v>
      </c>
      <c r="G162" s="158" t="s">
        <v>9272</v>
      </c>
      <c r="H162" s="283"/>
      <c r="I162" s="153"/>
      <c r="J162" s="142"/>
      <c r="K162" s="153"/>
      <c r="L162" s="153"/>
      <c r="M162" s="153"/>
      <c r="N162" s="153"/>
      <c r="O162" s="153"/>
      <c r="P162" s="142"/>
      <c r="Q162" s="142"/>
      <c r="R162" s="142"/>
      <c r="S162" s="154"/>
      <c r="T162" s="154"/>
      <c r="U162" s="154"/>
      <c r="V162" s="154"/>
      <c r="W162" s="154"/>
      <c r="X162" s="154"/>
      <c r="Y162" s="154"/>
      <c r="Z162" s="154"/>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54"/>
      <c r="AV162" s="154"/>
      <c r="AW162" s="154"/>
      <c r="AX162" s="154"/>
    </row>
    <row r="163" spans="1:50" s="155" customFormat="1" ht="29.1">
      <c r="A163" s="280"/>
      <c r="B163" s="274"/>
      <c r="C163" s="280"/>
      <c r="D163" s="277"/>
      <c r="E163" s="134" t="s">
        <v>9264</v>
      </c>
      <c r="F163" s="158" t="s">
        <v>9272</v>
      </c>
      <c r="G163" s="158" t="s">
        <v>9272</v>
      </c>
      <c r="H163" s="283"/>
      <c r="I163" s="153"/>
      <c r="J163" s="142"/>
      <c r="K163" s="153"/>
      <c r="L163" s="153"/>
      <c r="M163" s="153"/>
      <c r="N163" s="153"/>
      <c r="O163" s="153"/>
      <c r="P163" s="142"/>
      <c r="Q163" s="142"/>
      <c r="R163" s="142"/>
      <c r="S163" s="154"/>
      <c r="T163" s="154"/>
      <c r="U163" s="154"/>
      <c r="V163" s="154"/>
      <c r="W163" s="154"/>
      <c r="X163" s="154"/>
      <c r="Y163" s="154"/>
      <c r="Z163" s="154"/>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54"/>
      <c r="AV163" s="154"/>
      <c r="AW163" s="154"/>
      <c r="AX163" s="154"/>
    </row>
    <row r="164" spans="1:50" s="155" customFormat="1">
      <c r="A164" s="280"/>
      <c r="B164" s="274"/>
      <c r="C164" s="280"/>
      <c r="D164" s="277"/>
      <c r="E164" s="134" t="s">
        <v>9266</v>
      </c>
      <c r="F164" s="158" t="s">
        <v>9272</v>
      </c>
      <c r="G164" s="158" t="s">
        <v>9272</v>
      </c>
      <c r="H164" s="283"/>
      <c r="I164" s="153"/>
      <c r="J164" s="142"/>
      <c r="K164" s="153"/>
      <c r="L164" s="153"/>
      <c r="M164" s="153"/>
      <c r="N164" s="153"/>
      <c r="O164" s="153"/>
      <c r="P164" s="142"/>
      <c r="Q164" s="142"/>
      <c r="R164" s="142"/>
      <c r="S164" s="154"/>
      <c r="T164" s="154"/>
      <c r="U164" s="154"/>
      <c r="V164" s="154"/>
      <c r="W164" s="154"/>
      <c r="X164" s="154"/>
      <c r="Y164" s="154"/>
      <c r="Z164" s="154"/>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54"/>
      <c r="AV164" s="154"/>
      <c r="AW164" s="154"/>
      <c r="AX164" s="154"/>
    </row>
    <row r="165" spans="1:50" s="155" customFormat="1">
      <c r="A165" s="280"/>
      <c r="B165" s="274"/>
      <c r="C165" s="280"/>
      <c r="D165" s="277"/>
      <c r="E165" s="160" t="s">
        <v>9267</v>
      </c>
      <c r="F165" s="158" t="s">
        <v>9272</v>
      </c>
      <c r="G165" s="158" t="s">
        <v>9272</v>
      </c>
      <c r="H165" s="283"/>
      <c r="I165" s="153"/>
      <c r="J165" s="142"/>
      <c r="K165" s="153"/>
      <c r="L165" s="153"/>
      <c r="M165" s="153"/>
      <c r="N165" s="153"/>
      <c r="O165" s="153"/>
      <c r="P165" s="142"/>
      <c r="Q165" s="142"/>
      <c r="R165" s="142"/>
      <c r="S165" s="154"/>
      <c r="T165" s="154"/>
      <c r="U165" s="154"/>
      <c r="V165" s="154"/>
      <c r="W165" s="154"/>
      <c r="X165" s="154"/>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row>
    <row r="166" spans="1:50" s="155" customFormat="1">
      <c r="A166" s="280"/>
      <c r="B166" s="274"/>
      <c r="C166" s="280"/>
      <c r="D166" s="277"/>
      <c r="E166" s="134" t="s">
        <v>9268</v>
      </c>
      <c r="F166" s="158" t="s">
        <v>9272</v>
      </c>
      <c r="G166" s="158" t="s">
        <v>9272</v>
      </c>
      <c r="H166" s="283"/>
      <c r="I166" s="153"/>
      <c r="J166" s="142"/>
      <c r="K166" s="153"/>
      <c r="L166" s="153"/>
      <c r="M166" s="153"/>
      <c r="N166" s="153"/>
      <c r="O166" s="153"/>
      <c r="P166" s="142"/>
      <c r="Q166" s="142"/>
      <c r="R166" s="142"/>
      <c r="S166" s="154"/>
      <c r="T166" s="154"/>
      <c r="U166" s="154"/>
      <c r="V166" s="154"/>
      <c r="W166" s="154"/>
      <c r="X166" s="154"/>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row>
    <row r="167" spans="1:50" s="155" customFormat="1" ht="43.5">
      <c r="A167" s="281"/>
      <c r="B167" s="275"/>
      <c r="C167" s="281"/>
      <c r="D167" s="278"/>
      <c r="E167" s="161" t="s">
        <v>9273</v>
      </c>
      <c r="F167" s="158" t="s">
        <v>9272</v>
      </c>
      <c r="G167" s="158" t="s">
        <v>9272</v>
      </c>
      <c r="H167" s="284"/>
      <c r="I167" s="153"/>
      <c r="J167" s="142"/>
      <c r="K167" s="153"/>
      <c r="L167" s="153"/>
      <c r="M167" s="153"/>
      <c r="N167" s="153"/>
      <c r="O167" s="153"/>
      <c r="P167" s="142"/>
      <c r="Q167" s="142"/>
      <c r="R167" s="142"/>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row>
    <row r="168" spans="1:50" s="155" customFormat="1" ht="45" customHeight="1">
      <c r="A168" s="279" t="s">
        <v>9274</v>
      </c>
      <c r="B168" s="273" t="s">
        <v>9158</v>
      </c>
      <c r="C168" s="279" t="s">
        <v>9275</v>
      </c>
      <c r="D168" s="276" t="s">
        <v>9198</v>
      </c>
      <c r="E168" s="134" t="s">
        <v>9199</v>
      </c>
      <c r="F168" s="158" t="s">
        <v>9272</v>
      </c>
      <c r="G168" s="158" t="s">
        <v>9272</v>
      </c>
      <c r="H168" s="282" t="s">
        <v>9181</v>
      </c>
      <c r="I168" s="153"/>
      <c r="J168" s="142"/>
      <c r="K168" s="153"/>
      <c r="L168" s="153"/>
      <c r="M168" s="153"/>
      <c r="N168" s="153"/>
      <c r="O168" s="153"/>
      <c r="P168" s="142"/>
      <c r="Q168" s="142"/>
      <c r="R168" s="142"/>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row>
    <row r="169" spans="1:50" s="155" customFormat="1">
      <c r="A169" s="280"/>
      <c r="B169" s="274"/>
      <c r="C169" s="280"/>
      <c r="D169" s="277"/>
      <c r="E169" s="134" t="s">
        <v>9186</v>
      </c>
      <c r="F169" s="158" t="s">
        <v>9272</v>
      </c>
      <c r="G169" s="158" t="s">
        <v>9272</v>
      </c>
      <c r="H169" s="283"/>
      <c r="I169" s="153"/>
      <c r="J169" s="142"/>
      <c r="K169" s="153"/>
      <c r="L169" s="153"/>
      <c r="M169" s="153"/>
      <c r="N169" s="153"/>
      <c r="O169" s="153"/>
      <c r="P169" s="142"/>
      <c r="Q169" s="142"/>
      <c r="R169" s="142"/>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row>
    <row r="170" spans="1:50" s="155" customFormat="1">
      <c r="A170" s="280"/>
      <c r="B170" s="274"/>
      <c r="C170" s="280"/>
      <c r="D170" s="277"/>
      <c r="E170" s="134" t="s">
        <v>9187</v>
      </c>
      <c r="F170" s="158" t="s">
        <v>9272</v>
      </c>
      <c r="G170" s="158" t="s">
        <v>9272</v>
      </c>
      <c r="H170" s="283"/>
      <c r="I170" s="153"/>
      <c r="J170" s="142"/>
      <c r="K170" s="153"/>
      <c r="L170" s="153"/>
      <c r="M170" s="153"/>
      <c r="N170" s="153"/>
      <c r="O170" s="153"/>
      <c r="P170" s="142"/>
      <c r="Q170" s="142"/>
      <c r="R170" s="142"/>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c r="AN170" s="154"/>
      <c r="AO170" s="154"/>
      <c r="AP170" s="154"/>
      <c r="AQ170" s="154"/>
      <c r="AR170" s="154"/>
      <c r="AS170" s="154"/>
      <c r="AT170" s="154"/>
      <c r="AU170" s="154"/>
      <c r="AV170" s="154"/>
      <c r="AW170" s="154"/>
      <c r="AX170" s="154"/>
    </row>
    <row r="171" spans="1:50" s="155" customFormat="1" ht="29.1">
      <c r="A171" s="280"/>
      <c r="B171" s="274"/>
      <c r="C171" s="280"/>
      <c r="D171" s="277"/>
      <c r="E171" s="134" t="s">
        <v>9260</v>
      </c>
      <c r="F171" s="158" t="s">
        <v>9272</v>
      </c>
      <c r="G171" s="158" t="s">
        <v>9272</v>
      </c>
      <c r="H171" s="283"/>
      <c r="I171" s="153"/>
      <c r="J171" s="142"/>
      <c r="K171" s="153"/>
      <c r="L171" s="153"/>
      <c r="M171" s="153"/>
      <c r="N171" s="153"/>
      <c r="O171" s="153"/>
      <c r="P171" s="142"/>
      <c r="Q171" s="142"/>
      <c r="R171" s="142"/>
      <c r="S171" s="154"/>
      <c r="T171" s="154"/>
      <c r="U171" s="154"/>
      <c r="V171" s="154"/>
      <c r="W171" s="154"/>
      <c r="X171" s="154"/>
      <c r="Y171" s="154"/>
      <c r="Z171" s="154"/>
      <c r="AA171" s="154"/>
      <c r="AB171" s="154"/>
      <c r="AC171" s="154"/>
      <c r="AD171" s="154"/>
      <c r="AE171" s="154"/>
      <c r="AF171" s="154"/>
      <c r="AG171" s="154"/>
      <c r="AH171" s="154"/>
      <c r="AI171" s="154"/>
      <c r="AJ171" s="154"/>
      <c r="AK171" s="154"/>
      <c r="AL171" s="154"/>
      <c r="AM171" s="154"/>
      <c r="AN171" s="154"/>
      <c r="AO171" s="154"/>
      <c r="AP171" s="154"/>
      <c r="AQ171" s="154"/>
      <c r="AR171" s="154"/>
      <c r="AS171" s="154"/>
      <c r="AT171" s="154"/>
      <c r="AU171" s="154"/>
      <c r="AV171" s="154"/>
      <c r="AW171" s="154"/>
      <c r="AX171" s="154"/>
    </row>
    <row r="172" spans="1:50" s="155" customFormat="1">
      <c r="A172" s="280"/>
      <c r="B172" s="274"/>
      <c r="C172" s="280"/>
      <c r="D172" s="277"/>
      <c r="E172" s="134" t="s">
        <v>9261</v>
      </c>
      <c r="F172" s="158" t="s">
        <v>9272</v>
      </c>
      <c r="G172" s="158" t="s">
        <v>9272</v>
      </c>
      <c r="H172" s="283"/>
      <c r="I172" s="153"/>
      <c r="J172" s="142"/>
      <c r="K172" s="153"/>
      <c r="L172" s="153"/>
      <c r="M172" s="153"/>
      <c r="N172" s="153"/>
      <c r="O172" s="153"/>
      <c r="P172" s="142"/>
      <c r="Q172" s="142"/>
      <c r="R172" s="142"/>
      <c r="S172" s="154"/>
      <c r="T172" s="154"/>
      <c r="U172" s="154"/>
      <c r="V172" s="154"/>
      <c r="W172" s="154"/>
      <c r="X172" s="154"/>
      <c r="Y172" s="154"/>
      <c r="Z172" s="154"/>
      <c r="AA172" s="154"/>
      <c r="AB172" s="154"/>
      <c r="AC172" s="154"/>
      <c r="AD172" s="154"/>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row>
    <row r="173" spans="1:50" s="155" customFormat="1" ht="29.1">
      <c r="A173" s="280"/>
      <c r="B173" s="274"/>
      <c r="C173" s="280"/>
      <c r="D173" s="277"/>
      <c r="E173" s="134" t="s">
        <v>9263</v>
      </c>
      <c r="F173" s="158" t="s">
        <v>9272</v>
      </c>
      <c r="G173" s="158" t="s">
        <v>9272</v>
      </c>
      <c r="H173" s="283"/>
      <c r="I173" s="153"/>
      <c r="J173" s="142"/>
      <c r="K173" s="153"/>
      <c r="L173" s="153"/>
      <c r="M173" s="153"/>
      <c r="N173" s="153"/>
      <c r="O173" s="153"/>
      <c r="P173" s="142"/>
      <c r="Q173" s="142"/>
      <c r="R173" s="142"/>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c r="AP173" s="154"/>
      <c r="AQ173" s="154"/>
      <c r="AR173" s="154"/>
      <c r="AS173" s="154"/>
      <c r="AT173" s="154"/>
      <c r="AU173" s="154"/>
      <c r="AV173" s="154"/>
      <c r="AW173" s="154"/>
      <c r="AX173" s="154"/>
    </row>
    <row r="174" spans="1:50" s="155" customFormat="1" ht="29.1">
      <c r="A174" s="280"/>
      <c r="B174" s="274"/>
      <c r="C174" s="280"/>
      <c r="D174" s="277"/>
      <c r="E174" s="134" t="s">
        <v>9264</v>
      </c>
      <c r="F174" s="158" t="s">
        <v>9272</v>
      </c>
      <c r="G174" s="158" t="s">
        <v>9272</v>
      </c>
      <c r="H174" s="283"/>
      <c r="I174" s="153"/>
      <c r="J174" s="142"/>
      <c r="K174" s="153"/>
      <c r="L174" s="153"/>
      <c r="M174" s="153"/>
      <c r="N174" s="153"/>
      <c r="O174" s="153"/>
      <c r="P174" s="142"/>
      <c r="Q174" s="142"/>
      <c r="R174" s="142"/>
      <c r="S174" s="154"/>
      <c r="T174" s="154"/>
      <c r="U174" s="154"/>
      <c r="V174" s="154"/>
      <c r="W174" s="154"/>
      <c r="X174" s="154"/>
      <c r="Y174" s="154"/>
      <c r="Z174" s="154"/>
      <c r="AA174" s="154"/>
      <c r="AB174" s="154"/>
      <c r="AC174" s="154"/>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row>
    <row r="175" spans="1:50" s="155" customFormat="1">
      <c r="A175" s="280"/>
      <c r="B175" s="274"/>
      <c r="C175" s="280"/>
      <c r="D175" s="277"/>
      <c r="E175" s="134" t="s">
        <v>9266</v>
      </c>
      <c r="F175" s="158" t="s">
        <v>9272</v>
      </c>
      <c r="G175" s="158" t="s">
        <v>9272</v>
      </c>
      <c r="H175" s="283"/>
      <c r="I175" s="153"/>
      <c r="J175" s="142"/>
      <c r="K175" s="153"/>
      <c r="L175" s="153"/>
      <c r="M175" s="153"/>
      <c r="N175" s="153"/>
      <c r="O175" s="153"/>
      <c r="P175" s="142"/>
      <c r="Q175" s="142"/>
      <c r="R175" s="142"/>
      <c r="S175" s="154"/>
      <c r="T175" s="154"/>
      <c r="U175" s="154"/>
      <c r="V175" s="154"/>
      <c r="W175" s="154"/>
      <c r="X175" s="154"/>
      <c r="Y175" s="154"/>
      <c r="Z175" s="154"/>
      <c r="AA175" s="154"/>
      <c r="AB175" s="154"/>
      <c r="AC175" s="154"/>
      <c r="AD175" s="154"/>
      <c r="AE175" s="154"/>
      <c r="AF175" s="154"/>
      <c r="AG175" s="154"/>
      <c r="AH175" s="154"/>
      <c r="AI175" s="154"/>
      <c r="AJ175" s="154"/>
      <c r="AK175" s="154"/>
      <c r="AL175" s="154"/>
      <c r="AM175" s="154"/>
      <c r="AN175" s="154"/>
      <c r="AO175" s="154"/>
      <c r="AP175" s="154"/>
      <c r="AQ175" s="154"/>
      <c r="AR175" s="154"/>
      <c r="AS175" s="154"/>
      <c r="AT175" s="154"/>
      <c r="AU175" s="154"/>
      <c r="AV175" s="154"/>
      <c r="AW175" s="154"/>
      <c r="AX175" s="154"/>
    </row>
    <row r="176" spans="1:50" s="155" customFormat="1">
      <c r="A176" s="280"/>
      <c r="B176" s="274"/>
      <c r="C176" s="280"/>
      <c r="D176" s="277"/>
      <c r="E176" s="160" t="s">
        <v>9267</v>
      </c>
      <c r="F176" s="158" t="s">
        <v>9272</v>
      </c>
      <c r="G176" s="158" t="s">
        <v>9272</v>
      </c>
      <c r="H176" s="283"/>
      <c r="I176" s="153"/>
      <c r="J176" s="142"/>
      <c r="K176" s="153"/>
      <c r="L176" s="153"/>
      <c r="M176" s="153"/>
      <c r="N176" s="153"/>
      <c r="O176" s="153"/>
      <c r="P176" s="142"/>
      <c r="Q176" s="142"/>
      <c r="R176" s="142"/>
      <c r="S176" s="154"/>
      <c r="T176" s="154"/>
      <c r="U176" s="154"/>
      <c r="V176" s="154"/>
      <c r="W176" s="154"/>
      <c r="X176" s="154"/>
      <c r="Y176" s="154"/>
      <c r="Z176" s="154"/>
      <c r="AA176" s="154"/>
      <c r="AB176" s="154"/>
      <c r="AC176" s="154"/>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row>
    <row r="177" spans="1:50" s="155" customFormat="1">
      <c r="A177" s="280"/>
      <c r="B177" s="274"/>
      <c r="C177" s="280"/>
      <c r="D177" s="277"/>
      <c r="E177" s="134" t="s">
        <v>9268</v>
      </c>
      <c r="F177" s="158" t="s">
        <v>9272</v>
      </c>
      <c r="G177" s="158" t="s">
        <v>9272</v>
      </c>
      <c r="H177" s="283"/>
      <c r="I177" s="153"/>
      <c r="J177" s="142"/>
      <c r="K177" s="153"/>
      <c r="L177" s="153"/>
      <c r="M177" s="153"/>
      <c r="N177" s="153"/>
      <c r="O177" s="153"/>
      <c r="P177" s="142"/>
      <c r="Q177" s="142"/>
      <c r="R177" s="142"/>
      <c r="S177" s="154"/>
      <c r="T177" s="154"/>
      <c r="U177" s="154"/>
      <c r="V177" s="154"/>
      <c r="W177" s="154"/>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c r="AV177" s="154"/>
      <c r="AW177" s="154"/>
      <c r="AX177" s="154"/>
    </row>
    <row r="178" spans="1:50" s="155" customFormat="1" ht="43.5">
      <c r="A178" s="281"/>
      <c r="B178" s="275"/>
      <c r="C178" s="281"/>
      <c r="D178" s="278"/>
      <c r="E178" s="161" t="s">
        <v>9273</v>
      </c>
      <c r="F178" s="158" t="s">
        <v>9272</v>
      </c>
      <c r="G178" s="158" t="s">
        <v>9272</v>
      </c>
      <c r="H178" s="284"/>
      <c r="I178" s="153"/>
      <c r="J178" s="142"/>
      <c r="K178" s="153"/>
      <c r="L178" s="153"/>
      <c r="M178" s="153"/>
      <c r="N178" s="153"/>
      <c r="O178" s="153"/>
      <c r="P178" s="142"/>
      <c r="Q178" s="142"/>
      <c r="R178" s="142"/>
      <c r="S178" s="154"/>
      <c r="T178" s="154"/>
      <c r="U178" s="154"/>
      <c r="V178" s="154"/>
      <c r="W178" s="154"/>
      <c r="X178" s="154"/>
      <c r="Y178" s="154"/>
      <c r="Z178" s="154"/>
      <c r="AA178" s="154"/>
      <c r="AB178" s="154"/>
      <c r="AC178" s="154"/>
      <c r="AD178" s="154"/>
      <c r="AE178" s="154"/>
      <c r="AF178" s="154"/>
      <c r="AG178" s="154"/>
      <c r="AH178" s="154"/>
      <c r="AI178" s="154"/>
      <c r="AJ178" s="154"/>
      <c r="AK178" s="154"/>
      <c r="AL178" s="154"/>
      <c r="AM178" s="154"/>
      <c r="AN178" s="154"/>
      <c r="AO178" s="154"/>
      <c r="AP178" s="154"/>
      <c r="AQ178" s="154"/>
      <c r="AR178" s="154"/>
      <c r="AS178" s="154"/>
      <c r="AT178" s="154"/>
      <c r="AU178" s="154"/>
      <c r="AV178" s="154"/>
      <c r="AW178" s="154"/>
      <c r="AX178" s="154"/>
    </row>
    <row r="179" spans="1:50" s="155" customFormat="1" ht="60" customHeight="1">
      <c r="A179" s="279" t="s">
        <v>9276</v>
      </c>
      <c r="B179" s="273" t="s">
        <v>9158</v>
      </c>
      <c r="C179" s="279" t="s">
        <v>9234</v>
      </c>
      <c r="D179" s="276" t="s">
        <v>9235</v>
      </c>
      <c r="E179" s="134" t="s">
        <v>9236</v>
      </c>
      <c r="F179" s="158" t="s">
        <v>1798</v>
      </c>
      <c r="G179" s="158" t="s">
        <v>9277</v>
      </c>
      <c r="H179" s="282" t="s">
        <v>9237</v>
      </c>
      <c r="I179" s="153"/>
      <c r="J179" s="142"/>
      <c r="K179" s="153"/>
      <c r="L179" s="153"/>
      <c r="M179" s="153"/>
      <c r="N179" s="153"/>
      <c r="O179" s="153"/>
      <c r="P179" s="142"/>
      <c r="Q179" s="142"/>
      <c r="R179" s="142"/>
      <c r="S179" s="154"/>
      <c r="T179" s="154"/>
      <c r="U179" s="154"/>
      <c r="V179" s="154"/>
      <c r="W179" s="154"/>
      <c r="X179" s="154"/>
      <c r="Y179" s="154"/>
      <c r="Z179" s="154"/>
      <c r="AA179" s="154"/>
      <c r="AB179" s="154"/>
      <c r="AC179" s="154"/>
      <c r="AD179" s="154"/>
      <c r="AE179" s="154"/>
      <c r="AF179" s="154"/>
      <c r="AG179" s="154"/>
      <c r="AH179" s="154"/>
      <c r="AI179" s="154"/>
      <c r="AJ179" s="154"/>
      <c r="AK179" s="154"/>
      <c r="AL179" s="154"/>
      <c r="AM179" s="154"/>
      <c r="AN179" s="154"/>
      <c r="AO179" s="154"/>
      <c r="AP179" s="154"/>
      <c r="AQ179" s="154"/>
      <c r="AR179" s="154"/>
      <c r="AS179" s="154"/>
      <c r="AT179" s="154"/>
      <c r="AU179" s="154"/>
      <c r="AV179" s="154"/>
      <c r="AW179" s="154"/>
      <c r="AX179" s="154"/>
    </row>
    <row r="180" spans="1:50" s="155" customFormat="1" ht="43.5">
      <c r="A180" s="280"/>
      <c r="B180" s="274"/>
      <c r="C180" s="280"/>
      <c r="D180" s="277"/>
      <c r="E180" s="134" t="s">
        <v>9222</v>
      </c>
      <c r="F180" s="158" t="s">
        <v>1798</v>
      </c>
      <c r="G180" s="158" t="s">
        <v>9277</v>
      </c>
      <c r="H180" s="283"/>
      <c r="I180" s="153"/>
      <c r="J180" s="142"/>
      <c r="K180" s="153"/>
      <c r="L180" s="153"/>
      <c r="M180" s="153"/>
      <c r="N180" s="153"/>
      <c r="O180" s="153"/>
      <c r="P180" s="142"/>
      <c r="Q180" s="142"/>
      <c r="R180" s="142"/>
      <c r="S180" s="154"/>
      <c r="T180" s="154"/>
      <c r="U180" s="154"/>
      <c r="V180" s="154"/>
      <c r="W180" s="154"/>
      <c r="X180" s="154"/>
      <c r="Y180" s="154"/>
      <c r="Z180" s="154"/>
      <c r="AA180" s="154"/>
      <c r="AB180" s="154"/>
      <c r="AC180" s="154"/>
      <c r="AD180" s="154"/>
      <c r="AE180" s="154"/>
      <c r="AF180" s="154"/>
      <c r="AG180" s="154"/>
      <c r="AH180" s="154"/>
      <c r="AI180" s="154"/>
      <c r="AJ180" s="154"/>
      <c r="AK180" s="154"/>
      <c r="AL180" s="154"/>
      <c r="AM180" s="154"/>
      <c r="AN180" s="154"/>
      <c r="AO180" s="154"/>
      <c r="AP180" s="154"/>
      <c r="AQ180" s="154"/>
      <c r="AR180" s="154"/>
      <c r="AS180" s="154"/>
      <c r="AT180" s="154"/>
      <c r="AU180" s="154"/>
      <c r="AV180" s="154"/>
      <c r="AW180" s="154"/>
      <c r="AX180" s="154"/>
    </row>
    <row r="181" spans="1:50" s="155" customFormat="1" ht="29.1">
      <c r="A181" s="280"/>
      <c r="B181" s="274"/>
      <c r="C181" s="280"/>
      <c r="D181" s="277"/>
      <c r="E181" s="134" t="s">
        <v>9221</v>
      </c>
      <c r="F181" s="156" t="s">
        <v>104</v>
      </c>
      <c r="G181" s="156" t="s">
        <v>9278</v>
      </c>
      <c r="H181" s="283"/>
      <c r="I181" s="153"/>
      <c r="J181" s="142"/>
      <c r="K181" s="153"/>
      <c r="L181" s="153"/>
      <c r="M181" s="153"/>
      <c r="N181" s="153"/>
      <c r="O181" s="153"/>
      <c r="P181" s="142"/>
      <c r="Q181" s="142"/>
      <c r="R181" s="142"/>
      <c r="S181" s="154"/>
      <c r="T181" s="154"/>
      <c r="U181" s="154"/>
      <c r="V181" s="154"/>
      <c r="W181" s="154"/>
      <c r="X181" s="154"/>
      <c r="Y181" s="154"/>
      <c r="Z181" s="154"/>
      <c r="AA181" s="154"/>
      <c r="AB181" s="154"/>
      <c r="AC181" s="154"/>
      <c r="AD181" s="154"/>
      <c r="AE181" s="154"/>
      <c r="AF181" s="154"/>
      <c r="AG181" s="154"/>
      <c r="AH181" s="154"/>
      <c r="AI181" s="154"/>
      <c r="AJ181" s="154"/>
      <c r="AK181" s="154"/>
      <c r="AL181" s="154"/>
      <c r="AM181" s="154"/>
      <c r="AN181" s="154"/>
      <c r="AO181" s="154"/>
      <c r="AP181" s="154"/>
      <c r="AQ181" s="154"/>
      <c r="AR181" s="154"/>
      <c r="AS181" s="154"/>
      <c r="AT181" s="154"/>
      <c r="AU181" s="154"/>
      <c r="AV181" s="154"/>
      <c r="AW181" s="154"/>
      <c r="AX181" s="154"/>
    </row>
    <row r="182" spans="1:50" s="155" customFormat="1">
      <c r="A182" s="280"/>
      <c r="B182" s="274"/>
      <c r="C182" s="280"/>
      <c r="D182" s="277"/>
      <c r="E182" s="134" t="s">
        <v>9218</v>
      </c>
      <c r="F182" s="156" t="s">
        <v>104</v>
      </c>
      <c r="G182" s="156" t="s">
        <v>9265</v>
      </c>
      <c r="H182" s="283"/>
      <c r="I182" s="153"/>
      <c r="J182" s="142"/>
      <c r="K182" s="153"/>
      <c r="L182" s="153"/>
      <c r="M182" s="153"/>
      <c r="N182" s="153"/>
      <c r="O182" s="153"/>
      <c r="P182" s="142"/>
      <c r="Q182" s="142"/>
      <c r="R182" s="142"/>
      <c r="S182" s="154"/>
      <c r="T182" s="154"/>
      <c r="U182" s="154"/>
      <c r="V182" s="154"/>
      <c r="W182" s="154"/>
      <c r="X182" s="154"/>
      <c r="Y182" s="154"/>
      <c r="Z182" s="154"/>
      <c r="AA182" s="154"/>
      <c r="AB182" s="154"/>
      <c r="AC182" s="154"/>
      <c r="AD182" s="154"/>
      <c r="AE182" s="154"/>
      <c r="AF182" s="154"/>
      <c r="AG182" s="154"/>
      <c r="AH182" s="154"/>
      <c r="AI182" s="154"/>
      <c r="AJ182" s="154"/>
      <c r="AK182" s="154"/>
      <c r="AL182" s="154"/>
      <c r="AM182" s="154"/>
      <c r="AN182" s="154"/>
      <c r="AO182" s="154"/>
      <c r="AP182" s="154"/>
      <c r="AQ182" s="154"/>
      <c r="AR182" s="154"/>
      <c r="AS182" s="154"/>
      <c r="AT182" s="154"/>
      <c r="AU182" s="154"/>
      <c r="AV182" s="154"/>
      <c r="AW182" s="154"/>
      <c r="AX182" s="154"/>
    </row>
    <row r="183" spans="1:50" s="155" customFormat="1">
      <c r="A183" s="280"/>
      <c r="B183" s="274"/>
      <c r="C183" s="280"/>
      <c r="D183" s="277"/>
      <c r="E183" s="134" t="s">
        <v>9219</v>
      </c>
      <c r="F183" s="156" t="s">
        <v>104</v>
      </c>
      <c r="G183" s="156" t="s">
        <v>9279</v>
      </c>
      <c r="H183" s="283"/>
      <c r="I183" s="153"/>
      <c r="J183" s="142"/>
      <c r="K183" s="153"/>
      <c r="L183" s="153"/>
      <c r="M183" s="153"/>
      <c r="N183" s="153"/>
      <c r="O183" s="153"/>
      <c r="P183" s="142"/>
      <c r="Q183" s="142"/>
      <c r="R183" s="142"/>
      <c r="S183" s="154"/>
      <c r="T183" s="154"/>
      <c r="U183" s="154"/>
      <c r="V183" s="154"/>
      <c r="W183" s="154"/>
      <c r="X183" s="154"/>
      <c r="Y183" s="154"/>
      <c r="Z183" s="154"/>
      <c r="AA183" s="154"/>
      <c r="AB183" s="154"/>
      <c r="AC183" s="154"/>
      <c r="AD183" s="154"/>
      <c r="AE183" s="154"/>
      <c r="AF183" s="154"/>
      <c r="AG183" s="154"/>
      <c r="AH183" s="154"/>
      <c r="AI183" s="154"/>
      <c r="AJ183" s="154"/>
      <c r="AK183" s="154"/>
      <c r="AL183" s="154"/>
      <c r="AM183" s="154"/>
      <c r="AN183" s="154"/>
      <c r="AO183" s="154"/>
      <c r="AP183" s="154"/>
      <c r="AQ183" s="154"/>
      <c r="AR183" s="154"/>
      <c r="AS183" s="154"/>
      <c r="AT183" s="154"/>
      <c r="AU183" s="154"/>
      <c r="AV183" s="154"/>
      <c r="AW183" s="154"/>
      <c r="AX183" s="154"/>
    </row>
    <row r="184" spans="1:50" s="155" customFormat="1" ht="57.95">
      <c r="A184" s="280"/>
      <c r="B184" s="274"/>
      <c r="C184" s="280"/>
      <c r="D184" s="277"/>
      <c r="E184" s="134" t="s">
        <v>9223</v>
      </c>
      <c r="F184" s="156" t="s">
        <v>104</v>
      </c>
      <c r="G184" s="156" t="s">
        <v>9280</v>
      </c>
      <c r="H184" s="283"/>
      <c r="I184" s="153"/>
      <c r="J184" s="142"/>
      <c r="K184" s="153"/>
      <c r="L184" s="153"/>
      <c r="M184" s="153"/>
      <c r="N184" s="153"/>
      <c r="O184" s="153"/>
      <c r="P184" s="142"/>
      <c r="Q184" s="142"/>
      <c r="R184" s="142"/>
      <c r="S184" s="154"/>
      <c r="T184" s="154"/>
      <c r="U184" s="154"/>
      <c r="V184" s="154"/>
      <c r="W184" s="154"/>
      <c r="X184" s="154"/>
      <c r="Y184" s="154"/>
      <c r="Z184" s="154"/>
      <c r="AA184" s="154"/>
      <c r="AB184" s="154"/>
      <c r="AC184" s="154"/>
      <c r="AD184" s="154"/>
      <c r="AE184" s="154"/>
      <c r="AF184" s="154"/>
      <c r="AG184" s="154"/>
      <c r="AH184" s="154"/>
      <c r="AI184" s="154"/>
      <c r="AJ184" s="154"/>
      <c r="AK184" s="154"/>
      <c r="AL184" s="154"/>
      <c r="AM184" s="154"/>
      <c r="AN184" s="154"/>
      <c r="AO184" s="154"/>
      <c r="AP184" s="154"/>
      <c r="AQ184" s="154"/>
      <c r="AR184" s="154"/>
      <c r="AS184" s="154"/>
      <c r="AT184" s="154"/>
      <c r="AU184" s="154"/>
      <c r="AV184" s="154"/>
      <c r="AW184" s="154"/>
      <c r="AX184" s="154"/>
    </row>
    <row r="185" spans="1:50" s="155" customFormat="1" ht="57.95">
      <c r="A185" s="280"/>
      <c r="B185" s="274"/>
      <c r="C185" s="280"/>
      <c r="D185" s="277"/>
      <c r="E185" s="134" t="s">
        <v>9229</v>
      </c>
      <c r="F185" s="156" t="s">
        <v>9281</v>
      </c>
      <c r="G185" s="156" t="s">
        <v>9281</v>
      </c>
      <c r="H185" s="283"/>
      <c r="I185" s="153"/>
      <c r="J185" s="142"/>
      <c r="K185" s="153"/>
      <c r="L185" s="153"/>
      <c r="M185" s="153"/>
      <c r="N185" s="153"/>
      <c r="O185" s="153"/>
      <c r="P185" s="142"/>
      <c r="Q185" s="142"/>
      <c r="R185" s="142"/>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c r="AP185" s="154"/>
      <c r="AQ185" s="154"/>
      <c r="AR185" s="154"/>
      <c r="AS185" s="154"/>
      <c r="AT185" s="154"/>
      <c r="AU185" s="154"/>
      <c r="AV185" s="154"/>
      <c r="AW185" s="154"/>
      <c r="AX185" s="154"/>
    </row>
    <row r="186" spans="1:50" s="155" customFormat="1" ht="43.5">
      <c r="A186" s="280"/>
      <c r="B186" s="274"/>
      <c r="C186" s="280"/>
      <c r="D186" s="277"/>
      <c r="E186" s="134" t="s">
        <v>9225</v>
      </c>
      <c r="F186" s="158" t="s">
        <v>1798</v>
      </c>
      <c r="G186" s="158" t="s">
        <v>9277</v>
      </c>
      <c r="H186" s="283"/>
      <c r="I186" s="153"/>
      <c r="J186" s="142"/>
      <c r="K186" s="153"/>
      <c r="L186" s="153"/>
      <c r="M186" s="153"/>
      <c r="N186" s="153"/>
      <c r="O186" s="153"/>
      <c r="P186" s="142"/>
      <c r="Q186" s="142"/>
      <c r="R186" s="142"/>
      <c r="S186" s="154"/>
      <c r="T186" s="154"/>
      <c r="U186" s="154"/>
      <c r="V186" s="154"/>
      <c r="W186" s="154"/>
      <c r="X186" s="154"/>
      <c r="Y186" s="154"/>
      <c r="Z186" s="154"/>
      <c r="AA186" s="154"/>
      <c r="AB186" s="154"/>
      <c r="AC186" s="154"/>
      <c r="AD186" s="154"/>
      <c r="AE186" s="154"/>
      <c r="AF186" s="154"/>
      <c r="AG186" s="154"/>
      <c r="AH186" s="154"/>
      <c r="AI186" s="154"/>
      <c r="AJ186" s="154"/>
      <c r="AK186" s="154"/>
      <c r="AL186" s="154"/>
      <c r="AM186" s="154"/>
      <c r="AN186" s="154"/>
      <c r="AO186" s="154"/>
      <c r="AP186" s="154"/>
      <c r="AQ186" s="154"/>
      <c r="AR186" s="154"/>
      <c r="AS186" s="154"/>
      <c r="AT186" s="154"/>
      <c r="AU186" s="154"/>
      <c r="AV186" s="154"/>
      <c r="AW186" s="154"/>
      <c r="AX186" s="154"/>
    </row>
    <row r="187" spans="1:50" s="155" customFormat="1" ht="29.1">
      <c r="A187" s="280"/>
      <c r="B187" s="274"/>
      <c r="C187" s="280"/>
      <c r="D187" s="277"/>
      <c r="E187" s="134" t="s">
        <v>9226</v>
      </c>
      <c r="F187" s="156" t="s">
        <v>104</v>
      </c>
      <c r="G187" s="156" t="s">
        <v>9282</v>
      </c>
      <c r="H187" s="283"/>
      <c r="I187" s="153"/>
      <c r="J187" s="142"/>
      <c r="K187" s="153"/>
      <c r="L187" s="153"/>
      <c r="M187" s="153"/>
      <c r="N187" s="153"/>
      <c r="O187" s="153"/>
      <c r="P187" s="142"/>
      <c r="Q187" s="142"/>
      <c r="R187" s="142"/>
      <c r="S187" s="154"/>
      <c r="T187" s="154"/>
      <c r="U187" s="154"/>
      <c r="V187" s="154"/>
      <c r="W187" s="154"/>
      <c r="X187" s="154"/>
      <c r="Y187" s="154"/>
      <c r="Z187" s="154"/>
      <c r="AA187" s="154"/>
      <c r="AB187" s="154"/>
      <c r="AC187" s="154"/>
      <c r="AD187" s="154"/>
      <c r="AE187" s="154"/>
      <c r="AF187" s="154"/>
      <c r="AG187" s="154"/>
      <c r="AH187" s="154"/>
      <c r="AI187" s="154"/>
      <c r="AJ187" s="154"/>
      <c r="AK187" s="154"/>
      <c r="AL187" s="154"/>
      <c r="AM187" s="154"/>
      <c r="AN187" s="154"/>
      <c r="AO187" s="154"/>
      <c r="AP187" s="154"/>
      <c r="AQ187" s="154"/>
      <c r="AR187" s="154"/>
      <c r="AS187" s="154"/>
      <c r="AT187" s="154"/>
      <c r="AU187" s="154"/>
      <c r="AV187" s="154"/>
      <c r="AW187" s="154"/>
      <c r="AX187" s="154"/>
    </row>
    <row r="188" spans="1:50" s="155" customFormat="1" ht="72.599999999999994">
      <c r="A188" s="281"/>
      <c r="B188" s="275"/>
      <c r="C188" s="281"/>
      <c r="D188" s="278"/>
      <c r="E188" s="159" t="s">
        <v>9238</v>
      </c>
      <c r="F188" s="159" t="s">
        <v>104</v>
      </c>
      <c r="G188" s="159" t="s">
        <v>9283</v>
      </c>
      <c r="H188" s="284"/>
      <c r="I188" s="153"/>
      <c r="J188" s="142"/>
      <c r="K188" s="153"/>
      <c r="L188" s="153"/>
      <c r="M188" s="153"/>
      <c r="N188" s="153"/>
      <c r="O188" s="153"/>
      <c r="P188" s="142"/>
      <c r="Q188" s="142"/>
      <c r="R188" s="142"/>
      <c r="S188" s="154"/>
      <c r="T188" s="154"/>
      <c r="U188" s="154"/>
      <c r="V188" s="154"/>
      <c r="W188" s="154"/>
      <c r="X188" s="154"/>
      <c r="Y188" s="154"/>
      <c r="Z188" s="154"/>
      <c r="AA188" s="154"/>
      <c r="AB188" s="154"/>
      <c r="AC188" s="154"/>
      <c r="AD188" s="154"/>
      <c r="AE188" s="154"/>
      <c r="AF188" s="154"/>
      <c r="AG188" s="154"/>
      <c r="AH188" s="154"/>
      <c r="AI188" s="154"/>
      <c r="AJ188" s="154"/>
      <c r="AK188" s="154"/>
      <c r="AL188" s="154"/>
      <c r="AM188" s="154"/>
      <c r="AN188" s="154"/>
      <c r="AO188" s="154"/>
      <c r="AP188" s="154"/>
      <c r="AQ188" s="154"/>
      <c r="AR188" s="154"/>
      <c r="AS188" s="154"/>
      <c r="AT188" s="154"/>
      <c r="AU188" s="154"/>
      <c r="AV188" s="154"/>
      <c r="AW188" s="154"/>
      <c r="AX188" s="154"/>
    </row>
    <row r="189" spans="1:50" s="167" customFormat="1" ht="43.5">
      <c r="A189" s="286" t="s">
        <v>1139</v>
      </c>
      <c r="B189" s="287" t="s">
        <v>9158</v>
      </c>
      <c r="C189" s="286" t="s">
        <v>9162</v>
      </c>
      <c r="D189" s="286" t="s">
        <v>9163</v>
      </c>
      <c r="E189" s="162" t="s">
        <v>9284</v>
      </c>
      <c r="F189" s="163" t="s">
        <v>104</v>
      </c>
      <c r="G189" s="163" t="s">
        <v>9285</v>
      </c>
      <c r="H189" s="164"/>
      <c r="I189" s="165"/>
      <c r="J189" s="136"/>
      <c r="K189" s="149"/>
      <c r="L189" s="136"/>
      <c r="M189" s="136"/>
      <c r="N189" s="136"/>
      <c r="O189" s="137"/>
      <c r="P189" s="142" t="s">
        <v>2832</v>
      </c>
      <c r="Q189" s="142" t="s">
        <v>2832</v>
      </c>
      <c r="R189" s="142" t="s">
        <v>9173</v>
      </c>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row>
    <row r="190" spans="1:50" s="167" customFormat="1" ht="43.5">
      <c r="A190" s="286"/>
      <c r="B190" s="287"/>
      <c r="C190" s="286"/>
      <c r="D190" s="286"/>
      <c r="E190" s="162" t="s">
        <v>9286</v>
      </c>
      <c r="F190" s="163" t="s">
        <v>104</v>
      </c>
      <c r="G190" s="163" t="s">
        <v>9285</v>
      </c>
      <c r="H190" s="164"/>
      <c r="I190" s="165"/>
      <c r="J190" s="136"/>
      <c r="K190" s="149"/>
      <c r="L190" s="136"/>
      <c r="M190" s="136"/>
      <c r="N190" s="136"/>
      <c r="O190" s="136"/>
      <c r="P190" s="142" t="s">
        <v>2832</v>
      </c>
      <c r="Q190" s="142" t="s">
        <v>2832</v>
      </c>
      <c r="R190" s="142" t="s">
        <v>9173</v>
      </c>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row>
    <row r="191" spans="1:50" s="172" customFormat="1" ht="43.5">
      <c r="A191" s="276" t="s">
        <v>9287</v>
      </c>
      <c r="B191" s="273" t="s">
        <v>9158</v>
      </c>
      <c r="C191" s="276" t="s">
        <v>9287</v>
      </c>
      <c r="D191" s="276" t="s">
        <v>9287</v>
      </c>
      <c r="E191" s="134" t="s">
        <v>9288</v>
      </c>
      <c r="F191" s="168" t="s">
        <v>104</v>
      </c>
      <c r="G191" s="168" t="s">
        <v>9289</v>
      </c>
      <c r="H191" s="169"/>
      <c r="I191" s="170"/>
      <c r="J191" s="142" t="s">
        <v>9182</v>
      </c>
      <c r="K191" s="170"/>
      <c r="L191" s="170"/>
      <c r="M191" s="170"/>
      <c r="N191" s="170"/>
      <c r="O191" s="170"/>
      <c r="P191" s="142" t="s">
        <v>2832</v>
      </c>
      <c r="Q191" s="142" t="s">
        <v>2832</v>
      </c>
      <c r="R191" s="142" t="s">
        <v>2832</v>
      </c>
      <c r="S191" s="171"/>
      <c r="T191" s="171"/>
      <c r="U191" s="171"/>
      <c r="V191" s="171"/>
      <c r="W191" s="171"/>
      <c r="X191" s="171"/>
      <c r="Y191" s="171"/>
      <c r="Z191" s="171"/>
      <c r="AA191" s="171"/>
      <c r="AB191" s="171"/>
      <c r="AC191" s="171"/>
      <c r="AD191" s="171"/>
      <c r="AE191" s="171"/>
      <c r="AF191" s="171"/>
      <c r="AG191" s="171"/>
      <c r="AH191" s="171"/>
      <c r="AI191" s="171"/>
      <c r="AJ191" s="171"/>
      <c r="AK191" s="171"/>
      <c r="AL191" s="171"/>
      <c r="AM191" s="171"/>
      <c r="AN191" s="171"/>
      <c r="AO191" s="171"/>
      <c r="AP191" s="171"/>
      <c r="AQ191" s="171"/>
      <c r="AR191" s="171"/>
      <c r="AS191" s="171"/>
      <c r="AT191" s="171"/>
      <c r="AU191" s="171"/>
      <c r="AV191" s="171"/>
      <c r="AW191" s="171"/>
      <c r="AX191" s="171"/>
    </row>
    <row r="192" spans="1:50" s="172" customFormat="1" ht="43.5">
      <c r="A192" s="278"/>
      <c r="B192" s="275"/>
      <c r="C192" s="278"/>
      <c r="D192" s="278"/>
      <c r="E192" s="134" t="s">
        <v>9290</v>
      </c>
      <c r="F192" s="168" t="s">
        <v>104</v>
      </c>
      <c r="G192" s="168" t="s">
        <v>9289</v>
      </c>
      <c r="H192" s="169"/>
      <c r="I192" s="170"/>
      <c r="J192" s="142" t="s">
        <v>9182</v>
      </c>
      <c r="K192" s="170"/>
      <c r="L192" s="170"/>
      <c r="M192" s="170"/>
      <c r="N192" s="170"/>
      <c r="O192" s="170"/>
      <c r="P192" s="142" t="s">
        <v>2832</v>
      </c>
      <c r="Q192" s="142" t="s">
        <v>2832</v>
      </c>
      <c r="R192" s="142" t="s">
        <v>2832</v>
      </c>
      <c r="S192" s="171"/>
      <c r="T192" s="171"/>
      <c r="U192" s="171"/>
      <c r="V192" s="171"/>
      <c r="W192" s="171"/>
      <c r="X192" s="171"/>
      <c r="Y192" s="171"/>
      <c r="Z192" s="171"/>
      <c r="AA192" s="171"/>
      <c r="AB192" s="171"/>
      <c r="AC192" s="171"/>
      <c r="AD192" s="171"/>
      <c r="AE192" s="171"/>
      <c r="AF192" s="171"/>
      <c r="AG192" s="171"/>
      <c r="AH192" s="171"/>
      <c r="AI192" s="171"/>
      <c r="AJ192" s="171"/>
      <c r="AK192" s="171"/>
      <c r="AL192" s="171"/>
      <c r="AM192" s="171"/>
      <c r="AN192" s="171"/>
      <c r="AO192" s="171"/>
      <c r="AP192" s="171"/>
      <c r="AQ192" s="171"/>
      <c r="AR192" s="171"/>
      <c r="AS192" s="171"/>
      <c r="AT192" s="171"/>
      <c r="AU192" s="171"/>
      <c r="AV192" s="171"/>
      <c r="AW192" s="171"/>
      <c r="AX192" s="171"/>
    </row>
    <row r="193" spans="1:50" s="155" customFormat="1" ht="57.95">
      <c r="A193" s="134" t="s">
        <v>9291</v>
      </c>
      <c r="B193" s="135" t="s">
        <v>9158</v>
      </c>
      <c r="C193" s="134" t="s">
        <v>9292</v>
      </c>
      <c r="D193" s="134" t="s">
        <v>9292</v>
      </c>
      <c r="E193" s="134" t="s">
        <v>9292</v>
      </c>
      <c r="F193" s="168" t="s">
        <v>104</v>
      </c>
      <c r="G193" s="168" t="s">
        <v>9293</v>
      </c>
      <c r="H193" s="168"/>
      <c r="I193" s="153"/>
      <c r="J193" s="142" t="s">
        <v>9294</v>
      </c>
      <c r="K193" s="153"/>
      <c r="L193" s="153"/>
      <c r="M193" s="153"/>
      <c r="N193" s="153"/>
      <c r="O193" s="153"/>
      <c r="P193" s="142" t="s">
        <v>2832</v>
      </c>
      <c r="Q193" s="142" t="s">
        <v>2832</v>
      </c>
      <c r="R193" s="142" t="s">
        <v>2832</v>
      </c>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row>
    <row r="194" spans="1:50" s="155" customFormat="1" ht="57.95">
      <c r="A194" s="153" t="s">
        <v>9295</v>
      </c>
      <c r="B194" s="135" t="s">
        <v>9158</v>
      </c>
      <c r="C194" s="153" t="s">
        <v>9295</v>
      </c>
      <c r="D194" s="153" t="s">
        <v>9295</v>
      </c>
      <c r="E194" s="134" t="s">
        <v>9295</v>
      </c>
      <c r="F194" s="168" t="s">
        <v>104</v>
      </c>
      <c r="G194" s="168" t="s">
        <v>9293</v>
      </c>
      <c r="H194" s="169"/>
      <c r="I194" s="153"/>
      <c r="J194" s="142" t="s">
        <v>9294</v>
      </c>
      <c r="K194" s="142"/>
      <c r="L194" s="142"/>
      <c r="M194" s="142"/>
      <c r="N194" s="142"/>
      <c r="O194" s="134"/>
      <c r="P194" s="142" t="s">
        <v>2832</v>
      </c>
      <c r="Q194" s="142" t="s">
        <v>2832</v>
      </c>
      <c r="R194" s="142" t="s">
        <v>2832</v>
      </c>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154"/>
      <c r="AN194" s="154"/>
      <c r="AO194" s="154"/>
      <c r="AP194" s="154"/>
      <c r="AQ194" s="154"/>
      <c r="AR194" s="154"/>
      <c r="AS194" s="154"/>
      <c r="AT194" s="154"/>
      <c r="AU194" s="154"/>
      <c r="AV194" s="154"/>
      <c r="AW194" s="154"/>
      <c r="AX194" s="154"/>
    </row>
    <row r="195" spans="1:50" s="155" customFormat="1" ht="57.95">
      <c r="A195" s="153" t="s">
        <v>9296</v>
      </c>
      <c r="B195" s="135" t="s">
        <v>9158</v>
      </c>
      <c r="C195" s="153" t="s">
        <v>9296</v>
      </c>
      <c r="D195" s="153" t="s">
        <v>9296</v>
      </c>
      <c r="E195" s="134" t="s">
        <v>9296</v>
      </c>
      <c r="F195" s="168" t="s">
        <v>104</v>
      </c>
      <c r="G195" s="168" t="s">
        <v>9293</v>
      </c>
      <c r="H195" s="169"/>
      <c r="I195" s="153"/>
      <c r="J195" s="142" t="s">
        <v>9294</v>
      </c>
      <c r="K195" s="142"/>
      <c r="L195" s="142"/>
      <c r="M195" s="142"/>
      <c r="N195" s="142"/>
      <c r="O195" s="173"/>
      <c r="P195" s="142" t="s">
        <v>2832</v>
      </c>
      <c r="Q195" s="142" t="s">
        <v>2832</v>
      </c>
      <c r="R195" s="142" t="s">
        <v>2832</v>
      </c>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c r="A196" s="174"/>
      <c r="B196" s="175"/>
      <c r="C196" s="32"/>
      <c r="D196" s="114"/>
    </row>
    <row r="197" spans="1:50">
      <c r="A197" s="174"/>
      <c r="B197" s="175"/>
      <c r="C197" s="32"/>
      <c r="D197" s="114"/>
    </row>
    <row r="205" spans="1:50">
      <c r="E205" s="178"/>
      <c r="F205" s="178"/>
      <c r="G205" s="178"/>
      <c r="H205" s="178"/>
    </row>
    <row r="206" spans="1:50">
      <c r="E206" s="178"/>
      <c r="F206" s="178"/>
      <c r="G206" s="178"/>
      <c r="H206" s="178"/>
      <c r="J206" s="177"/>
      <c r="K206" s="177"/>
      <c r="L206" s="177"/>
      <c r="M206" s="177"/>
      <c r="N206" s="177"/>
      <c r="O206" s="178"/>
    </row>
    <row r="207" spans="1:50">
      <c r="E207" s="178"/>
      <c r="F207" s="178"/>
      <c r="G207" s="178"/>
      <c r="H207" s="178"/>
      <c r="J207" s="177"/>
      <c r="K207" s="177"/>
      <c r="L207" s="177"/>
      <c r="M207" s="177"/>
      <c r="N207" s="177"/>
      <c r="O207" s="179"/>
    </row>
  </sheetData>
  <mergeCells count="87">
    <mergeCell ref="A189:A190"/>
    <mergeCell ref="B189:B190"/>
    <mergeCell ref="C189:C190"/>
    <mergeCell ref="D189:D190"/>
    <mergeCell ref="A191:A192"/>
    <mergeCell ref="B191:B192"/>
    <mergeCell ref="C191:C192"/>
    <mergeCell ref="D191:D192"/>
    <mergeCell ref="A168:A178"/>
    <mergeCell ref="B168:B178"/>
    <mergeCell ref="C168:C178"/>
    <mergeCell ref="D168:D178"/>
    <mergeCell ref="H168:H178"/>
    <mergeCell ref="A179:A188"/>
    <mergeCell ref="B179:B188"/>
    <mergeCell ref="C179:C188"/>
    <mergeCell ref="D179:D188"/>
    <mergeCell ref="H179:H188"/>
    <mergeCell ref="A147:A156"/>
    <mergeCell ref="B147:B156"/>
    <mergeCell ref="C147:C156"/>
    <mergeCell ref="D147:D156"/>
    <mergeCell ref="H147:H156"/>
    <mergeCell ref="A157:A167"/>
    <mergeCell ref="B157:B167"/>
    <mergeCell ref="C157:C167"/>
    <mergeCell ref="D157:D167"/>
    <mergeCell ref="H157:H167"/>
    <mergeCell ref="A111:A128"/>
    <mergeCell ref="B111:B128"/>
    <mergeCell ref="C111:C128"/>
    <mergeCell ref="D111:D128"/>
    <mergeCell ref="H111:H128"/>
    <mergeCell ref="A129:A146"/>
    <mergeCell ref="B129:B146"/>
    <mergeCell ref="C129:C146"/>
    <mergeCell ref="D129:D146"/>
    <mergeCell ref="H129:H146"/>
    <mergeCell ref="A82:A91"/>
    <mergeCell ref="B82:B91"/>
    <mergeCell ref="C82:C91"/>
    <mergeCell ref="D82:D91"/>
    <mergeCell ref="H82:H91"/>
    <mergeCell ref="A92:A110"/>
    <mergeCell ref="B92:B110"/>
    <mergeCell ref="C92:C110"/>
    <mergeCell ref="D92:D110"/>
    <mergeCell ref="H92:H110"/>
    <mergeCell ref="A55:A67"/>
    <mergeCell ref="B55:B67"/>
    <mergeCell ref="C55:C67"/>
    <mergeCell ref="D55:D67"/>
    <mergeCell ref="H55:H67"/>
    <mergeCell ref="A68:A81"/>
    <mergeCell ref="B68:B81"/>
    <mergeCell ref="C68:C81"/>
    <mergeCell ref="D68:D81"/>
    <mergeCell ref="H68:H81"/>
    <mergeCell ref="A33:A41"/>
    <mergeCell ref="B33:B41"/>
    <mergeCell ref="C33:C41"/>
    <mergeCell ref="D33:D41"/>
    <mergeCell ref="H33:H41"/>
    <mergeCell ref="A42:A54"/>
    <mergeCell ref="B42:B54"/>
    <mergeCell ref="C42:C54"/>
    <mergeCell ref="D42:D54"/>
    <mergeCell ref="H42:H54"/>
    <mergeCell ref="D15:D23"/>
    <mergeCell ref="H15:H23"/>
    <mergeCell ref="A24:A32"/>
    <mergeCell ref="B24:B32"/>
    <mergeCell ref="C24:C32"/>
    <mergeCell ref="D24:D32"/>
    <mergeCell ref="H24:H32"/>
    <mergeCell ref="A11:A13"/>
    <mergeCell ref="B12:B13"/>
    <mergeCell ref="C12:C13"/>
    <mergeCell ref="A15:A23"/>
    <mergeCell ref="B15:B23"/>
    <mergeCell ref="C15:C23"/>
    <mergeCell ref="J5:O5"/>
    <mergeCell ref="P5:R5"/>
    <mergeCell ref="A8:A10"/>
    <mergeCell ref="B8:B10"/>
    <mergeCell ref="C8:C10"/>
    <mergeCell ref="D8:D1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B207"/>
  <sheetViews>
    <sheetView topLeftCell="J1" workbookViewId="0">
      <pane ySplit="1" topLeftCell="A2" activePane="bottomLeft" state="frozen"/>
      <selection pane="bottomLeft" activeCell="R15" sqref="R15"/>
      <selection activeCell="Y1" sqref="Y1"/>
    </sheetView>
  </sheetViews>
  <sheetFormatPr defaultRowHeight="14.45"/>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c r="A1" s="1" t="s">
        <v>86</v>
      </c>
      <c r="B1" s="1" t="s">
        <v>87</v>
      </c>
      <c r="C1" s="1" t="s">
        <v>915</v>
      </c>
      <c r="D1" s="1" t="s">
        <v>9297</v>
      </c>
      <c r="E1" s="1" t="s">
        <v>917</v>
      </c>
      <c r="F1" s="1" t="s">
        <v>918</v>
      </c>
      <c r="G1" s="1" t="s">
        <v>90</v>
      </c>
      <c r="H1" s="1" t="s">
        <v>91</v>
      </c>
      <c r="I1" s="1" t="s">
        <v>93</v>
      </c>
      <c r="J1" s="1" t="s">
        <v>94</v>
      </c>
      <c r="K1" s="1" t="s">
        <v>95</v>
      </c>
      <c r="L1" s="1" t="s">
        <v>933</v>
      </c>
      <c r="M1" s="1" t="s">
        <v>96</v>
      </c>
      <c r="N1" s="1" t="s">
        <v>934</v>
      </c>
      <c r="O1" s="1" t="s">
        <v>936</v>
      </c>
      <c r="P1" s="1" t="s">
        <v>937</v>
      </c>
      <c r="Q1" s="1" t="s">
        <v>9298</v>
      </c>
      <c r="R1" s="1" t="s">
        <v>922</v>
      </c>
      <c r="S1" s="1" t="s">
        <v>923</v>
      </c>
      <c r="T1" s="1" t="s">
        <v>924</v>
      </c>
      <c r="U1" s="1" t="s">
        <v>940</v>
      </c>
      <c r="V1" s="1" t="s">
        <v>914</v>
      </c>
      <c r="W1" s="1" t="s">
        <v>98</v>
      </c>
      <c r="X1" s="1" t="s">
        <v>87</v>
      </c>
      <c r="Y1" s="1" t="s">
        <v>88</v>
      </c>
      <c r="Z1" s="1" t="s">
        <v>89</v>
      </c>
      <c r="AA1" s="1" t="s">
        <v>92</v>
      </c>
      <c r="AB1" s="1" t="s">
        <v>97</v>
      </c>
    </row>
    <row r="2" spans="1:28">
      <c r="A2" s="2" t="s">
        <v>99</v>
      </c>
      <c r="B2" s="2" t="s">
        <v>100</v>
      </c>
      <c r="C2" s="2" t="s">
        <v>945</v>
      </c>
      <c r="D2" s="2" t="s">
        <v>946</v>
      </c>
      <c r="E2" s="2"/>
      <c r="F2" s="2" t="s">
        <v>121</v>
      </c>
      <c r="G2" s="2"/>
      <c r="H2" s="2" t="s">
        <v>101</v>
      </c>
      <c r="I2" s="2" t="s">
        <v>102</v>
      </c>
      <c r="J2" s="2" t="s">
        <v>102</v>
      </c>
      <c r="K2" s="2" t="s">
        <v>103</v>
      </c>
      <c r="L2" s="2" t="s">
        <v>947</v>
      </c>
      <c r="M2" s="2"/>
      <c r="N2" s="2"/>
      <c r="O2" s="2" t="s">
        <v>949</v>
      </c>
      <c r="P2" s="2" t="s">
        <v>950</v>
      </c>
      <c r="Q2" s="2"/>
      <c r="R2" s="2"/>
      <c r="S2" s="2" t="s">
        <v>20</v>
      </c>
      <c r="T2" s="2" t="s">
        <v>20</v>
      </c>
      <c r="U2" s="2" t="s">
        <v>20</v>
      </c>
      <c r="V2" s="2" t="s">
        <v>46</v>
      </c>
      <c r="W2" s="2" t="s">
        <v>105</v>
      </c>
      <c r="X2" s="2" t="s">
        <v>100</v>
      </c>
      <c r="Y2" s="2"/>
      <c r="Z2" s="2"/>
      <c r="AA2" s="2" t="s">
        <v>92</v>
      </c>
      <c r="AB2" s="2" t="s">
        <v>104</v>
      </c>
    </row>
    <row r="3" spans="1:28" ht="26.1">
      <c r="A3" s="2" t="s">
        <v>99</v>
      </c>
      <c r="B3" s="2" t="s">
        <v>100</v>
      </c>
      <c r="C3" s="2" t="s">
        <v>945</v>
      </c>
      <c r="D3" s="2" t="s">
        <v>946</v>
      </c>
      <c r="E3" s="2"/>
      <c r="F3" s="2" t="s">
        <v>121</v>
      </c>
      <c r="G3" s="2"/>
      <c r="H3" s="2" t="s">
        <v>106</v>
      </c>
      <c r="I3" s="2" t="s">
        <v>107</v>
      </c>
      <c r="J3" s="2" t="s">
        <v>107</v>
      </c>
      <c r="K3" s="2" t="s">
        <v>108</v>
      </c>
      <c r="L3" s="2" t="s">
        <v>441</v>
      </c>
      <c r="M3" s="2"/>
      <c r="N3" s="2"/>
      <c r="O3" s="2" t="s">
        <v>949</v>
      </c>
      <c r="P3" s="2" t="s">
        <v>953</v>
      </c>
      <c r="Q3" s="2"/>
      <c r="R3" s="2"/>
      <c r="S3" s="2" t="s">
        <v>20</v>
      </c>
      <c r="T3" s="2" t="s">
        <v>20</v>
      </c>
      <c r="U3" s="2"/>
      <c r="V3" s="2" t="s">
        <v>46</v>
      </c>
      <c r="W3" s="2" t="s">
        <v>105</v>
      </c>
      <c r="X3" s="2" t="s">
        <v>100</v>
      </c>
      <c r="Y3" s="2"/>
      <c r="Z3" s="2"/>
      <c r="AA3" s="2" t="s">
        <v>92</v>
      </c>
      <c r="AB3" s="2" t="s">
        <v>104</v>
      </c>
    </row>
    <row r="4" spans="1:28">
      <c r="A4" s="2" t="s">
        <v>99</v>
      </c>
      <c r="B4" s="2" t="s">
        <v>100</v>
      </c>
      <c r="C4" s="2" t="s">
        <v>945</v>
      </c>
      <c r="D4" s="2" t="s">
        <v>946</v>
      </c>
      <c r="E4" s="2"/>
      <c r="F4" s="2" t="s">
        <v>121</v>
      </c>
      <c r="G4" s="2"/>
      <c r="H4" s="2" t="s">
        <v>109</v>
      </c>
      <c r="I4" s="2" t="s">
        <v>110</v>
      </c>
      <c r="J4" s="2" t="s">
        <v>110</v>
      </c>
      <c r="K4" s="2" t="s">
        <v>103</v>
      </c>
      <c r="L4" s="2" t="s">
        <v>947</v>
      </c>
      <c r="M4" s="2"/>
      <c r="N4" s="2"/>
      <c r="O4" s="2" t="s">
        <v>949</v>
      </c>
      <c r="P4" s="2" t="s">
        <v>950</v>
      </c>
      <c r="Q4" s="2"/>
      <c r="R4" s="2"/>
      <c r="S4" s="2" t="s">
        <v>20</v>
      </c>
      <c r="T4" s="2" t="s">
        <v>20</v>
      </c>
      <c r="U4" s="2" t="s">
        <v>20</v>
      </c>
      <c r="V4" s="2" t="s">
        <v>46</v>
      </c>
      <c r="W4" s="2" t="s">
        <v>105</v>
      </c>
      <c r="X4" s="2" t="s">
        <v>100</v>
      </c>
      <c r="Y4" s="2"/>
      <c r="Z4" s="2"/>
      <c r="AA4" s="2" t="s">
        <v>92</v>
      </c>
      <c r="AB4" s="2" t="s">
        <v>104</v>
      </c>
    </row>
    <row r="5" spans="1:28">
      <c r="A5" s="2" t="s">
        <v>99</v>
      </c>
      <c r="B5" s="2" t="s">
        <v>100</v>
      </c>
      <c r="C5" s="2" t="s">
        <v>945</v>
      </c>
      <c r="D5" s="2" t="s">
        <v>946</v>
      </c>
      <c r="E5" s="2"/>
      <c r="F5" s="2" t="s">
        <v>121</v>
      </c>
      <c r="G5" s="2"/>
      <c r="H5" s="2" t="s">
        <v>111</v>
      </c>
      <c r="I5" s="2" t="s">
        <v>113</v>
      </c>
      <c r="J5" s="2" t="s">
        <v>113</v>
      </c>
      <c r="K5" s="2" t="s">
        <v>103</v>
      </c>
      <c r="L5" s="2" t="s">
        <v>955</v>
      </c>
      <c r="M5" s="2"/>
      <c r="N5" s="2"/>
      <c r="O5" s="2" t="s">
        <v>399</v>
      </c>
      <c r="P5" s="2" t="s">
        <v>957</v>
      </c>
      <c r="Q5" s="2"/>
      <c r="R5" s="2"/>
      <c r="S5" s="2" t="s">
        <v>20</v>
      </c>
      <c r="T5" s="2" t="s">
        <v>20</v>
      </c>
      <c r="U5" s="2" t="s">
        <v>20</v>
      </c>
      <c r="V5" s="2" t="s">
        <v>46</v>
      </c>
      <c r="W5" s="2" t="s">
        <v>105</v>
      </c>
      <c r="X5" s="2" t="s">
        <v>100</v>
      </c>
      <c r="Y5" s="2"/>
      <c r="Z5" s="2"/>
      <c r="AA5" s="2" t="s">
        <v>112</v>
      </c>
      <c r="AB5" s="2" t="s">
        <v>104</v>
      </c>
    </row>
    <row r="6" spans="1:28">
      <c r="A6" s="2" t="s">
        <v>99</v>
      </c>
      <c r="B6" s="2" t="s">
        <v>100</v>
      </c>
      <c r="C6" s="2" t="s">
        <v>945</v>
      </c>
      <c r="D6" s="2" t="s">
        <v>946</v>
      </c>
      <c r="E6" s="2"/>
      <c r="F6" s="2" t="s">
        <v>121</v>
      </c>
      <c r="G6" s="2"/>
      <c r="H6" s="2" t="s">
        <v>114</v>
      </c>
      <c r="I6" s="2" t="s">
        <v>115</v>
      </c>
      <c r="J6" s="2" t="s">
        <v>115</v>
      </c>
      <c r="K6" s="2" t="s">
        <v>103</v>
      </c>
      <c r="L6" s="2" t="s">
        <v>955</v>
      </c>
      <c r="M6" s="2"/>
      <c r="N6" s="2"/>
      <c r="O6" s="2" t="s">
        <v>399</v>
      </c>
      <c r="P6" s="2" t="s">
        <v>957</v>
      </c>
      <c r="Q6" s="2"/>
      <c r="R6" s="2"/>
      <c r="S6" s="2" t="s">
        <v>20</v>
      </c>
      <c r="T6" s="2" t="s">
        <v>20</v>
      </c>
      <c r="U6" s="2" t="s">
        <v>20</v>
      </c>
      <c r="V6" s="2" t="s">
        <v>46</v>
      </c>
      <c r="W6" s="2" t="s">
        <v>105</v>
      </c>
      <c r="X6" s="2" t="s">
        <v>100</v>
      </c>
      <c r="Y6" s="2"/>
      <c r="Z6" s="2"/>
      <c r="AA6" s="2" t="s">
        <v>112</v>
      </c>
      <c r="AB6" s="2" t="s">
        <v>104</v>
      </c>
    </row>
    <row r="7" spans="1:28" ht="26.1">
      <c r="A7" s="2" t="s">
        <v>99</v>
      </c>
      <c r="B7" s="2" t="s">
        <v>100</v>
      </c>
      <c r="C7" s="2" t="s">
        <v>945</v>
      </c>
      <c r="D7" s="2" t="s">
        <v>959</v>
      </c>
      <c r="E7" s="2"/>
      <c r="F7" s="2" t="s">
        <v>121</v>
      </c>
      <c r="G7" s="2"/>
      <c r="H7" s="2" t="s">
        <v>116</v>
      </c>
      <c r="I7" s="2">
        <v>178308</v>
      </c>
      <c r="J7" s="2">
        <v>190983</v>
      </c>
      <c r="K7" s="2" t="s">
        <v>103</v>
      </c>
      <c r="L7" s="2" t="s">
        <v>947</v>
      </c>
      <c r="M7" s="2" t="s">
        <v>117</v>
      </c>
      <c r="N7" s="2" t="s">
        <v>962</v>
      </c>
      <c r="O7" s="2" t="s">
        <v>949</v>
      </c>
      <c r="P7" s="2" t="s">
        <v>950</v>
      </c>
      <c r="Q7" s="2"/>
      <c r="R7" s="2" t="s">
        <v>960</v>
      </c>
      <c r="S7" s="2" t="s">
        <v>104</v>
      </c>
      <c r="T7" s="2" t="s">
        <v>20</v>
      </c>
      <c r="U7" s="2"/>
      <c r="V7" s="2" t="s">
        <v>46</v>
      </c>
      <c r="W7" s="2" t="s">
        <v>105</v>
      </c>
      <c r="X7" s="2" t="s">
        <v>100</v>
      </c>
      <c r="Y7" s="2"/>
      <c r="Z7" s="2"/>
      <c r="AA7" s="2" t="s">
        <v>92</v>
      </c>
      <c r="AB7" s="2" t="s">
        <v>20</v>
      </c>
    </row>
    <row r="8" spans="1:28" ht="26.1">
      <c r="A8" s="2" t="s">
        <v>99</v>
      </c>
      <c r="B8" s="2" t="s">
        <v>100</v>
      </c>
      <c r="C8" s="2" t="s">
        <v>945</v>
      </c>
      <c r="D8" s="2" t="s">
        <v>959</v>
      </c>
      <c r="E8" s="2"/>
      <c r="F8" s="2" t="s">
        <v>121</v>
      </c>
      <c r="G8" s="2"/>
      <c r="H8" s="2" t="s">
        <v>118</v>
      </c>
      <c r="I8" s="2">
        <v>178309</v>
      </c>
      <c r="J8" s="2">
        <v>190984</v>
      </c>
      <c r="K8" s="2" t="s">
        <v>103</v>
      </c>
      <c r="L8" s="2" t="s">
        <v>947</v>
      </c>
      <c r="M8" s="2" t="s">
        <v>119</v>
      </c>
      <c r="N8" s="2" t="s">
        <v>962</v>
      </c>
      <c r="O8" s="2" t="s">
        <v>949</v>
      </c>
      <c r="P8" s="2" t="s">
        <v>950</v>
      </c>
      <c r="Q8" s="2"/>
      <c r="R8" s="2" t="s">
        <v>960</v>
      </c>
      <c r="S8" s="2" t="s">
        <v>104</v>
      </c>
      <c r="T8" s="2" t="s">
        <v>20</v>
      </c>
      <c r="U8" s="2"/>
      <c r="V8" s="2" t="s">
        <v>46</v>
      </c>
      <c r="W8" s="2" t="s">
        <v>105</v>
      </c>
      <c r="X8" s="2" t="s">
        <v>100</v>
      </c>
      <c r="Y8" s="2"/>
      <c r="Z8" s="2"/>
      <c r="AA8" s="2" t="s">
        <v>92</v>
      </c>
      <c r="AB8" s="2" t="s">
        <v>20</v>
      </c>
    </row>
    <row r="9" spans="1:28" ht="26.1">
      <c r="A9" s="2" t="s">
        <v>99</v>
      </c>
      <c r="B9" s="2" t="s">
        <v>100</v>
      </c>
      <c r="C9" s="2" t="s">
        <v>945</v>
      </c>
      <c r="D9" s="2" t="s">
        <v>959</v>
      </c>
      <c r="E9" s="2"/>
      <c r="F9" s="2" t="s">
        <v>121</v>
      </c>
      <c r="G9" s="2"/>
      <c r="H9" s="2" t="s">
        <v>120</v>
      </c>
      <c r="I9" s="2">
        <v>178311</v>
      </c>
      <c r="J9" s="2">
        <v>190985</v>
      </c>
      <c r="K9" s="2" t="s">
        <v>103</v>
      </c>
      <c r="L9" s="2" t="s">
        <v>947</v>
      </c>
      <c r="M9" s="2" t="s">
        <v>117</v>
      </c>
      <c r="N9" s="2" t="s">
        <v>962</v>
      </c>
      <c r="O9" s="2" t="s">
        <v>949</v>
      </c>
      <c r="P9" s="2" t="s">
        <v>950</v>
      </c>
      <c r="Q9" s="2"/>
      <c r="R9" s="2" t="s">
        <v>960</v>
      </c>
      <c r="S9" s="2" t="s">
        <v>104</v>
      </c>
      <c r="T9" s="2" t="s">
        <v>20</v>
      </c>
      <c r="U9" s="2"/>
      <c r="V9" s="2" t="s">
        <v>46</v>
      </c>
      <c r="W9" s="2" t="s">
        <v>105</v>
      </c>
      <c r="X9" s="2" t="s">
        <v>100</v>
      </c>
      <c r="Y9" s="2"/>
      <c r="Z9" s="2"/>
      <c r="AA9" s="2" t="s">
        <v>92</v>
      </c>
      <c r="AB9" s="2" t="s">
        <v>20</v>
      </c>
    </row>
    <row r="10" spans="1:28" ht="26.1">
      <c r="A10" s="2" t="s">
        <v>99</v>
      </c>
      <c r="B10" s="2" t="s">
        <v>100</v>
      </c>
      <c r="C10" s="2" t="s">
        <v>945</v>
      </c>
      <c r="D10" s="2" t="s">
        <v>959</v>
      </c>
      <c r="E10" s="2"/>
      <c r="F10" s="2" t="s">
        <v>121</v>
      </c>
      <c r="G10" s="2"/>
      <c r="H10" s="2" t="s">
        <v>121</v>
      </c>
      <c r="I10" s="2">
        <v>178312</v>
      </c>
      <c r="J10" s="2">
        <v>190986</v>
      </c>
      <c r="K10" s="2" t="s">
        <v>103</v>
      </c>
      <c r="L10" s="2" t="s">
        <v>947</v>
      </c>
      <c r="M10" s="2" t="s">
        <v>119</v>
      </c>
      <c r="N10" s="2" t="s">
        <v>962</v>
      </c>
      <c r="O10" s="2" t="s">
        <v>949</v>
      </c>
      <c r="P10" s="2" t="s">
        <v>950</v>
      </c>
      <c r="Q10" s="2"/>
      <c r="R10" s="2" t="s">
        <v>960</v>
      </c>
      <c r="S10" s="2" t="s">
        <v>104</v>
      </c>
      <c r="T10" s="2" t="s">
        <v>20</v>
      </c>
      <c r="U10" s="2"/>
      <c r="V10" s="2" t="s">
        <v>46</v>
      </c>
      <c r="W10" s="2" t="s">
        <v>105</v>
      </c>
      <c r="X10" s="2" t="s">
        <v>100</v>
      </c>
      <c r="Y10" s="2"/>
      <c r="Z10" s="2"/>
      <c r="AA10" s="2" t="s">
        <v>92</v>
      </c>
      <c r="AB10" s="2" t="s">
        <v>20</v>
      </c>
    </row>
    <row r="11" spans="1:28" ht="65.099999999999994">
      <c r="A11" s="2" t="s">
        <v>99</v>
      </c>
      <c r="B11" s="2" t="s">
        <v>100</v>
      </c>
      <c r="C11" s="2" t="s">
        <v>945</v>
      </c>
      <c r="D11" s="2" t="s">
        <v>959</v>
      </c>
      <c r="E11" s="2"/>
      <c r="F11" s="2" t="s">
        <v>121</v>
      </c>
      <c r="G11" s="2"/>
      <c r="H11" s="2" t="s">
        <v>122</v>
      </c>
      <c r="I11" s="2">
        <v>178340</v>
      </c>
      <c r="J11" s="2">
        <v>190987</v>
      </c>
      <c r="K11" s="2" t="s">
        <v>103</v>
      </c>
      <c r="L11" s="2" t="s">
        <v>947</v>
      </c>
      <c r="M11" s="2" t="s">
        <v>119</v>
      </c>
      <c r="N11" s="2" t="s">
        <v>962</v>
      </c>
      <c r="O11" s="2" t="s">
        <v>949</v>
      </c>
      <c r="P11" s="2" t="s">
        <v>950</v>
      </c>
      <c r="Q11" s="2"/>
      <c r="R11" s="2" t="s">
        <v>973</v>
      </c>
      <c r="S11" s="2" t="s">
        <v>104</v>
      </c>
      <c r="T11" s="2" t="s">
        <v>20</v>
      </c>
      <c r="U11" s="2"/>
      <c r="V11" s="2" t="s">
        <v>46</v>
      </c>
      <c r="W11" s="2" t="s">
        <v>105</v>
      </c>
      <c r="X11" s="2" t="s">
        <v>100</v>
      </c>
      <c r="Y11" s="2"/>
      <c r="Z11" s="2"/>
      <c r="AA11" s="2" t="s">
        <v>92</v>
      </c>
      <c r="AB11" s="2" t="s">
        <v>20</v>
      </c>
    </row>
    <row r="12" spans="1:28" ht="51.95">
      <c r="A12" s="2" t="s">
        <v>99</v>
      </c>
      <c r="B12" s="2" t="s">
        <v>100</v>
      </c>
      <c r="C12" s="2" t="s">
        <v>945</v>
      </c>
      <c r="D12" s="2" t="s">
        <v>959</v>
      </c>
      <c r="E12" s="2"/>
      <c r="F12" s="2" t="s">
        <v>121</v>
      </c>
      <c r="G12" s="2"/>
      <c r="H12" s="2" t="s">
        <v>123</v>
      </c>
      <c r="I12" s="2">
        <v>178310</v>
      </c>
      <c r="J12" s="2">
        <v>190988</v>
      </c>
      <c r="K12" s="2" t="s">
        <v>103</v>
      </c>
      <c r="L12" s="2" t="s">
        <v>947</v>
      </c>
      <c r="M12" s="2" t="s">
        <v>117</v>
      </c>
      <c r="N12" s="2" t="s">
        <v>962</v>
      </c>
      <c r="O12" s="2" t="s">
        <v>399</v>
      </c>
      <c r="P12" s="2" t="s">
        <v>950</v>
      </c>
      <c r="Q12" s="2"/>
      <c r="R12" s="2" t="s">
        <v>975</v>
      </c>
      <c r="S12" s="2" t="s">
        <v>104</v>
      </c>
      <c r="T12" s="2" t="s">
        <v>20</v>
      </c>
      <c r="U12" s="2"/>
      <c r="V12" s="2" t="s">
        <v>46</v>
      </c>
      <c r="W12" s="2" t="s">
        <v>105</v>
      </c>
      <c r="X12" s="2" t="s">
        <v>100</v>
      </c>
      <c r="Y12" s="2"/>
      <c r="Z12" s="2"/>
      <c r="AA12" s="2" t="s">
        <v>112</v>
      </c>
      <c r="AB12" s="2" t="s">
        <v>20</v>
      </c>
    </row>
    <row r="13" spans="1:28" ht="65.099999999999994">
      <c r="A13" s="2" t="s">
        <v>99</v>
      </c>
      <c r="B13" s="2" t="s">
        <v>100</v>
      </c>
      <c r="C13" s="2" t="s">
        <v>945</v>
      </c>
      <c r="D13" s="2" t="s">
        <v>959</v>
      </c>
      <c r="E13" s="2"/>
      <c r="F13" s="2" t="s">
        <v>121</v>
      </c>
      <c r="G13" s="2"/>
      <c r="H13" s="2" t="s">
        <v>124</v>
      </c>
      <c r="I13" s="2">
        <v>3399</v>
      </c>
      <c r="J13" s="2">
        <v>3399</v>
      </c>
      <c r="K13" s="2" t="s">
        <v>103</v>
      </c>
      <c r="L13" s="2" t="s">
        <v>947</v>
      </c>
      <c r="M13" s="2" t="s">
        <v>117</v>
      </c>
      <c r="N13" s="2" t="s">
        <v>962</v>
      </c>
      <c r="O13" s="2" t="s">
        <v>949</v>
      </c>
      <c r="P13" s="2" t="s">
        <v>950</v>
      </c>
      <c r="Q13" s="2"/>
      <c r="R13" s="2" t="s">
        <v>973</v>
      </c>
      <c r="S13" s="2" t="s">
        <v>20</v>
      </c>
      <c r="T13" s="2" t="s">
        <v>20</v>
      </c>
      <c r="U13" s="2"/>
      <c r="V13" s="2" t="s">
        <v>46</v>
      </c>
      <c r="W13" s="2" t="s">
        <v>105</v>
      </c>
      <c r="X13" s="2" t="s">
        <v>100</v>
      </c>
      <c r="Y13" s="2"/>
      <c r="Z13" s="2"/>
      <c r="AA13" s="2" t="s">
        <v>92</v>
      </c>
      <c r="AB13" s="2" t="s">
        <v>20</v>
      </c>
    </row>
    <row r="14" spans="1:28" ht="26.1">
      <c r="A14" s="2" t="s">
        <v>99</v>
      </c>
      <c r="B14" s="2" t="s">
        <v>100</v>
      </c>
      <c r="C14" s="2" t="s">
        <v>945</v>
      </c>
      <c r="D14" s="2" t="s">
        <v>959</v>
      </c>
      <c r="E14" s="2"/>
      <c r="F14" s="2" t="s">
        <v>121</v>
      </c>
      <c r="G14" s="2"/>
      <c r="H14" s="2" t="s">
        <v>125</v>
      </c>
      <c r="I14" s="2">
        <v>178339</v>
      </c>
      <c r="J14" s="2">
        <v>190989</v>
      </c>
      <c r="K14" s="2" t="s">
        <v>103</v>
      </c>
      <c r="L14" s="2" t="s">
        <v>947</v>
      </c>
      <c r="M14" s="2" t="s">
        <v>119</v>
      </c>
      <c r="N14" s="2" t="s">
        <v>962</v>
      </c>
      <c r="O14" s="2" t="s">
        <v>949</v>
      </c>
      <c r="P14" s="2" t="s">
        <v>950</v>
      </c>
      <c r="Q14" s="2"/>
      <c r="R14" s="2" t="s">
        <v>960</v>
      </c>
      <c r="S14" s="2" t="s">
        <v>104</v>
      </c>
      <c r="T14" s="2" t="s">
        <v>20</v>
      </c>
      <c r="U14" s="2"/>
      <c r="V14" s="2" t="s">
        <v>46</v>
      </c>
      <c r="W14" s="2" t="s">
        <v>105</v>
      </c>
      <c r="X14" s="2" t="s">
        <v>100</v>
      </c>
      <c r="Y14" s="2"/>
      <c r="Z14" s="2"/>
      <c r="AA14" s="2" t="s">
        <v>92</v>
      </c>
      <c r="AB14" s="2" t="s">
        <v>20</v>
      </c>
    </row>
    <row r="15" spans="1:28" ht="26.1">
      <c r="A15" s="2" t="s">
        <v>99</v>
      </c>
      <c r="B15" s="2" t="s">
        <v>100</v>
      </c>
      <c r="C15" s="2" t="s">
        <v>945</v>
      </c>
      <c r="D15" s="2" t="s">
        <v>959</v>
      </c>
      <c r="E15" s="2"/>
      <c r="F15" s="2" t="s">
        <v>121</v>
      </c>
      <c r="G15" s="2"/>
      <c r="H15" s="2" t="s">
        <v>126</v>
      </c>
      <c r="I15" s="2">
        <v>4181</v>
      </c>
      <c r="J15" s="2">
        <v>4181</v>
      </c>
      <c r="K15" s="2" t="s">
        <v>103</v>
      </c>
      <c r="L15" s="2" t="s">
        <v>947</v>
      </c>
      <c r="M15" s="2" t="s">
        <v>119</v>
      </c>
      <c r="N15" s="2" t="s">
        <v>962</v>
      </c>
      <c r="O15" s="2" t="s">
        <v>949</v>
      </c>
      <c r="P15" s="2" t="s">
        <v>950</v>
      </c>
      <c r="Q15" s="2"/>
      <c r="R15" s="2" t="s">
        <v>960</v>
      </c>
      <c r="S15" s="2" t="s">
        <v>20</v>
      </c>
      <c r="T15" s="2" t="s">
        <v>20</v>
      </c>
      <c r="U15" s="2"/>
      <c r="V15" s="2" t="s">
        <v>46</v>
      </c>
      <c r="W15" s="2" t="s">
        <v>105</v>
      </c>
      <c r="X15" s="2" t="s">
        <v>100</v>
      </c>
      <c r="Y15" s="2"/>
      <c r="Z15" s="2"/>
      <c r="AA15" s="2" t="s">
        <v>92</v>
      </c>
      <c r="AB15" s="2" t="s">
        <v>20</v>
      </c>
    </row>
    <row r="16" spans="1:28" ht="26.1">
      <c r="A16" s="2" t="s">
        <v>99</v>
      </c>
      <c r="B16" s="2" t="s">
        <v>100</v>
      </c>
      <c r="C16" s="2" t="s">
        <v>984</v>
      </c>
      <c r="D16" s="2" t="s">
        <v>985</v>
      </c>
      <c r="E16" s="2"/>
      <c r="F16" s="2" t="s">
        <v>122</v>
      </c>
      <c r="G16" s="2"/>
      <c r="H16" s="2" t="s">
        <v>127</v>
      </c>
      <c r="I16" s="2" t="s">
        <v>128</v>
      </c>
      <c r="J16" s="2" t="s">
        <v>128</v>
      </c>
      <c r="K16" s="2" t="s">
        <v>103</v>
      </c>
      <c r="L16" s="2" t="s">
        <v>947</v>
      </c>
      <c r="M16" s="2"/>
      <c r="N16" s="2"/>
      <c r="O16" s="2" t="s">
        <v>399</v>
      </c>
      <c r="P16" s="2"/>
      <c r="Q16" s="2"/>
      <c r="R16" s="2" t="s">
        <v>986</v>
      </c>
      <c r="S16" s="2" t="s">
        <v>20</v>
      </c>
      <c r="T16" s="2" t="s">
        <v>20</v>
      </c>
      <c r="U16" s="2" t="s">
        <v>20</v>
      </c>
      <c r="V16" s="2" t="s">
        <v>983</v>
      </c>
      <c r="W16" s="2" t="s">
        <v>105</v>
      </c>
      <c r="X16" s="2" t="s">
        <v>100</v>
      </c>
      <c r="Y16" s="2"/>
      <c r="Z16" s="2"/>
      <c r="AA16" s="2" t="s">
        <v>112</v>
      </c>
      <c r="AB16" s="2" t="s">
        <v>104</v>
      </c>
    </row>
    <row r="17" spans="1:28" ht="39">
      <c r="A17" s="2" t="s">
        <v>99</v>
      </c>
      <c r="B17" s="2" t="s">
        <v>100</v>
      </c>
      <c r="C17" s="2" t="s">
        <v>984</v>
      </c>
      <c r="D17" s="2" t="s">
        <v>985</v>
      </c>
      <c r="E17" s="2"/>
      <c r="F17" s="2" t="s">
        <v>122</v>
      </c>
      <c r="G17" s="2"/>
      <c r="H17" s="2" t="s">
        <v>129</v>
      </c>
      <c r="I17" s="2" t="s">
        <v>130</v>
      </c>
      <c r="J17" s="2" t="s">
        <v>130</v>
      </c>
      <c r="K17" s="2" t="s">
        <v>103</v>
      </c>
      <c r="L17" s="2" t="s">
        <v>810</v>
      </c>
      <c r="M17" s="2"/>
      <c r="N17" s="2"/>
      <c r="O17" s="2" t="s">
        <v>399</v>
      </c>
      <c r="P17" s="2"/>
      <c r="Q17" s="2"/>
      <c r="R17" s="2" t="s">
        <v>988</v>
      </c>
      <c r="S17" s="2" t="s">
        <v>20</v>
      </c>
      <c r="T17" s="2" t="s">
        <v>20</v>
      </c>
      <c r="U17" s="2" t="s">
        <v>20</v>
      </c>
      <c r="V17" s="2" t="s">
        <v>983</v>
      </c>
      <c r="W17" s="2" t="s">
        <v>105</v>
      </c>
      <c r="X17" s="2" t="s">
        <v>100</v>
      </c>
      <c r="Y17" s="2"/>
      <c r="Z17" s="2"/>
      <c r="AA17" s="2" t="s">
        <v>112</v>
      </c>
      <c r="AB17" s="2" t="s">
        <v>104</v>
      </c>
    </row>
    <row r="18" spans="1:28" ht="39">
      <c r="A18" s="2" t="s">
        <v>99</v>
      </c>
      <c r="B18" s="2" t="s">
        <v>100</v>
      </c>
      <c r="C18" s="2" t="s">
        <v>984</v>
      </c>
      <c r="D18" s="2" t="s">
        <v>985</v>
      </c>
      <c r="E18" s="2"/>
      <c r="F18" s="2" t="s">
        <v>122</v>
      </c>
      <c r="G18" s="2"/>
      <c r="H18" s="2" t="s">
        <v>131</v>
      </c>
      <c r="I18" s="2" t="s">
        <v>132</v>
      </c>
      <c r="J18" s="2" t="s">
        <v>132</v>
      </c>
      <c r="K18" s="2" t="s">
        <v>103</v>
      </c>
      <c r="L18" s="2" t="s">
        <v>810</v>
      </c>
      <c r="M18" s="2"/>
      <c r="N18" s="2"/>
      <c r="O18" s="2" t="s">
        <v>399</v>
      </c>
      <c r="P18" s="2"/>
      <c r="Q18" s="2"/>
      <c r="R18" s="2" t="s">
        <v>990</v>
      </c>
      <c r="S18" s="2" t="s">
        <v>20</v>
      </c>
      <c r="T18" s="2" t="s">
        <v>20</v>
      </c>
      <c r="U18" s="2" t="s">
        <v>20</v>
      </c>
      <c r="V18" s="2" t="s">
        <v>983</v>
      </c>
      <c r="W18" s="2" t="s">
        <v>105</v>
      </c>
      <c r="X18" s="2" t="s">
        <v>100</v>
      </c>
      <c r="Y18" s="2"/>
      <c r="Z18" s="2"/>
      <c r="AA18" s="2" t="s">
        <v>112</v>
      </c>
      <c r="AB18" s="2" t="s">
        <v>104</v>
      </c>
    </row>
    <row r="19" spans="1:28" ht="39">
      <c r="A19" s="2" t="s">
        <v>99</v>
      </c>
      <c r="B19" s="2" t="s">
        <v>100</v>
      </c>
      <c r="C19" s="2" t="s">
        <v>984</v>
      </c>
      <c r="D19" s="2" t="s">
        <v>985</v>
      </c>
      <c r="E19" s="2"/>
      <c r="F19" s="2" t="s">
        <v>122</v>
      </c>
      <c r="G19" s="2"/>
      <c r="H19" s="2" t="s">
        <v>133</v>
      </c>
      <c r="I19" s="2">
        <v>1044</v>
      </c>
      <c r="J19" s="2">
        <v>1044</v>
      </c>
      <c r="K19" s="2" t="s">
        <v>134</v>
      </c>
      <c r="L19" s="2" t="s">
        <v>810</v>
      </c>
      <c r="M19" s="2"/>
      <c r="N19" s="2"/>
      <c r="O19" s="2" t="s">
        <v>399</v>
      </c>
      <c r="P19" s="2"/>
      <c r="Q19" s="2"/>
      <c r="R19" s="2" t="s">
        <v>990</v>
      </c>
      <c r="S19" s="2" t="s">
        <v>20</v>
      </c>
      <c r="T19" s="2" t="s">
        <v>20</v>
      </c>
      <c r="U19" s="2" t="s">
        <v>20</v>
      </c>
      <c r="V19" s="2" t="s">
        <v>983</v>
      </c>
      <c r="W19" s="2" t="s">
        <v>105</v>
      </c>
      <c r="X19" s="2" t="s">
        <v>100</v>
      </c>
      <c r="Y19" s="2"/>
      <c r="Z19" s="2"/>
      <c r="AA19" s="2" t="s">
        <v>112</v>
      </c>
      <c r="AB19" s="2" t="s">
        <v>104</v>
      </c>
    </row>
    <row r="20" spans="1:28" ht="39">
      <c r="A20" s="2" t="s">
        <v>99</v>
      </c>
      <c r="B20" s="2" t="s">
        <v>100</v>
      </c>
      <c r="C20" s="2" t="s">
        <v>984</v>
      </c>
      <c r="D20" s="2" t="s">
        <v>985</v>
      </c>
      <c r="E20" s="2"/>
      <c r="F20" s="2" t="s">
        <v>122</v>
      </c>
      <c r="G20" s="2"/>
      <c r="H20" s="2" t="s">
        <v>135</v>
      </c>
      <c r="I20" s="2" t="s">
        <v>136</v>
      </c>
      <c r="J20" s="2" t="s">
        <v>136</v>
      </c>
      <c r="K20" s="2" t="s">
        <v>103</v>
      </c>
      <c r="L20" s="2" t="s">
        <v>810</v>
      </c>
      <c r="M20" s="2"/>
      <c r="N20" s="2"/>
      <c r="O20" s="2" t="s">
        <v>399</v>
      </c>
      <c r="P20" s="2"/>
      <c r="Q20" s="2"/>
      <c r="R20" s="2" t="s">
        <v>990</v>
      </c>
      <c r="S20" s="2" t="s">
        <v>20</v>
      </c>
      <c r="T20" s="2" t="s">
        <v>20</v>
      </c>
      <c r="U20" s="2"/>
      <c r="V20" s="2" t="s">
        <v>983</v>
      </c>
      <c r="W20" s="2" t="s">
        <v>105</v>
      </c>
      <c r="X20" s="2" t="s">
        <v>100</v>
      </c>
      <c r="Y20" s="2"/>
      <c r="Z20" s="2"/>
      <c r="AA20" s="2" t="s">
        <v>112</v>
      </c>
      <c r="AB20" s="2" t="s">
        <v>104</v>
      </c>
    </row>
    <row r="21" spans="1:28" ht="39">
      <c r="A21" s="2" t="s">
        <v>99</v>
      </c>
      <c r="B21" s="2" t="s">
        <v>100</v>
      </c>
      <c r="C21" s="2" t="s">
        <v>984</v>
      </c>
      <c r="D21" s="2" t="s">
        <v>985</v>
      </c>
      <c r="E21" s="2"/>
      <c r="F21" s="2" t="s">
        <v>122</v>
      </c>
      <c r="G21" s="2"/>
      <c r="H21" s="2" t="s">
        <v>137</v>
      </c>
      <c r="I21" s="2" t="s">
        <v>138</v>
      </c>
      <c r="J21" s="2" t="s">
        <v>138</v>
      </c>
      <c r="K21" s="2" t="s">
        <v>103</v>
      </c>
      <c r="L21" s="2" t="s">
        <v>947</v>
      </c>
      <c r="M21" s="2"/>
      <c r="N21" s="2"/>
      <c r="O21" s="2" t="s">
        <v>399</v>
      </c>
      <c r="P21" s="2"/>
      <c r="Q21" s="2"/>
      <c r="R21" s="2" t="s">
        <v>990</v>
      </c>
      <c r="S21" s="2" t="s">
        <v>20</v>
      </c>
      <c r="T21" s="2" t="s">
        <v>20</v>
      </c>
      <c r="U21" s="2"/>
      <c r="V21" s="2" t="s">
        <v>983</v>
      </c>
      <c r="W21" s="2" t="s">
        <v>105</v>
      </c>
      <c r="X21" s="2" t="s">
        <v>100</v>
      </c>
      <c r="Y21" s="2"/>
      <c r="Z21" s="2"/>
      <c r="AA21" s="2" t="s">
        <v>112</v>
      </c>
      <c r="AB21" s="2" t="s">
        <v>104</v>
      </c>
    </row>
    <row r="22" spans="1:28" ht="338.1">
      <c r="A22" s="2" t="s">
        <v>99</v>
      </c>
      <c r="B22" s="2" t="s">
        <v>100</v>
      </c>
      <c r="C22" s="2" t="s">
        <v>984</v>
      </c>
      <c r="D22" s="2" t="s">
        <v>985</v>
      </c>
      <c r="E22" s="2"/>
      <c r="F22" s="2" t="s">
        <v>122</v>
      </c>
      <c r="G22" s="2"/>
      <c r="H22" s="2" t="s">
        <v>139</v>
      </c>
      <c r="I22" s="2" t="s">
        <v>140</v>
      </c>
      <c r="J22" s="2" t="s">
        <v>140</v>
      </c>
      <c r="K22" s="2" t="s">
        <v>141</v>
      </c>
      <c r="L22" s="2" t="s">
        <v>947</v>
      </c>
      <c r="M22" s="2" t="s">
        <v>117</v>
      </c>
      <c r="N22" s="2" t="s">
        <v>998</v>
      </c>
      <c r="O22" s="2" t="s">
        <v>949</v>
      </c>
      <c r="P22" s="2"/>
      <c r="Q22" s="2"/>
      <c r="R22" s="2" t="s">
        <v>990</v>
      </c>
      <c r="S22" s="2" t="s">
        <v>20</v>
      </c>
      <c r="T22" s="2" t="s">
        <v>20</v>
      </c>
      <c r="U22" s="2"/>
      <c r="V22" s="2" t="s">
        <v>983</v>
      </c>
      <c r="W22" s="2" t="s">
        <v>105</v>
      </c>
      <c r="X22" s="2" t="s">
        <v>100</v>
      </c>
      <c r="Y22" s="2"/>
      <c r="Z22" s="2"/>
      <c r="AA22" s="2" t="s">
        <v>92</v>
      </c>
      <c r="AB22" s="2" t="s">
        <v>20</v>
      </c>
    </row>
    <row r="23" spans="1:28" ht="65.099999999999994">
      <c r="A23" s="2" t="s">
        <v>99</v>
      </c>
      <c r="B23" s="2" t="s">
        <v>100</v>
      </c>
      <c r="C23" s="2" t="s">
        <v>984</v>
      </c>
      <c r="D23" s="2" t="s">
        <v>985</v>
      </c>
      <c r="E23" s="2"/>
      <c r="F23" s="2" t="s">
        <v>122</v>
      </c>
      <c r="G23" s="2"/>
      <c r="H23" s="2" t="s">
        <v>142</v>
      </c>
      <c r="I23" s="2" t="s">
        <v>143</v>
      </c>
      <c r="J23" s="2" t="s">
        <v>144</v>
      </c>
      <c r="K23" s="2" t="s">
        <v>141</v>
      </c>
      <c r="L23" s="2" t="s">
        <v>947</v>
      </c>
      <c r="M23" s="2" t="s">
        <v>117</v>
      </c>
      <c r="N23" s="2" t="s">
        <v>1001</v>
      </c>
      <c r="O23" s="2" t="s">
        <v>399</v>
      </c>
      <c r="P23" s="2"/>
      <c r="Q23" s="2"/>
      <c r="R23" s="2" t="s">
        <v>1000</v>
      </c>
      <c r="S23" s="2" t="s">
        <v>104</v>
      </c>
      <c r="T23" s="2" t="s">
        <v>104</v>
      </c>
      <c r="U23" s="2" t="s">
        <v>20</v>
      </c>
      <c r="V23" s="2" t="s">
        <v>983</v>
      </c>
      <c r="W23" s="2" t="s">
        <v>105</v>
      </c>
      <c r="X23" s="2" t="s">
        <v>100</v>
      </c>
      <c r="Y23" s="2"/>
      <c r="Z23" s="2"/>
      <c r="AA23" s="2" t="s">
        <v>112</v>
      </c>
      <c r="AB23" s="2" t="s">
        <v>20</v>
      </c>
    </row>
    <row r="24" spans="1:28" ht="65.099999999999994">
      <c r="A24" s="2" t="s">
        <v>99</v>
      </c>
      <c r="B24" s="2" t="s">
        <v>100</v>
      </c>
      <c r="C24" s="2" t="s">
        <v>984</v>
      </c>
      <c r="D24" s="2" t="s">
        <v>985</v>
      </c>
      <c r="E24" s="2"/>
      <c r="F24" s="2" t="s">
        <v>122</v>
      </c>
      <c r="G24" s="2"/>
      <c r="H24" s="2" t="s">
        <v>145</v>
      </c>
      <c r="I24" s="2" t="s">
        <v>146</v>
      </c>
      <c r="J24" s="2" t="s">
        <v>147</v>
      </c>
      <c r="K24" s="2" t="s">
        <v>141</v>
      </c>
      <c r="L24" s="2" t="s">
        <v>947</v>
      </c>
      <c r="M24" s="2" t="s">
        <v>117</v>
      </c>
      <c r="N24" s="2" t="s">
        <v>1004</v>
      </c>
      <c r="O24" s="2" t="s">
        <v>399</v>
      </c>
      <c r="P24" s="2"/>
      <c r="Q24" s="2"/>
      <c r="R24" s="2" t="s">
        <v>1000</v>
      </c>
      <c r="S24" s="2" t="s">
        <v>104</v>
      </c>
      <c r="T24" s="2" t="s">
        <v>104</v>
      </c>
      <c r="U24" s="2"/>
      <c r="V24" s="2" t="s">
        <v>983</v>
      </c>
      <c r="W24" s="2" t="s">
        <v>105</v>
      </c>
      <c r="X24" s="2" t="s">
        <v>100</v>
      </c>
      <c r="Y24" s="2"/>
      <c r="Z24" s="2"/>
      <c r="AA24" s="2" t="s">
        <v>112</v>
      </c>
      <c r="AB24" s="2" t="s">
        <v>20</v>
      </c>
    </row>
    <row r="25" spans="1:28" ht="65.099999999999994">
      <c r="A25" s="2" t="s">
        <v>99</v>
      </c>
      <c r="B25" s="2" t="s">
        <v>100</v>
      </c>
      <c r="C25" s="2" t="s">
        <v>984</v>
      </c>
      <c r="D25" s="2" t="s">
        <v>985</v>
      </c>
      <c r="E25" s="2"/>
      <c r="F25" s="2" t="s">
        <v>122</v>
      </c>
      <c r="G25" s="2"/>
      <c r="H25" s="2" t="s">
        <v>148</v>
      </c>
      <c r="I25" s="2" t="s">
        <v>149</v>
      </c>
      <c r="J25" s="2" t="s">
        <v>150</v>
      </c>
      <c r="K25" s="2" t="s">
        <v>141</v>
      </c>
      <c r="L25" s="2" t="s">
        <v>947</v>
      </c>
      <c r="M25" s="2" t="s">
        <v>117</v>
      </c>
      <c r="N25" s="2" t="s">
        <v>1001</v>
      </c>
      <c r="O25" s="2" t="s">
        <v>399</v>
      </c>
      <c r="P25" s="2"/>
      <c r="Q25" s="2"/>
      <c r="R25" s="2" t="s">
        <v>1000</v>
      </c>
      <c r="S25" s="2" t="s">
        <v>104</v>
      </c>
      <c r="T25" s="2" t="s">
        <v>104</v>
      </c>
      <c r="U25" s="2" t="s">
        <v>20</v>
      </c>
      <c r="V25" s="2" t="s">
        <v>983</v>
      </c>
      <c r="W25" s="2" t="s">
        <v>105</v>
      </c>
      <c r="X25" s="2" t="s">
        <v>100</v>
      </c>
      <c r="Y25" s="2"/>
      <c r="Z25" s="2"/>
      <c r="AA25" s="2" t="s">
        <v>112</v>
      </c>
      <c r="AB25" s="2" t="s">
        <v>20</v>
      </c>
    </row>
    <row r="26" spans="1:28" ht="65.099999999999994">
      <c r="A26" s="2" t="s">
        <v>99</v>
      </c>
      <c r="B26" s="2" t="s">
        <v>100</v>
      </c>
      <c r="C26" s="2" t="s">
        <v>984</v>
      </c>
      <c r="D26" s="2" t="s">
        <v>985</v>
      </c>
      <c r="E26" s="2"/>
      <c r="F26" s="2" t="s">
        <v>122</v>
      </c>
      <c r="G26" s="2"/>
      <c r="H26" s="2" t="s">
        <v>151</v>
      </c>
      <c r="I26" s="2" t="s">
        <v>152</v>
      </c>
      <c r="J26" s="2" t="s">
        <v>153</v>
      </c>
      <c r="K26" s="2" t="s">
        <v>141</v>
      </c>
      <c r="L26" s="2" t="s">
        <v>947</v>
      </c>
      <c r="M26" s="2" t="s">
        <v>117</v>
      </c>
      <c r="N26" s="2" t="s">
        <v>1004</v>
      </c>
      <c r="O26" s="2" t="s">
        <v>399</v>
      </c>
      <c r="P26" s="2"/>
      <c r="Q26" s="2"/>
      <c r="R26" s="2" t="s">
        <v>1000</v>
      </c>
      <c r="S26" s="2" t="s">
        <v>104</v>
      </c>
      <c r="T26" s="2" t="s">
        <v>104</v>
      </c>
      <c r="U26" s="2"/>
      <c r="V26" s="2" t="s">
        <v>983</v>
      </c>
      <c r="W26" s="2" t="s">
        <v>105</v>
      </c>
      <c r="X26" s="2" t="s">
        <v>100</v>
      </c>
      <c r="Y26" s="2"/>
      <c r="Z26" s="2"/>
      <c r="AA26" s="2" t="s">
        <v>112</v>
      </c>
      <c r="AB26" s="2" t="s">
        <v>20</v>
      </c>
    </row>
    <row r="27" spans="1:28" ht="90.95">
      <c r="A27" s="2" t="s">
        <v>99</v>
      </c>
      <c r="B27" s="2" t="s">
        <v>100</v>
      </c>
      <c r="C27" s="2" t="s">
        <v>945</v>
      </c>
      <c r="D27" s="2" t="s">
        <v>1008</v>
      </c>
      <c r="E27" s="2"/>
      <c r="F27" s="2" t="s">
        <v>118</v>
      </c>
      <c r="G27" s="2"/>
      <c r="H27" s="2" t="s">
        <v>154</v>
      </c>
      <c r="I27" s="2" t="s">
        <v>156</v>
      </c>
      <c r="J27" s="2" t="s">
        <v>156</v>
      </c>
      <c r="K27" s="2" t="s">
        <v>157</v>
      </c>
      <c r="L27" s="2" t="s">
        <v>9299</v>
      </c>
      <c r="M27" s="2"/>
      <c r="N27" s="2"/>
      <c r="O27" s="2" t="s">
        <v>156</v>
      </c>
      <c r="P27" s="2"/>
      <c r="Q27" s="2"/>
      <c r="R27" s="2" t="s">
        <v>9300</v>
      </c>
      <c r="S27" s="2" t="s">
        <v>104</v>
      </c>
      <c r="T27" s="2" t="s">
        <v>20</v>
      </c>
      <c r="U27" s="2" t="s">
        <v>20</v>
      </c>
      <c r="V27" s="2" t="s">
        <v>46</v>
      </c>
      <c r="W27" s="2" t="s">
        <v>105</v>
      </c>
      <c r="X27" s="2" t="s">
        <v>100</v>
      </c>
      <c r="Y27" s="2"/>
      <c r="Z27" s="2"/>
      <c r="AA27" s="2" t="s">
        <v>155</v>
      </c>
      <c r="AB27" s="2" t="s">
        <v>104</v>
      </c>
    </row>
    <row r="28" spans="1:28" ht="409.5">
      <c r="A28" s="2" t="s">
        <v>99</v>
      </c>
      <c r="B28" s="2" t="s">
        <v>100</v>
      </c>
      <c r="C28" s="2" t="s">
        <v>984</v>
      </c>
      <c r="D28" s="2" t="s">
        <v>1008</v>
      </c>
      <c r="E28" s="2"/>
      <c r="F28" s="2" t="s">
        <v>118</v>
      </c>
      <c r="G28" s="2"/>
      <c r="H28" s="2" t="s">
        <v>158</v>
      </c>
      <c r="I28" s="2" t="s">
        <v>159</v>
      </c>
      <c r="J28" s="2" t="s">
        <v>159</v>
      </c>
      <c r="K28" s="2" t="s">
        <v>141</v>
      </c>
      <c r="L28" s="2" t="s">
        <v>947</v>
      </c>
      <c r="M28" s="2" t="s">
        <v>119</v>
      </c>
      <c r="N28" s="2" t="s">
        <v>1010</v>
      </c>
      <c r="O28" s="2" t="s">
        <v>949</v>
      </c>
      <c r="P28" s="2" t="s">
        <v>950</v>
      </c>
      <c r="Q28" s="2"/>
      <c r="R28" s="2" t="s">
        <v>1009</v>
      </c>
      <c r="S28" s="2" t="s">
        <v>20</v>
      </c>
      <c r="T28" s="2" t="s">
        <v>20</v>
      </c>
      <c r="U28" s="2" t="s">
        <v>20</v>
      </c>
      <c r="V28" s="2" t="s">
        <v>46</v>
      </c>
      <c r="W28" s="2" t="s">
        <v>105</v>
      </c>
      <c r="X28" s="2" t="s">
        <v>100</v>
      </c>
      <c r="Y28" s="2"/>
      <c r="Z28" s="2"/>
      <c r="AA28" s="2" t="s">
        <v>92</v>
      </c>
      <c r="AB28" s="2" t="s">
        <v>20</v>
      </c>
    </row>
    <row r="29" spans="1:28" ht="51.95">
      <c r="A29" s="2" t="s">
        <v>99</v>
      </c>
      <c r="B29" s="2" t="s">
        <v>100</v>
      </c>
      <c r="C29" s="2" t="s">
        <v>984</v>
      </c>
      <c r="D29" s="2" t="s">
        <v>1008</v>
      </c>
      <c r="E29" s="2"/>
      <c r="F29" s="2" t="s">
        <v>121</v>
      </c>
      <c r="G29" s="2"/>
      <c r="H29" s="2" t="s">
        <v>160</v>
      </c>
      <c r="I29" s="2" t="s">
        <v>156</v>
      </c>
      <c r="J29" s="2" t="s">
        <v>156</v>
      </c>
      <c r="K29" s="2" t="s">
        <v>161</v>
      </c>
      <c r="L29" s="2"/>
      <c r="M29" s="2"/>
      <c r="N29" s="2" t="s">
        <v>1013</v>
      </c>
      <c r="O29" s="2" t="s">
        <v>156</v>
      </c>
      <c r="P29" s="2" t="s">
        <v>950</v>
      </c>
      <c r="Q29" s="2"/>
      <c r="R29" s="2" t="s">
        <v>1012</v>
      </c>
      <c r="S29" s="2" t="s">
        <v>104</v>
      </c>
      <c r="T29" s="2" t="s">
        <v>104</v>
      </c>
      <c r="U29" s="2" t="s">
        <v>20</v>
      </c>
      <c r="V29" s="2" t="s">
        <v>46</v>
      </c>
      <c r="W29" s="2" t="s">
        <v>105</v>
      </c>
      <c r="X29" s="2" t="s">
        <v>100</v>
      </c>
      <c r="Y29" s="2"/>
      <c r="Z29" s="2"/>
      <c r="AA29" s="2" t="s">
        <v>155</v>
      </c>
      <c r="AB29" s="2" t="s">
        <v>104</v>
      </c>
    </row>
    <row r="30" spans="1:28" ht="129.94999999999999">
      <c r="A30" s="2" t="s">
        <v>99</v>
      </c>
      <c r="B30" s="2" t="s">
        <v>100</v>
      </c>
      <c r="C30" s="2"/>
      <c r="D30" s="2" t="s">
        <v>1015</v>
      </c>
      <c r="E30" s="2"/>
      <c r="F30" s="2" t="s">
        <v>118</v>
      </c>
      <c r="G30" s="2"/>
      <c r="H30" s="2" t="s">
        <v>162</v>
      </c>
      <c r="I30" s="2" t="s">
        <v>163</v>
      </c>
      <c r="J30" s="2" t="s">
        <v>164</v>
      </c>
      <c r="K30" s="2" t="s">
        <v>141</v>
      </c>
      <c r="L30" s="2"/>
      <c r="M30" s="2" t="s">
        <v>119</v>
      </c>
      <c r="N30" s="2" t="s">
        <v>1017</v>
      </c>
      <c r="O30" s="2" t="s">
        <v>399</v>
      </c>
      <c r="P30" s="2" t="s">
        <v>950</v>
      </c>
      <c r="Q30" s="2"/>
      <c r="R30" s="2" t="s">
        <v>1016</v>
      </c>
      <c r="S30" s="2" t="s">
        <v>104</v>
      </c>
      <c r="T30" s="2" t="s">
        <v>104</v>
      </c>
      <c r="U30" s="2" t="s">
        <v>20</v>
      </c>
      <c r="V30" s="2" t="s">
        <v>46</v>
      </c>
      <c r="W30" s="2" t="s">
        <v>105</v>
      </c>
      <c r="X30" s="2" t="s">
        <v>100</v>
      </c>
      <c r="Y30" s="2"/>
      <c r="Z30" s="2"/>
      <c r="AA30" s="2" t="s">
        <v>112</v>
      </c>
      <c r="AB30" s="2" t="s">
        <v>20</v>
      </c>
    </row>
    <row r="31" spans="1:28" ht="26.1">
      <c r="A31" s="2" t="s">
        <v>99</v>
      </c>
      <c r="B31" s="2" t="s">
        <v>100</v>
      </c>
      <c r="C31" s="2" t="s">
        <v>165</v>
      </c>
      <c r="D31" s="2" t="s">
        <v>165</v>
      </c>
      <c r="E31" s="2"/>
      <c r="F31" s="2" t="s">
        <v>122</v>
      </c>
      <c r="G31" s="2"/>
      <c r="H31" s="2" t="s">
        <v>165</v>
      </c>
      <c r="I31" s="2" t="s">
        <v>166</v>
      </c>
      <c r="J31" s="2" t="s">
        <v>167</v>
      </c>
      <c r="K31" s="2" t="s">
        <v>141</v>
      </c>
      <c r="L31" s="2" t="s">
        <v>947</v>
      </c>
      <c r="M31" s="2" t="s">
        <v>117</v>
      </c>
      <c r="N31" s="2" t="s">
        <v>1019</v>
      </c>
      <c r="O31" s="2" t="s">
        <v>949</v>
      </c>
      <c r="P31" s="2"/>
      <c r="Q31" s="2"/>
      <c r="R31" s="2"/>
      <c r="S31" s="2" t="s">
        <v>104</v>
      </c>
      <c r="T31" s="2" t="s">
        <v>104</v>
      </c>
      <c r="U31" s="2"/>
      <c r="V31" s="2" t="s">
        <v>983</v>
      </c>
      <c r="W31" s="2" t="s">
        <v>105</v>
      </c>
      <c r="X31" s="2" t="s">
        <v>100</v>
      </c>
      <c r="Y31" s="2"/>
      <c r="Z31" s="2"/>
      <c r="AA31" s="2" t="s">
        <v>92</v>
      </c>
      <c r="AB31" s="2" t="s">
        <v>20</v>
      </c>
    </row>
    <row r="32" spans="1:28">
      <c r="A32" s="2" t="s">
        <v>99</v>
      </c>
      <c r="B32" s="2" t="s">
        <v>100</v>
      </c>
      <c r="C32" s="2" t="s">
        <v>165</v>
      </c>
      <c r="D32" s="2" t="s">
        <v>165</v>
      </c>
      <c r="E32" s="2"/>
      <c r="F32" s="2" t="s">
        <v>122</v>
      </c>
      <c r="G32" s="2"/>
      <c r="H32" s="2" t="s">
        <v>168</v>
      </c>
      <c r="I32" s="2" t="s">
        <v>169</v>
      </c>
      <c r="J32" s="2" t="s">
        <v>169</v>
      </c>
      <c r="K32" s="2" t="s">
        <v>103</v>
      </c>
      <c r="L32" s="2" t="s">
        <v>947</v>
      </c>
      <c r="M32" s="2"/>
      <c r="N32" s="2"/>
      <c r="O32" s="2" t="s">
        <v>949</v>
      </c>
      <c r="P32" s="2"/>
      <c r="Q32" s="2"/>
      <c r="R32" s="2"/>
      <c r="S32" s="2" t="s">
        <v>104</v>
      </c>
      <c r="T32" s="2" t="s">
        <v>104</v>
      </c>
      <c r="U32" s="2"/>
      <c r="V32" s="2" t="s">
        <v>983</v>
      </c>
      <c r="W32" s="2" t="s">
        <v>105</v>
      </c>
      <c r="X32" s="2" t="s">
        <v>100</v>
      </c>
      <c r="Y32" s="2"/>
      <c r="Z32" s="2"/>
      <c r="AA32" s="2" t="s">
        <v>92</v>
      </c>
      <c r="AB32" s="2" t="s">
        <v>104</v>
      </c>
    </row>
    <row r="33" spans="1:28" ht="26.1">
      <c r="A33" s="2" t="s">
        <v>99</v>
      </c>
      <c r="B33" s="2" t="s">
        <v>100</v>
      </c>
      <c r="C33" s="2" t="s">
        <v>170</v>
      </c>
      <c r="D33" s="2" t="s">
        <v>170</v>
      </c>
      <c r="E33" s="2"/>
      <c r="F33" s="2" t="s">
        <v>116</v>
      </c>
      <c r="G33" s="2"/>
      <c r="H33" s="2" t="s">
        <v>170</v>
      </c>
      <c r="I33" s="2" t="s">
        <v>171</v>
      </c>
      <c r="J33" s="2" t="s">
        <v>172</v>
      </c>
      <c r="K33" s="2" t="s">
        <v>141</v>
      </c>
      <c r="L33" s="2" t="s">
        <v>947</v>
      </c>
      <c r="M33" s="2" t="s">
        <v>117</v>
      </c>
      <c r="N33" s="2" t="s">
        <v>1019</v>
      </c>
      <c r="O33" s="2" t="s">
        <v>949</v>
      </c>
      <c r="P33" s="2" t="s">
        <v>104</v>
      </c>
      <c r="Q33" s="2"/>
      <c r="R33" s="2"/>
      <c r="S33" s="2" t="s">
        <v>104</v>
      </c>
      <c r="T33" s="2" t="s">
        <v>104</v>
      </c>
      <c r="U33" s="2"/>
      <c r="V33" s="2" t="s">
        <v>46</v>
      </c>
      <c r="W33" s="2" t="s">
        <v>105</v>
      </c>
      <c r="X33" s="2" t="s">
        <v>100</v>
      </c>
      <c r="Y33" s="2"/>
      <c r="Z33" s="2"/>
      <c r="AA33" s="2" t="s">
        <v>92</v>
      </c>
      <c r="AB33" s="2" t="s">
        <v>20</v>
      </c>
    </row>
    <row r="34" spans="1:28">
      <c r="A34" s="2" t="s">
        <v>99</v>
      </c>
      <c r="B34" s="2" t="s">
        <v>100</v>
      </c>
      <c r="C34" s="2" t="s">
        <v>170</v>
      </c>
      <c r="D34" s="2" t="s">
        <v>170</v>
      </c>
      <c r="E34" s="2"/>
      <c r="F34" s="2" t="s">
        <v>116</v>
      </c>
      <c r="G34" s="2"/>
      <c r="H34" s="2" t="s">
        <v>173</v>
      </c>
      <c r="I34" s="2" t="s">
        <v>174</v>
      </c>
      <c r="J34" s="2" t="s">
        <v>174</v>
      </c>
      <c r="K34" s="2" t="s">
        <v>103</v>
      </c>
      <c r="L34" s="2" t="s">
        <v>947</v>
      </c>
      <c r="M34" s="2"/>
      <c r="N34" s="2"/>
      <c r="O34" s="2" t="s">
        <v>949</v>
      </c>
      <c r="P34" s="2"/>
      <c r="Q34" s="2"/>
      <c r="R34" s="2"/>
      <c r="S34" s="2" t="s">
        <v>104</v>
      </c>
      <c r="T34" s="2" t="s">
        <v>104</v>
      </c>
      <c r="U34" s="2"/>
      <c r="V34" s="2" t="s">
        <v>983</v>
      </c>
      <c r="W34" s="2" t="s">
        <v>105</v>
      </c>
      <c r="X34" s="2" t="s">
        <v>100</v>
      </c>
      <c r="Y34" s="2"/>
      <c r="Z34" s="2"/>
      <c r="AA34" s="2" t="s">
        <v>92</v>
      </c>
      <c r="AB34" s="2" t="s">
        <v>104</v>
      </c>
    </row>
    <row r="35" spans="1:28" ht="26.1">
      <c r="A35" s="2" t="s">
        <v>99</v>
      </c>
      <c r="B35" s="2" t="s">
        <v>100</v>
      </c>
      <c r="C35" s="2" t="s">
        <v>175</v>
      </c>
      <c r="D35" s="2" t="s">
        <v>175</v>
      </c>
      <c r="E35" s="2"/>
      <c r="F35" s="2" t="s">
        <v>1024</v>
      </c>
      <c r="G35" s="2"/>
      <c r="H35" s="2" t="s">
        <v>175</v>
      </c>
      <c r="I35" s="2" t="s">
        <v>176</v>
      </c>
      <c r="J35" s="2" t="s">
        <v>177</v>
      </c>
      <c r="K35" s="2" t="s">
        <v>141</v>
      </c>
      <c r="L35" s="2" t="s">
        <v>947</v>
      </c>
      <c r="M35" s="2" t="s">
        <v>117</v>
      </c>
      <c r="N35" s="2" t="s">
        <v>1019</v>
      </c>
      <c r="O35" s="2" t="s">
        <v>949</v>
      </c>
      <c r="P35" s="2" t="s">
        <v>104</v>
      </c>
      <c r="Q35" s="2"/>
      <c r="R35" s="2"/>
      <c r="S35" s="2" t="s">
        <v>104</v>
      </c>
      <c r="T35" s="2" t="s">
        <v>104</v>
      </c>
      <c r="U35" s="2"/>
      <c r="V35" s="2" t="s">
        <v>46</v>
      </c>
      <c r="W35" s="2" t="s">
        <v>105</v>
      </c>
      <c r="X35" s="2" t="s">
        <v>100</v>
      </c>
      <c r="Y35" s="2"/>
      <c r="Z35" s="2"/>
      <c r="AA35" s="2" t="s">
        <v>92</v>
      </c>
      <c r="AB35" s="2" t="s">
        <v>20</v>
      </c>
    </row>
    <row r="36" spans="1:28">
      <c r="A36" s="2" t="s">
        <v>99</v>
      </c>
      <c r="B36" s="2" t="s">
        <v>100</v>
      </c>
      <c r="C36" s="2" t="s">
        <v>175</v>
      </c>
      <c r="D36" s="2" t="s">
        <v>175</v>
      </c>
      <c r="E36" s="2"/>
      <c r="F36" s="2" t="s">
        <v>1024</v>
      </c>
      <c r="G36" s="2"/>
      <c r="H36" s="2" t="s">
        <v>178</v>
      </c>
      <c r="I36" s="2" t="s">
        <v>179</v>
      </c>
      <c r="J36" s="2" t="s">
        <v>179</v>
      </c>
      <c r="K36" s="2" t="s">
        <v>103</v>
      </c>
      <c r="L36" s="2" t="s">
        <v>947</v>
      </c>
      <c r="M36" s="2"/>
      <c r="N36" s="2"/>
      <c r="O36" s="2" t="s">
        <v>949</v>
      </c>
      <c r="P36" s="2"/>
      <c r="Q36" s="2"/>
      <c r="R36" s="2"/>
      <c r="S36" s="2" t="s">
        <v>104</v>
      </c>
      <c r="T36" s="2" t="s">
        <v>104</v>
      </c>
      <c r="U36" s="2"/>
      <c r="V36" s="2" t="s">
        <v>983</v>
      </c>
      <c r="W36" s="2" t="s">
        <v>105</v>
      </c>
      <c r="X36" s="2" t="s">
        <v>100</v>
      </c>
      <c r="Y36" s="2"/>
      <c r="Z36" s="2"/>
      <c r="AA36" s="2" t="s">
        <v>92</v>
      </c>
      <c r="AB36" s="2" t="s">
        <v>104</v>
      </c>
    </row>
    <row r="37" spans="1:28" ht="39">
      <c r="A37" s="2" t="s">
        <v>99</v>
      </c>
      <c r="B37" s="2" t="s">
        <v>100</v>
      </c>
      <c r="C37" s="2" t="s">
        <v>180</v>
      </c>
      <c r="D37" s="2" t="s">
        <v>180</v>
      </c>
      <c r="E37" s="2"/>
      <c r="F37" s="2" t="s">
        <v>125</v>
      </c>
      <c r="G37" s="2"/>
      <c r="H37" s="2" t="s">
        <v>180</v>
      </c>
      <c r="I37" s="2" t="s">
        <v>181</v>
      </c>
      <c r="J37" s="2" t="s">
        <v>182</v>
      </c>
      <c r="K37" s="2" t="s">
        <v>141</v>
      </c>
      <c r="L37" s="2" t="s">
        <v>947</v>
      </c>
      <c r="M37" s="2" t="s">
        <v>117</v>
      </c>
      <c r="N37" s="2" t="s">
        <v>1028</v>
      </c>
      <c r="O37" s="2" t="s">
        <v>949</v>
      </c>
      <c r="P37" s="2" t="s">
        <v>104</v>
      </c>
      <c r="Q37" s="2"/>
      <c r="R37" s="2" t="s">
        <v>1027</v>
      </c>
      <c r="S37" s="2" t="s">
        <v>104</v>
      </c>
      <c r="T37" s="2" t="s">
        <v>104</v>
      </c>
      <c r="U37" s="2" t="s">
        <v>20</v>
      </c>
      <c r="V37" s="2" t="s">
        <v>46</v>
      </c>
      <c r="W37" s="2" t="s">
        <v>105</v>
      </c>
      <c r="X37" s="2" t="s">
        <v>100</v>
      </c>
      <c r="Y37" s="2"/>
      <c r="Z37" s="2"/>
      <c r="AA37" s="2" t="s">
        <v>92</v>
      </c>
      <c r="AB37" s="2" t="s">
        <v>20</v>
      </c>
    </row>
    <row r="38" spans="1:28">
      <c r="A38" s="2" t="s">
        <v>99</v>
      </c>
      <c r="B38" s="2" t="s">
        <v>100</v>
      </c>
      <c r="C38" s="2" t="s">
        <v>180</v>
      </c>
      <c r="D38" s="2" t="s">
        <v>180</v>
      </c>
      <c r="E38" s="2"/>
      <c r="F38" s="2" t="s">
        <v>116</v>
      </c>
      <c r="G38" s="2"/>
      <c r="H38" s="2" t="s">
        <v>183</v>
      </c>
      <c r="I38" s="2" t="s">
        <v>184</v>
      </c>
      <c r="J38" s="2" t="s">
        <v>184</v>
      </c>
      <c r="K38" s="2" t="s">
        <v>103</v>
      </c>
      <c r="L38" s="2" t="s">
        <v>947</v>
      </c>
      <c r="M38" s="2"/>
      <c r="N38" s="2"/>
      <c r="O38" s="2" t="s">
        <v>949</v>
      </c>
      <c r="P38" s="2"/>
      <c r="Q38" s="2"/>
      <c r="R38" s="2"/>
      <c r="S38" s="2" t="s">
        <v>104</v>
      </c>
      <c r="T38" s="2" t="s">
        <v>104</v>
      </c>
      <c r="U38" s="2"/>
      <c r="V38" s="2" t="s">
        <v>983</v>
      </c>
      <c r="W38" s="2" t="s">
        <v>105</v>
      </c>
      <c r="X38" s="2" t="s">
        <v>100</v>
      </c>
      <c r="Y38" s="2"/>
      <c r="Z38" s="2"/>
      <c r="AA38" s="2" t="s">
        <v>92</v>
      </c>
      <c r="AB38" s="2" t="s">
        <v>104</v>
      </c>
    </row>
    <row r="39" spans="1:28" ht="78">
      <c r="A39" s="2" t="s">
        <v>99</v>
      </c>
      <c r="B39" s="2" t="s">
        <v>100</v>
      </c>
      <c r="C39" s="2"/>
      <c r="D39" s="2"/>
      <c r="E39" s="2"/>
      <c r="F39" s="2"/>
      <c r="G39" s="2"/>
      <c r="H39" s="2" t="s">
        <v>8</v>
      </c>
      <c r="I39" s="2" t="s">
        <v>186</v>
      </c>
      <c r="J39" s="2" t="s">
        <v>186</v>
      </c>
      <c r="K39" s="2" t="s">
        <v>141</v>
      </c>
      <c r="L39" s="2" t="s">
        <v>947</v>
      </c>
      <c r="M39" s="2" t="s">
        <v>117</v>
      </c>
      <c r="N39" s="2" t="s">
        <v>1032</v>
      </c>
      <c r="O39" s="2" t="s">
        <v>619</v>
      </c>
      <c r="P39" s="2" t="s">
        <v>20</v>
      </c>
      <c r="Q39" s="2"/>
      <c r="R39" s="2" t="s">
        <v>1031</v>
      </c>
      <c r="S39" s="2" t="s">
        <v>20</v>
      </c>
      <c r="T39" s="2" t="s">
        <v>20</v>
      </c>
      <c r="U39" s="2" t="s">
        <v>20</v>
      </c>
      <c r="V39" s="2" t="s">
        <v>46</v>
      </c>
      <c r="W39" s="2" t="s">
        <v>105</v>
      </c>
      <c r="X39" s="2" t="s">
        <v>100</v>
      </c>
      <c r="Y39" s="2"/>
      <c r="Z39" s="2"/>
      <c r="AA39" s="2" t="s">
        <v>185</v>
      </c>
      <c r="AB39" s="2" t="s">
        <v>20</v>
      </c>
    </row>
    <row r="40" spans="1:28" ht="26.1">
      <c r="A40" s="2" t="s">
        <v>99</v>
      </c>
      <c r="B40" s="2" t="s">
        <v>100</v>
      </c>
      <c r="C40" s="2" t="s">
        <v>195</v>
      </c>
      <c r="D40" s="2" t="s">
        <v>195</v>
      </c>
      <c r="E40" s="2"/>
      <c r="F40" s="2" t="s">
        <v>195</v>
      </c>
      <c r="G40" s="2"/>
      <c r="H40" s="2" t="s">
        <v>187</v>
      </c>
      <c r="I40" s="2" t="s">
        <v>188</v>
      </c>
      <c r="J40" s="2" t="s">
        <v>189</v>
      </c>
      <c r="K40" s="2" t="s">
        <v>141</v>
      </c>
      <c r="L40" s="2" t="s">
        <v>947</v>
      </c>
      <c r="M40" s="2" t="s">
        <v>117</v>
      </c>
      <c r="N40" s="2" t="s">
        <v>1035</v>
      </c>
      <c r="O40" s="2" t="s">
        <v>195</v>
      </c>
      <c r="P40" s="2" t="s">
        <v>195</v>
      </c>
      <c r="Q40" s="2"/>
      <c r="R40" s="2" t="s">
        <v>1034</v>
      </c>
      <c r="S40" s="2" t="s">
        <v>104</v>
      </c>
      <c r="T40" s="2" t="s">
        <v>20</v>
      </c>
      <c r="U40" s="2" t="s">
        <v>195</v>
      </c>
      <c r="V40" s="2" t="s">
        <v>195</v>
      </c>
      <c r="W40" s="2" t="s">
        <v>105</v>
      </c>
      <c r="X40" s="2" t="s">
        <v>100</v>
      </c>
      <c r="Y40" s="2"/>
      <c r="Z40" s="2"/>
      <c r="AA40" s="2"/>
      <c r="AB40" s="2" t="s">
        <v>20</v>
      </c>
    </row>
    <row r="41" spans="1:28" ht="26.1">
      <c r="A41" s="2" t="s">
        <v>99</v>
      </c>
      <c r="B41" s="2" t="s">
        <v>100</v>
      </c>
      <c r="C41" s="2" t="s">
        <v>195</v>
      </c>
      <c r="D41" s="2" t="s">
        <v>1037</v>
      </c>
      <c r="E41" s="2"/>
      <c r="F41" s="2" t="s">
        <v>195</v>
      </c>
      <c r="G41" s="2"/>
      <c r="H41" s="2" t="s">
        <v>190</v>
      </c>
      <c r="I41" s="2" t="s">
        <v>191</v>
      </c>
      <c r="J41" s="2" t="s">
        <v>192</v>
      </c>
      <c r="K41" s="2" t="s">
        <v>141</v>
      </c>
      <c r="L41" s="2" t="s">
        <v>947</v>
      </c>
      <c r="M41" s="2" t="s">
        <v>117</v>
      </c>
      <c r="N41" s="2" t="s">
        <v>1019</v>
      </c>
      <c r="O41" s="2" t="s">
        <v>195</v>
      </c>
      <c r="P41" s="2" t="s">
        <v>195</v>
      </c>
      <c r="Q41" s="2"/>
      <c r="R41" s="2" t="s">
        <v>1038</v>
      </c>
      <c r="S41" s="2" t="s">
        <v>104</v>
      </c>
      <c r="T41" s="2" t="s">
        <v>104</v>
      </c>
      <c r="U41" s="2" t="s">
        <v>195</v>
      </c>
      <c r="V41" s="2" t="s">
        <v>195</v>
      </c>
      <c r="W41" s="2" t="s">
        <v>105</v>
      </c>
      <c r="X41" s="2" t="s">
        <v>100</v>
      </c>
      <c r="Y41" s="2"/>
      <c r="Z41" s="2"/>
      <c r="AA41" s="2"/>
      <c r="AB41" s="2" t="s">
        <v>20</v>
      </c>
    </row>
    <row r="42" spans="1:28" ht="26.1">
      <c r="A42" s="2" t="s">
        <v>99</v>
      </c>
      <c r="B42" s="2" t="s">
        <v>100</v>
      </c>
      <c r="C42" s="2" t="s">
        <v>195</v>
      </c>
      <c r="D42" s="2" t="s">
        <v>1037</v>
      </c>
      <c r="E42" s="2"/>
      <c r="F42" s="2" t="s">
        <v>195</v>
      </c>
      <c r="G42" s="2"/>
      <c r="H42" s="2" t="s">
        <v>193</v>
      </c>
      <c r="I42" s="2" t="s">
        <v>194</v>
      </c>
      <c r="J42" s="2" t="s">
        <v>194</v>
      </c>
      <c r="K42" s="2" t="s">
        <v>103</v>
      </c>
      <c r="L42" s="2" t="s">
        <v>947</v>
      </c>
      <c r="M42" s="2" t="s">
        <v>195</v>
      </c>
      <c r="N42" s="2" t="s">
        <v>195</v>
      </c>
      <c r="O42" s="2" t="s">
        <v>195</v>
      </c>
      <c r="P42" s="2" t="s">
        <v>195</v>
      </c>
      <c r="Q42" s="2"/>
      <c r="R42" s="2" t="s">
        <v>1038</v>
      </c>
      <c r="S42" s="2" t="s">
        <v>104</v>
      </c>
      <c r="T42" s="2" t="s">
        <v>104</v>
      </c>
      <c r="U42" s="2" t="s">
        <v>195</v>
      </c>
      <c r="V42" s="2" t="s">
        <v>195</v>
      </c>
      <c r="W42" s="2" t="s">
        <v>105</v>
      </c>
      <c r="X42" s="2" t="s">
        <v>100</v>
      </c>
      <c r="Y42" s="2"/>
      <c r="Z42" s="2"/>
      <c r="AA42" s="2"/>
      <c r="AB42" s="2" t="s">
        <v>104</v>
      </c>
    </row>
    <row r="43" spans="1:28" ht="39">
      <c r="A43" s="2" t="s">
        <v>99</v>
      </c>
      <c r="B43" s="2" t="s">
        <v>100</v>
      </c>
      <c r="C43" s="2" t="s">
        <v>195</v>
      </c>
      <c r="D43" s="2" t="s">
        <v>1037</v>
      </c>
      <c r="E43" s="2"/>
      <c r="F43" s="2" t="s">
        <v>195</v>
      </c>
      <c r="G43" s="2"/>
      <c r="H43" s="2" t="s">
        <v>196</v>
      </c>
      <c r="I43" s="2" t="s">
        <v>197</v>
      </c>
      <c r="J43" s="2" t="s">
        <v>198</v>
      </c>
      <c r="K43" s="2" t="s">
        <v>141</v>
      </c>
      <c r="L43" s="2" t="s">
        <v>947</v>
      </c>
      <c r="M43" s="2" t="s">
        <v>117</v>
      </c>
      <c r="N43" s="2" t="s">
        <v>1028</v>
      </c>
      <c r="O43" s="2" t="s">
        <v>195</v>
      </c>
      <c r="P43" s="2" t="s">
        <v>195</v>
      </c>
      <c r="Q43" s="2"/>
      <c r="R43" s="2" t="s">
        <v>1038</v>
      </c>
      <c r="S43" s="2" t="s">
        <v>104</v>
      </c>
      <c r="T43" s="2" t="s">
        <v>104</v>
      </c>
      <c r="U43" s="2" t="s">
        <v>195</v>
      </c>
      <c r="V43" s="2" t="s">
        <v>195</v>
      </c>
      <c r="W43" s="2" t="s">
        <v>105</v>
      </c>
      <c r="X43" s="2" t="s">
        <v>100</v>
      </c>
      <c r="Y43" s="2"/>
      <c r="Z43" s="2"/>
      <c r="AA43" s="2"/>
      <c r="AB43" s="2" t="s">
        <v>20</v>
      </c>
    </row>
    <row r="44" spans="1:28" ht="26.1">
      <c r="A44" s="2" t="s">
        <v>99</v>
      </c>
      <c r="B44" s="2" t="s">
        <v>100</v>
      </c>
      <c r="C44" s="2" t="s">
        <v>195</v>
      </c>
      <c r="D44" s="2" t="s">
        <v>1037</v>
      </c>
      <c r="E44" s="2"/>
      <c r="F44" s="2" t="s">
        <v>195</v>
      </c>
      <c r="G44" s="2"/>
      <c r="H44" s="2" t="s">
        <v>199</v>
      </c>
      <c r="I44" s="2" t="s">
        <v>200</v>
      </c>
      <c r="J44" s="2" t="s">
        <v>200</v>
      </c>
      <c r="K44" s="2" t="s">
        <v>103</v>
      </c>
      <c r="L44" s="2" t="s">
        <v>947</v>
      </c>
      <c r="M44" s="2" t="s">
        <v>195</v>
      </c>
      <c r="N44" s="2" t="s">
        <v>195</v>
      </c>
      <c r="O44" s="2" t="s">
        <v>195</v>
      </c>
      <c r="P44" s="2" t="s">
        <v>195</v>
      </c>
      <c r="Q44" s="2"/>
      <c r="R44" s="2" t="s">
        <v>1038</v>
      </c>
      <c r="S44" s="2" t="s">
        <v>104</v>
      </c>
      <c r="T44" s="2" t="s">
        <v>104</v>
      </c>
      <c r="U44" s="2" t="s">
        <v>195</v>
      </c>
      <c r="V44" s="2" t="s">
        <v>195</v>
      </c>
      <c r="W44" s="2" t="s">
        <v>105</v>
      </c>
      <c r="X44" s="2" t="s">
        <v>100</v>
      </c>
      <c r="Y44" s="2"/>
      <c r="Z44" s="2"/>
      <c r="AA44" s="2"/>
      <c r="AB44" s="2" t="s">
        <v>104</v>
      </c>
    </row>
    <row r="45" spans="1:28">
      <c r="A45" s="2" t="s">
        <v>201</v>
      </c>
      <c r="B45" s="2" t="s">
        <v>202</v>
      </c>
      <c r="C45" s="2" t="s">
        <v>1062</v>
      </c>
      <c r="D45" s="2" t="s">
        <v>1063</v>
      </c>
      <c r="E45" s="2" t="s">
        <v>1064</v>
      </c>
      <c r="F45" s="2" t="s">
        <v>118</v>
      </c>
      <c r="G45" s="2" t="s">
        <v>203</v>
      </c>
      <c r="H45" s="2" t="s">
        <v>204</v>
      </c>
      <c r="I45" s="2" t="s">
        <v>113</v>
      </c>
      <c r="J45" s="2" t="s">
        <v>103</v>
      </c>
      <c r="K45" s="2"/>
      <c r="L45" s="2"/>
      <c r="M45" s="2"/>
      <c r="N45" s="2"/>
      <c r="O45" s="2"/>
      <c r="P45" s="2"/>
      <c r="Q45" s="2"/>
      <c r="R45" s="2"/>
      <c r="S45" s="2" t="s">
        <v>104</v>
      </c>
      <c r="T45" s="2" t="s">
        <v>20</v>
      </c>
      <c r="U45" s="2"/>
      <c r="V45" s="2"/>
      <c r="W45" s="2"/>
      <c r="X45" s="2" t="s">
        <v>202</v>
      </c>
      <c r="Y45" s="2"/>
      <c r="Z45" s="2"/>
      <c r="AA45" s="2"/>
      <c r="AB45" s="2" t="s">
        <v>104</v>
      </c>
    </row>
    <row r="46" spans="1:28">
      <c r="A46" s="2" t="s">
        <v>201</v>
      </c>
      <c r="B46" s="2" t="s">
        <v>202</v>
      </c>
      <c r="C46" s="2" t="s">
        <v>1062</v>
      </c>
      <c r="D46" s="2" t="s">
        <v>1063</v>
      </c>
      <c r="E46" s="2" t="s">
        <v>1064</v>
      </c>
      <c r="F46" s="2" t="s">
        <v>118</v>
      </c>
      <c r="G46" s="2" t="s">
        <v>203</v>
      </c>
      <c r="H46" s="2" t="s">
        <v>205</v>
      </c>
      <c r="I46" s="2" t="s">
        <v>115</v>
      </c>
      <c r="J46" s="2" t="s">
        <v>103</v>
      </c>
      <c r="K46" s="2"/>
      <c r="L46" s="2"/>
      <c r="M46" s="2"/>
      <c r="N46" s="2"/>
      <c r="O46" s="2"/>
      <c r="P46" s="2"/>
      <c r="Q46" s="2"/>
      <c r="R46" s="2"/>
      <c r="S46" s="2" t="s">
        <v>104</v>
      </c>
      <c r="T46" s="2" t="s">
        <v>20</v>
      </c>
      <c r="U46" s="2"/>
      <c r="V46" s="2"/>
      <c r="W46" s="2"/>
      <c r="X46" s="2" t="s">
        <v>202</v>
      </c>
      <c r="Y46" s="2"/>
      <c r="Z46" s="2"/>
      <c r="AA46" s="2"/>
      <c r="AB46" s="2" t="s">
        <v>104</v>
      </c>
    </row>
    <row r="47" spans="1:28" ht="117">
      <c r="A47" s="2" t="s">
        <v>201</v>
      </c>
      <c r="B47" s="2" t="s">
        <v>202</v>
      </c>
      <c r="C47" s="2" t="s">
        <v>1062</v>
      </c>
      <c r="D47" s="2" t="s">
        <v>1063</v>
      </c>
      <c r="E47" s="2" t="s">
        <v>1064</v>
      </c>
      <c r="F47" s="2" t="s">
        <v>118</v>
      </c>
      <c r="G47" s="2" t="s">
        <v>203</v>
      </c>
      <c r="H47" s="2" t="s">
        <v>95</v>
      </c>
      <c r="I47" s="2" t="s">
        <v>206</v>
      </c>
      <c r="J47" s="2" t="s">
        <v>206</v>
      </c>
      <c r="K47" s="2" t="s">
        <v>141</v>
      </c>
      <c r="L47" s="2" t="s">
        <v>947</v>
      </c>
      <c r="M47" s="2" t="s">
        <v>117</v>
      </c>
      <c r="N47" s="2" t="s">
        <v>1068</v>
      </c>
      <c r="O47" s="2"/>
      <c r="P47" s="2"/>
      <c r="Q47" s="2"/>
      <c r="R47" s="2"/>
      <c r="S47" s="2" t="s">
        <v>104</v>
      </c>
      <c r="T47" s="2" t="s">
        <v>20</v>
      </c>
      <c r="U47" s="2"/>
      <c r="V47" s="2"/>
      <c r="W47" s="2"/>
      <c r="X47" s="2" t="s">
        <v>202</v>
      </c>
      <c r="Y47" s="2"/>
      <c r="Z47" s="2"/>
      <c r="AA47" s="2"/>
      <c r="AB47" s="2" t="s">
        <v>20</v>
      </c>
    </row>
    <row r="48" spans="1:28">
      <c r="A48" s="2" t="s">
        <v>201</v>
      </c>
      <c r="B48" s="2" t="s">
        <v>202</v>
      </c>
      <c r="C48" s="2" t="s">
        <v>1062</v>
      </c>
      <c r="D48" s="2" t="s">
        <v>1063</v>
      </c>
      <c r="E48" s="2" t="s">
        <v>1064</v>
      </c>
      <c r="F48" s="2" t="s">
        <v>118</v>
      </c>
      <c r="G48" s="2" t="s">
        <v>203</v>
      </c>
      <c r="H48" s="2" t="s">
        <v>101</v>
      </c>
      <c r="I48" s="2" t="s">
        <v>207</v>
      </c>
      <c r="J48" s="2" t="s">
        <v>207</v>
      </c>
      <c r="K48" s="2" t="s">
        <v>103</v>
      </c>
      <c r="L48" s="2" t="s">
        <v>947</v>
      </c>
      <c r="M48" s="2"/>
      <c r="N48" s="2" t="s">
        <v>1071</v>
      </c>
      <c r="O48" s="2"/>
      <c r="P48" s="2"/>
      <c r="Q48" s="2"/>
      <c r="R48" s="2"/>
      <c r="S48" s="2" t="s">
        <v>104</v>
      </c>
      <c r="T48" s="2" t="s">
        <v>20</v>
      </c>
      <c r="U48" s="2"/>
      <c r="V48" s="2"/>
      <c r="W48" s="2"/>
      <c r="X48" s="2" t="s">
        <v>202</v>
      </c>
      <c r="Y48" s="2"/>
      <c r="Z48" s="2"/>
      <c r="AA48" s="2"/>
      <c r="AB48" s="2" t="s">
        <v>104</v>
      </c>
    </row>
    <row r="49" spans="1:28" ht="51.95">
      <c r="A49" s="2" t="s">
        <v>201</v>
      </c>
      <c r="B49" s="2" t="s">
        <v>202</v>
      </c>
      <c r="C49" s="2" t="s">
        <v>1062</v>
      </c>
      <c r="D49" s="2" t="s">
        <v>1063</v>
      </c>
      <c r="E49" s="2" t="s">
        <v>1064</v>
      </c>
      <c r="F49" s="2" t="s">
        <v>118</v>
      </c>
      <c r="G49" s="2" t="s">
        <v>203</v>
      </c>
      <c r="H49" s="2" t="s">
        <v>208</v>
      </c>
      <c r="I49" s="2" t="s">
        <v>209</v>
      </c>
      <c r="J49" s="2" t="s">
        <v>209</v>
      </c>
      <c r="K49" s="2" t="s">
        <v>141</v>
      </c>
      <c r="L49" s="2" t="s">
        <v>947</v>
      </c>
      <c r="M49" s="2" t="s">
        <v>117</v>
      </c>
      <c r="N49" s="2" t="s">
        <v>1073</v>
      </c>
      <c r="O49" s="2"/>
      <c r="P49" s="2"/>
      <c r="Q49" s="2"/>
      <c r="R49" s="2"/>
      <c r="S49" s="2" t="s">
        <v>104</v>
      </c>
      <c r="T49" s="2" t="s">
        <v>20</v>
      </c>
      <c r="U49" s="2"/>
      <c r="V49" s="2"/>
      <c r="W49" s="2"/>
      <c r="X49" s="2" t="s">
        <v>202</v>
      </c>
      <c r="Y49" s="2"/>
      <c r="Z49" s="2"/>
      <c r="AA49" s="2"/>
      <c r="AB49" s="2" t="s">
        <v>20</v>
      </c>
    </row>
    <row r="50" spans="1:28" ht="26.1">
      <c r="A50" s="2" t="s">
        <v>201</v>
      </c>
      <c r="B50" s="2" t="s">
        <v>202</v>
      </c>
      <c r="C50" s="2" t="s">
        <v>1062</v>
      </c>
      <c r="D50" s="2" t="s">
        <v>1063</v>
      </c>
      <c r="E50" s="2" t="s">
        <v>1064</v>
      </c>
      <c r="F50" s="2" t="s">
        <v>118</v>
      </c>
      <c r="G50" s="2" t="s">
        <v>203</v>
      </c>
      <c r="H50" s="2" t="s">
        <v>210</v>
      </c>
      <c r="I50" s="2" t="s">
        <v>211</v>
      </c>
      <c r="J50" s="2" t="s">
        <v>211</v>
      </c>
      <c r="K50" s="2" t="s">
        <v>103</v>
      </c>
      <c r="L50" s="2" t="s">
        <v>1075</v>
      </c>
      <c r="M50" s="2"/>
      <c r="N50" s="2" t="s">
        <v>1076</v>
      </c>
      <c r="O50" s="2"/>
      <c r="P50" s="2"/>
      <c r="Q50" s="2"/>
      <c r="R50" s="2"/>
      <c r="S50" s="2" t="s">
        <v>104</v>
      </c>
      <c r="T50" s="2" t="s">
        <v>20</v>
      </c>
      <c r="U50" s="2"/>
      <c r="V50" s="2"/>
      <c r="W50" s="2"/>
      <c r="X50" s="2" t="s">
        <v>202</v>
      </c>
      <c r="Y50" s="2"/>
      <c r="Z50" s="2"/>
      <c r="AA50" s="2"/>
      <c r="AB50" s="2" t="s">
        <v>104</v>
      </c>
    </row>
    <row r="51" spans="1:28" ht="26.1">
      <c r="A51" s="2" t="s">
        <v>201</v>
      </c>
      <c r="B51" s="2" t="s">
        <v>202</v>
      </c>
      <c r="C51" s="2" t="s">
        <v>1062</v>
      </c>
      <c r="D51" s="2" t="s">
        <v>1063</v>
      </c>
      <c r="E51" s="2" t="s">
        <v>1064</v>
      </c>
      <c r="F51" s="2" t="s">
        <v>118</v>
      </c>
      <c r="G51" s="2" t="s">
        <v>203</v>
      </c>
      <c r="H51" s="2" t="s">
        <v>212</v>
      </c>
      <c r="I51" s="2" t="s">
        <v>213</v>
      </c>
      <c r="J51" s="2" t="s">
        <v>213</v>
      </c>
      <c r="K51" s="2" t="s">
        <v>103</v>
      </c>
      <c r="L51" s="2" t="s">
        <v>1075</v>
      </c>
      <c r="M51" s="2"/>
      <c r="N51" s="2" t="s">
        <v>1078</v>
      </c>
      <c r="O51" s="2"/>
      <c r="P51" s="2"/>
      <c r="Q51" s="2"/>
      <c r="R51" s="2"/>
      <c r="S51" s="2" t="s">
        <v>104</v>
      </c>
      <c r="T51" s="2" t="s">
        <v>20</v>
      </c>
      <c r="U51" s="2"/>
      <c r="V51" s="2"/>
      <c r="W51" s="2"/>
      <c r="X51" s="2" t="s">
        <v>202</v>
      </c>
      <c r="Y51" s="2"/>
      <c r="Z51" s="2"/>
      <c r="AA51" s="2"/>
      <c r="AB51" s="2" t="s">
        <v>104</v>
      </c>
    </row>
    <row r="52" spans="1:28" ht="26.1">
      <c r="A52" s="2" t="s">
        <v>201</v>
      </c>
      <c r="B52" s="2" t="s">
        <v>202</v>
      </c>
      <c r="C52" s="2" t="s">
        <v>1048</v>
      </c>
      <c r="D52" s="2" t="s">
        <v>1079</v>
      </c>
      <c r="E52" s="2"/>
      <c r="F52" s="2" t="s">
        <v>118</v>
      </c>
      <c r="G52" s="2" t="s">
        <v>203</v>
      </c>
      <c r="H52" s="2" t="s">
        <v>214</v>
      </c>
      <c r="I52" s="2" t="s">
        <v>215</v>
      </c>
      <c r="J52" s="2" t="s">
        <v>215</v>
      </c>
      <c r="K52" s="2" t="s">
        <v>216</v>
      </c>
      <c r="L52" s="2" t="s">
        <v>947</v>
      </c>
      <c r="M52" s="2"/>
      <c r="N52" s="2"/>
      <c r="O52" s="2" t="s">
        <v>949</v>
      </c>
      <c r="P52" s="2" t="s">
        <v>104</v>
      </c>
      <c r="Q52" s="2"/>
      <c r="R52" s="2" t="s">
        <v>1082</v>
      </c>
      <c r="S52" s="2" t="s">
        <v>20</v>
      </c>
      <c r="T52" s="2" t="s">
        <v>20</v>
      </c>
      <c r="U52" s="2"/>
      <c r="V52" s="2" t="s">
        <v>46</v>
      </c>
      <c r="W52" s="2"/>
      <c r="X52" s="2" t="s">
        <v>202</v>
      </c>
      <c r="Y52" s="2"/>
      <c r="Z52" s="2"/>
      <c r="AA52" s="2" t="s">
        <v>92</v>
      </c>
      <c r="AB52" s="2" t="s">
        <v>104</v>
      </c>
    </row>
    <row r="53" spans="1:28" ht="78">
      <c r="A53" s="2" t="s">
        <v>201</v>
      </c>
      <c r="B53" s="2" t="s">
        <v>202</v>
      </c>
      <c r="C53" s="2" t="s">
        <v>1048</v>
      </c>
      <c r="D53" s="2" t="s">
        <v>1079</v>
      </c>
      <c r="E53" s="2"/>
      <c r="F53" s="2" t="s">
        <v>118</v>
      </c>
      <c r="G53" s="2" t="s">
        <v>203</v>
      </c>
      <c r="H53" s="2" t="s">
        <v>217</v>
      </c>
      <c r="I53" s="2" t="s">
        <v>218</v>
      </c>
      <c r="J53" s="2" t="s">
        <v>218</v>
      </c>
      <c r="K53" s="2" t="s">
        <v>141</v>
      </c>
      <c r="L53" s="2" t="s">
        <v>947</v>
      </c>
      <c r="M53" s="2" t="s">
        <v>117</v>
      </c>
      <c r="N53" s="2" t="s">
        <v>1087</v>
      </c>
      <c r="O53" s="2" t="s">
        <v>949</v>
      </c>
      <c r="P53" s="2" t="s">
        <v>104</v>
      </c>
      <c r="Q53" s="2"/>
      <c r="R53" s="2" t="s">
        <v>1086</v>
      </c>
      <c r="S53" s="2" t="s">
        <v>20</v>
      </c>
      <c r="T53" s="2" t="s">
        <v>20</v>
      </c>
      <c r="U53" s="2"/>
      <c r="V53" s="2" t="s">
        <v>46</v>
      </c>
      <c r="W53" s="2"/>
      <c r="X53" s="2" t="s">
        <v>202</v>
      </c>
      <c r="Y53" s="2"/>
      <c r="Z53" s="2"/>
      <c r="AA53" s="2" t="s">
        <v>92</v>
      </c>
      <c r="AB53" s="2" t="s">
        <v>20</v>
      </c>
    </row>
    <row r="54" spans="1:28">
      <c r="A54" s="2" t="s">
        <v>201</v>
      </c>
      <c r="B54" s="2" t="s">
        <v>202</v>
      </c>
      <c r="C54" s="2" t="s">
        <v>1048</v>
      </c>
      <c r="D54" s="2" t="s">
        <v>1079</v>
      </c>
      <c r="E54" s="2"/>
      <c r="F54" s="2" t="s">
        <v>118</v>
      </c>
      <c r="G54" s="2" t="s">
        <v>203</v>
      </c>
      <c r="H54" s="2" t="s">
        <v>219</v>
      </c>
      <c r="I54" s="2" t="s">
        <v>207</v>
      </c>
      <c r="J54" s="2" t="s">
        <v>207</v>
      </c>
      <c r="K54" s="2" t="s">
        <v>103</v>
      </c>
      <c r="L54" s="2" t="s">
        <v>947</v>
      </c>
      <c r="M54" s="2"/>
      <c r="N54" s="2"/>
      <c r="O54" s="2" t="s">
        <v>949</v>
      </c>
      <c r="P54" s="2" t="s">
        <v>20</v>
      </c>
      <c r="Q54" s="2"/>
      <c r="R54" s="2"/>
      <c r="S54" s="2" t="s">
        <v>20</v>
      </c>
      <c r="T54" s="2" t="s">
        <v>20</v>
      </c>
      <c r="U54" s="2" t="s">
        <v>20</v>
      </c>
      <c r="V54" s="2" t="s">
        <v>46</v>
      </c>
      <c r="W54" s="2"/>
      <c r="X54" s="2" t="s">
        <v>202</v>
      </c>
      <c r="Y54" s="2"/>
      <c r="Z54" s="2"/>
      <c r="AA54" s="2" t="s">
        <v>92</v>
      </c>
      <c r="AB54" s="2" t="s">
        <v>104</v>
      </c>
    </row>
    <row r="55" spans="1:28" ht="26.1">
      <c r="A55" s="2" t="s">
        <v>201</v>
      </c>
      <c r="B55" s="2" t="s">
        <v>202</v>
      </c>
      <c r="C55" s="2" t="s">
        <v>1048</v>
      </c>
      <c r="D55" s="2" t="s">
        <v>1079</v>
      </c>
      <c r="E55" s="2"/>
      <c r="F55" s="2" t="s">
        <v>118</v>
      </c>
      <c r="G55" s="2" t="s">
        <v>203</v>
      </c>
      <c r="H55" s="2" t="s">
        <v>220</v>
      </c>
      <c r="I55" s="2"/>
      <c r="J55" s="2" t="s">
        <v>221</v>
      </c>
      <c r="K55" s="2" t="s">
        <v>141</v>
      </c>
      <c r="L55" s="2" t="s">
        <v>947</v>
      </c>
      <c r="M55" s="2" t="s">
        <v>117</v>
      </c>
      <c r="N55" s="2"/>
      <c r="O55" s="2"/>
      <c r="P55" s="2"/>
      <c r="Q55" s="2"/>
      <c r="R55" s="2"/>
      <c r="S55" s="2" t="s">
        <v>104</v>
      </c>
      <c r="T55" s="2" t="s">
        <v>104</v>
      </c>
      <c r="U55" s="2"/>
      <c r="V55" s="2"/>
      <c r="W55" s="2"/>
      <c r="X55" s="2" t="s">
        <v>202</v>
      </c>
      <c r="Y55" s="2"/>
      <c r="Z55" s="2"/>
      <c r="AA55" s="2"/>
      <c r="AB55" s="2" t="s">
        <v>104</v>
      </c>
    </row>
    <row r="56" spans="1:28" ht="26.1">
      <c r="A56" s="2" t="s">
        <v>201</v>
      </c>
      <c r="B56" s="2" t="s">
        <v>202</v>
      </c>
      <c r="C56" s="2" t="s">
        <v>1048</v>
      </c>
      <c r="D56" s="2" t="s">
        <v>1079</v>
      </c>
      <c r="E56" s="2"/>
      <c r="F56" s="2" t="s">
        <v>118</v>
      </c>
      <c r="G56" s="2" t="s">
        <v>203</v>
      </c>
      <c r="H56" s="2" t="s">
        <v>222</v>
      </c>
      <c r="I56" s="2" t="s">
        <v>223</v>
      </c>
      <c r="J56" s="2" t="s">
        <v>224</v>
      </c>
      <c r="K56" s="2" t="s">
        <v>141</v>
      </c>
      <c r="L56" s="2" t="s">
        <v>947</v>
      </c>
      <c r="M56" s="2" t="s">
        <v>117</v>
      </c>
      <c r="N56" s="2" t="s">
        <v>1001</v>
      </c>
      <c r="O56" s="2" t="s">
        <v>949</v>
      </c>
      <c r="P56" s="2" t="s">
        <v>104</v>
      </c>
      <c r="Q56" s="2"/>
      <c r="R56" s="2"/>
      <c r="S56" s="2" t="s">
        <v>104</v>
      </c>
      <c r="T56" s="2" t="s">
        <v>104</v>
      </c>
      <c r="U56" s="2"/>
      <c r="V56" s="2" t="s">
        <v>46</v>
      </c>
      <c r="W56" s="2"/>
      <c r="X56" s="2" t="s">
        <v>202</v>
      </c>
      <c r="Y56" s="2"/>
      <c r="Z56" s="2"/>
      <c r="AA56" s="2" t="s">
        <v>92</v>
      </c>
      <c r="AB56" s="2" t="s">
        <v>20</v>
      </c>
    </row>
    <row r="57" spans="1:28" ht="51.95">
      <c r="A57" s="2" t="s">
        <v>201</v>
      </c>
      <c r="B57" s="2" t="s">
        <v>202</v>
      </c>
      <c r="C57" s="2" t="s">
        <v>1048</v>
      </c>
      <c r="D57" s="2" t="s">
        <v>1079</v>
      </c>
      <c r="E57" s="2"/>
      <c r="F57" s="2" t="s">
        <v>118</v>
      </c>
      <c r="G57" s="2" t="s">
        <v>203</v>
      </c>
      <c r="H57" s="2" t="s">
        <v>225</v>
      </c>
      <c r="I57" s="2" t="s">
        <v>226</v>
      </c>
      <c r="J57" s="2" t="s">
        <v>227</v>
      </c>
      <c r="K57" s="2" t="s">
        <v>141</v>
      </c>
      <c r="L57" s="2" t="s">
        <v>947</v>
      </c>
      <c r="M57" s="2" t="s">
        <v>117</v>
      </c>
      <c r="N57" s="2" t="s">
        <v>1101</v>
      </c>
      <c r="O57" s="2"/>
      <c r="P57" s="2"/>
      <c r="Q57" s="2"/>
      <c r="R57" s="2"/>
      <c r="S57" s="2" t="s">
        <v>20</v>
      </c>
      <c r="T57" s="2" t="s">
        <v>1100</v>
      </c>
      <c r="U57" s="2"/>
      <c r="V57" s="2"/>
      <c r="W57" s="2"/>
      <c r="X57" s="2" t="s">
        <v>202</v>
      </c>
      <c r="Y57" s="2"/>
      <c r="Z57" s="2"/>
      <c r="AA57" s="2"/>
      <c r="AB57" s="2" t="s">
        <v>20</v>
      </c>
    </row>
    <row r="58" spans="1:28">
      <c r="A58" s="2" t="s">
        <v>201</v>
      </c>
      <c r="B58" s="2" t="s">
        <v>202</v>
      </c>
      <c r="C58" s="2" t="s">
        <v>1048</v>
      </c>
      <c r="D58" s="2" t="s">
        <v>959</v>
      </c>
      <c r="E58" s="2"/>
      <c r="F58" s="2" t="s">
        <v>118</v>
      </c>
      <c r="G58" s="2" t="s">
        <v>228</v>
      </c>
      <c r="H58" s="2" t="s">
        <v>229</v>
      </c>
      <c r="I58" s="2">
        <v>178353</v>
      </c>
      <c r="J58" s="2">
        <v>191003</v>
      </c>
      <c r="K58" s="2" t="s">
        <v>103</v>
      </c>
      <c r="L58" s="2" t="s">
        <v>947</v>
      </c>
      <c r="M58" s="2" t="s">
        <v>119</v>
      </c>
      <c r="N58" s="2" t="s">
        <v>1046</v>
      </c>
      <c r="O58" s="2" t="s">
        <v>949</v>
      </c>
      <c r="P58" s="2" t="s">
        <v>20</v>
      </c>
      <c r="Q58" s="2"/>
      <c r="R58" s="2"/>
      <c r="S58" s="2" t="s">
        <v>104</v>
      </c>
      <c r="T58" s="2" t="s">
        <v>20</v>
      </c>
      <c r="U58" s="2"/>
      <c r="V58" s="2" t="s">
        <v>46</v>
      </c>
      <c r="W58" s="2"/>
      <c r="X58" s="2" t="s">
        <v>202</v>
      </c>
      <c r="Y58" s="2"/>
      <c r="Z58" s="2"/>
      <c r="AA58" s="2" t="s">
        <v>92</v>
      </c>
      <c r="AB58" s="2" t="s">
        <v>20</v>
      </c>
    </row>
    <row r="59" spans="1:28">
      <c r="A59" s="2" t="s">
        <v>201</v>
      </c>
      <c r="B59" s="2" t="s">
        <v>202</v>
      </c>
      <c r="C59" s="2" t="s">
        <v>1048</v>
      </c>
      <c r="D59" s="2" t="s">
        <v>959</v>
      </c>
      <c r="E59" s="2"/>
      <c r="F59" s="2" t="s">
        <v>118</v>
      </c>
      <c r="G59" s="2" t="s">
        <v>228</v>
      </c>
      <c r="H59" s="2" t="s">
        <v>116</v>
      </c>
      <c r="I59" s="2">
        <v>178308</v>
      </c>
      <c r="J59" s="2">
        <v>191003</v>
      </c>
      <c r="K59" s="2" t="s">
        <v>103</v>
      </c>
      <c r="L59" s="2" t="s">
        <v>947</v>
      </c>
      <c r="M59" s="2" t="s">
        <v>117</v>
      </c>
      <c r="N59" s="2" t="s">
        <v>1046</v>
      </c>
      <c r="O59" s="2" t="s">
        <v>949</v>
      </c>
      <c r="P59" s="2" t="s">
        <v>20</v>
      </c>
      <c r="Q59" s="2"/>
      <c r="R59" s="2"/>
      <c r="S59" s="2" t="s">
        <v>104</v>
      </c>
      <c r="T59" s="2" t="s">
        <v>20</v>
      </c>
      <c r="U59" s="2"/>
      <c r="V59" s="2" t="s">
        <v>46</v>
      </c>
      <c r="W59" s="2"/>
      <c r="X59" s="2" t="s">
        <v>202</v>
      </c>
      <c r="Y59" s="2"/>
      <c r="Z59" s="2"/>
      <c r="AA59" s="2" t="s">
        <v>92</v>
      </c>
      <c r="AB59" s="2" t="s">
        <v>20</v>
      </c>
    </row>
    <row r="60" spans="1:28">
      <c r="A60" s="2" t="s">
        <v>201</v>
      </c>
      <c r="B60" s="2" t="s">
        <v>202</v>
      </c>
      <c r="C60" s="2" t="s">
        <v>1048</v>
      </c>
      <c r="D60" s="2" t="s">
        <v>959</v>
      </c>
      <c r="E60" s="2"/>
      <c r="F60" s="2" t="s">
        <v>118</v>
      </c>
      <c r="G60" s="2" t="s">
        <v>228</v>
      </c>
      <c r="H60" s="2" t="s">
        <v>118</v>
      </c>
      <c r="I60" s="2">
        <v>178309</v>
      </c>
      <c r="J60" s="2">
        <v>190984</v>
      </c>
      <c r="K60" s="2" t="s">
        <v>103</v>
      </c>
      <c r="L60" s="2" t="s">
        <v>947</v>
      </c>
      <c r="M60" s="2" t="s">
        <v>119</v>
      </c>
      <c r="N60" s="2" t="s">
        <v>1046</v>
      </c>
      <c r="O60" s="2" t="s">
        <v>949</v>
      </c>
      <c r="P60" s="2" t="s">
        <v>20</v>
      </c>
      <c r="Q60" s="2"/>
      <c r="R60" s="2"/>
      <c r="S60" s="2" t="s">
        <v>104</v>
      </c>
      <c r="T60" s="2" t="s">
        <v>20</v>
      </c>
      <c r="U60" s="2"/>
      <c r="V60" s="2" t="s">
        <v>46</v>
      </c>
      <c r="W60" s="2"/>
      <c r="X60" s="2" t="s">
        <v>202</v>
      </c>
      <c r="Y60" s="2"/>
      <c r="Z60" s="2"/>
      <c r="AA60" s="2" t="s">
        <v>92</v>
      </c>
      <c r="AB60" s="2" t="s">
        <v>20</v>
      </c>
    </row>
    <row r="61" spans="1:28">
      <c r="A61" s="2" t="s">
        <v>201</v>
      </c>
      <c r="B61" s="2" t="s">
        <v>202</v>
      </c>
      <c r="C61" s="2" t="s">
        <v>1048</v>
      </c>
      <c r="D61" s="2" t="s">
        <v>959</v>
      </c>
      <c r="E61" s="2"/>
      <c r="F61" s="2" t="s">
        <v>118</v>
      </c>
      <c r="G61" s="2" t="s">
        <v>228</v>
      </c>
      <c r="H61" s="2" t="s">
        <v>120</v>
      </c>
      <c r="I61" s="2">
        <v>178311</v>
      </c>
      <c r="J61" s="2">
        <v>190985</v>
      </c>
      <c r="K61" s="2" t="s">
        <v>103</v>
      </c>
      <c r="L61" s="2" t="s">
        <v>947</v>
      </c>
      <c r="M61" s="2" t="s">
        <v>117</v>
      </c>
      <c r="N61" s="2" t="s">
        <v>1046</v>
      </c>
      <c r="O61" s="2" t="s">
        <v>949</v>
      </c>
      <c r="P61" s="2" t="s">
        <v>104</v>
      </c>
      <c r="Q61" s="2"/>
      <c r="R61" s="2"/>
      <c r="S61" s="2" t="s">
        <v>104</v>
      </c>
      <c r="T61" s="2" t="s">
        <v>20</v>
      </c>
      <c r="U61" s="2"/>
      <c r="V61" s="2" t="s">
        <v>46</v>
      </c>
      <c r="W61" s="2"/>
      <c r="X61" s="2" t="s">
        <v>202</v>
      </c>
      <c r="Y61" s="2"/>
      <c r="Z61" s="2"/>
      <c r="AA61" s="2" t="s">
        <v>92</v>
      </c>
      <c r="AB61" s="2" t="s">
        <v>20</v>
      </c>
    </row>
    <row r="62" spans="1:28" ht="26.1">
      <c r="A62" s="2" t="s">
        <v>201</v>
      </c>
      <c r="B62" s="2" t="s">
        <v>202</v>
      </c>
      <c r="C62" s="2" t="s">
        <v>1048</v>
      </c>
      <c r="D62" s="2" t="s">
        <v>959</v>
      </c>
      <c r="E62" s="2" t="s">
        <v>1110</v>
      </c>
      <c r="F62" s="2" t="s">
        <v>118</v>
      </c>
      <c r="G62" s="2" t="s">
        <v>228</v>
      </c>
      <c r="H62" s="2" t="s">
        <v>230</v>
      </c>
      <c r="I62" s="2">
        <v>178521</v>
      </c>
      <c r="J62" s="2">
        <v>191004</v>
      </c>
      <c r="K62" s="2" t="s">
        <v>103</v>
      </c>
      <c r="L62" s="2" t="s">
        <v>947</v>
      </c>
      <c r="M62" s="2" t="s">
        <v>117</v>
      </c>
      <c r="N62" s="2" t="s">
        <v>1046</v>
      </c>
      <c r="O62" s="2" t="s">
        <v>949</v>
      </c>
      <c r="P62" s="2" t="s">
        <v>104</v>
      </c>
      <c r="Q62" s="2"/>
      <c r="R62" s="2"/>
      <c r="S62" s="2" t="s">
        <v>104</v>
      </c>
      <c r="T62" s="2" t="s">
        <v>20</v>
      </c>
      <c r="U62" s="2"/>
      <c r="V62" s="2" t="s">
        <v>46</v>
      </c>
      <c r="W62" s="2"/>
      <c r="X62" s="2" t="s">
        <v>202</v>
      </c>
      <c r="Y62" s="2"/>
      <c r="Z62" s="2"/>
      <c r="AA62" s="2" t="s">
        <v>92</v>
      </c>
      <c r="AB62" s="2" t="s">
        <v>20</v>
      </c>
    </row>
    <row r="63" spans="1:28">
      <c r="A63" s="2" t="s">
        <v>201</v>
      </c>
      <c r="B63" s="2" t="s">
        <v>202</v>
      </c>
      <c r="C63" s="2" t="s">
        <v>1048</v>
      </c>
      <c r="D63" s="2" t="s">
        <v>959</v>
      </c>
      <c r="E63" s="2"/>
      <c r="F63" s="2" t="s">
        <v>118</v>
      </c>
      <c r="G63" s="2" t="s">
        <v>228</v>
      </c>
      <c r="H63" s="2" t="s">
        <v>231</v>
      </c>
      <c r="I63" s="2">
        <v>179115</v>
      </c>
      <c r="J63" s="2">
        <v>191005</v>
      </c>
      <c r="K63" s="2" t="s">
        <v>103</v>
      </c>
      <c r="L63" s="2" t="s">
        <v>947</v>
      </c>
      <c r="M63" s="2" t="s">
        <v>119</v>
      </c>
      <c r="N63" s="2" t="s">
        <v>1046</v>
      </c>
      <c r="O63" s="2" t="s">
        <v>949</v>
      </c>
      <c r="P63" s="2" t="s">
        <v>104</v>
      </c>
      <c r="Q63" s="2"/>
      <c r="R63" s="2"/>
      <c r="S63" s="2" t="s">
        <v>104</v>
      </c>
      <c r="T63" s="2" t="s">
        <v>20</v>
      </c>
      <c r="U63" s="2"/>
      <c r="V63" s="2" t="s">
        <v>46</v>
      </c>
      <c r="W63" s="2"/>
      <c r="X63" s="2" t="s">
        <v>202</v>
      </c>
      <c r="Y63" s="2"/>
      <c r="Z63" s="2"/>
      <c r="AA63" s="2" t="s">
        <v>92</v>
      </c>
      <c r="AB63" s="2" t="s">
        <v>20</v>
      </c>
    </row>
    <row r="64" spans="1:28">
      <c r="A64" s="2" t="s">
        <v>201</v>
      </c>
      <c r="B64" s="2" t="s">
        <v>202</v>
      </c>
      <c r="C64" s="2" t="s">
        <v>1048</v>
      </c>
      <c r="D64" s="2" t="s">
        <v>959</v>
      </c>
      <c r="E64" s="2"/>
      <c r="F64" s="2" t="s">
        <v>118</v>
      </c>
      <c r="G64" s="2" t="s">
        <v>228</v>
      </c>
      <c r="H64" s="2" t="s">
        <v>121</v>
      </c>
      <c r="I64" s="2">
        <v>178312</v>
      </c>
      <c r="J64" s="2">
        <v>190986</v>
      </c>
      <c r="K64" s="2" t="s">
        <v>103</v>
      </c>
      <c r="L64" s="2" t="s">
        <v>947</v>
      </c>
      <c r="M64" s="2" t="s">
        <v>119</v>
      </c>
      <c r="N64" s="2" t="s">
        <v>1046</v>
      </c>
      <c r="O64" s="2" t="s">
        <v>949</v>
      </c>
      <c r="P64" s="2" t="s">
        <v>20</v>
      </c>
      <c r="Q64" s="2"/>
      <c r="R64" s="2"/>
      <c r="S64" s="2" t="s">
        <v>104</v>
      </c>
      <c r="T64" s="2" t="s">
        <v>20</v>
      </c>
      <c r="U64" s="2"/>
      <c r="V64" s="2" t="s">
        <v>46</v>
      </c>
      <c r="W64" s="2"/>
      <c r="X64" s="2" t="s">
        <v>202</v>
      </c>
      <c r="Y64" s="2"/>
      <c r="Z64" s="2"/>
      <c r="AA64" s="2" t="s">
        <v>92</v>
      </c>
      <c r="AB64" s="2" t="s">
        <v>20</v>
      </c>
    </row>
    <row r="65" spans="1:28" ht="26.1">
      <c r="A65" s="2" t="s">
        <v>201</v>
      </c>
      <c r="B65" s="2" t="s">
        <v>202</v>
      </c>
      <c r="C65" s="2" t="s">
        <v>1048</v>
      </c>
      <c r="D65" s="2" t="s">
        <v>959</v>
      </c>
      <c r="E65" s="2" t="s">
        <v>1110</v>
      </c>
      <c r="F65" s="2" t="s">
        <v>118</v>
      </c>
      <c r="G65" s="2" t="s">
        <v>228</v>
      </c>
      <c r="H65" s="2" t="s">
        <v>122</v>
      </c>
      <c r="I65" s="2">
        <v>178340</v>
      </c>
      <c r="J65" s="2">
        <v>190987</v>
      </c>
      <c r="K65" s="2" t="s">
        <v>103</v>
      </c>
      <c r="L65" s="2" t="s">
        <v>947</v>
      </c>
      <c r="M65" s="2" t="s">
        <v>119</v>
      </c>
      <c r="N65" s="2" t="s">
        <v>1046</v>
      </c>
      <c r="O65" s="2" t="s">
        <v>949</v>
      </c>
      <c r="P65" s="2" t="s">
        <v>104</v>
      </c>
      <c r="Q65" s="2"/>
      <c r="R65" s="2"/>
      <c r="S65" s="2" t="s">
        <v>104</v>
      </c>
      <c r="T65" s="2" t="s">
        <v>20</v>
      </c>
      <c r="U65" s="2"/>
      <c r="V65" s="2" t="s">
        <v>46</v>
      </c>
      <c r="W65" s="2"/>
      <c r="X65" s="2" t="s">
        <v>202</v>
      </c>
      <c r="Y65" s="2"/>
      <c r="Z65" s="2"/>
      <c r="AA65" s="2" t="s">
        <v>92</v>
      </c>
      <c r="AB65" s="2" t="s">
        <v>20</v>
      </c>
    </row>
    <row r="66" spans="1:28">
      <c r="A66" s="2" t="s">
        <v>201</v>
      </c>
      <c r="B66" s="2" t="s">
        <v>202</v>
      </c>
      <c r="C66" s="2" t="s">
        <v>1048</v>
      </c>
      <c r="D66" s="2" t="s">
        <v>959</v>
      </c>
      <c r="E66" s="2"/>
      <c r="F66" s="2" t="s">
        <v>118</v>
      </c>
      <c r="G66" s="2" t="s">
        <v>228</v>
      </c>
      <c r="H66" s="2" t="s">
        <v>123</v>
      </c>
      <c r="I66" s="2">
        <v>178310</v>
      </c>
      <c r="J66" s="2">
        <v>190988</v>
      </c>
      <c r="K66" s="2" t="s">
        <v>103</v>
      </c>
      <c r="L66" s="2" t="s">
        <v>947</v>
      </c>
      <c r="M66" s="2" t="s">
        <v>117</v>
      </c>
      <c r="N66" s="2" t="s">
        <v>1046</v>
      </c>
      <c r="O66" s="2" t="s">
        <v>949</v>
      </c>
      <c r="P66" s="2" t="s">
        <v>20</v>
      </c>
      <c r="Q66" s="2"/>
      <c r="R66" s="2" t="s">
        <v>1122</v>
      </c>
      <c r="S66" s="2" t="s">
        <v>104</v>
      </c>
      <c r="T66" s="2" t="s">
        <v>20</v>
      </c>
      <c r="U66" s="2"/>
      <c r="V66" s="2" t="s">
        <v>46</v>
      </c>
      <c r="W66" s="2"/>
      <c r="X66" s="2" t="s">
        <v>202</v>
      </c>
      <c r="Y66" s="2"/>
      <c r="Z66" s="2"/>
      <c r="AA66" s="2" t="s">
        <v>92</v>
      </c>
      <c r="AB66" s="2" t="s">
        <v>20</v>
      </c>
    </row>
    <row r="67" spans="1:28" ht="26.1">
      <c r="A67" s="2" t="s">
        <v>201</v>
      </c>
      <c r="B67" s="2" t="s">
        <v>202</v>
      </c>
      <c r="C67" s="2" t="s">
        <v>1048</v>
      </c>
      <c r="D67" s="2" t="s">
        <v>959</v>
      </c>
      <c r="E67" s="2" t="s">
        <v>1110</v>
      </c>
      <c r="F67" s="2" t="s">
        <v>118</v>
      </c>
      <c r="G67" s="2" t="s">
        <v>228</v>
      </c>
      <c r="H67" s="2" t="s">
        <v>124</v>
      </c>
      <c r="I67" s="2">
        <v>3399</v>
      </c>
      <c r="J67" s="2">
        <v>3399</v>
      </c>
      <c r="K67" s="2" t="s">
        <v>103</v>
      </c>
      <c r="L67" s="2" t="s">
        <v>947</v>
      </c>
      <c r="M67" s="2" t="s">
        <v>117</v>
      </c>
      <c r="N67" s="2" t="s">
        <v>1046</v>
      </c>
      <c r="O67" s="2"/>
      <c r="P67" s="2" t="s">
        <v>104</v>
      </c>
      <c r="Q67" s="2"/>
      <c r="R67" s="2"/>
      <c r="S67" s="2" t="s">
        <v>20</v>
      </c>
      <c r="T67" s="2" t="s">
        <v>20</v>
      </c>
      <c r="U67" s="2"/>
      <c r="V67" s="2" t="s">
        <v>46</v>
      </c>
      <c r="W67" s="2"/>
      <c r="X67" s="2" t="s">
        <v>202</v>
      </c>
      <c r="Y67" s="2"/>
      <c r="Z67" s="2"/>
      <c r="AA67" s="2"/>
      <c r="AB67" s="2" t="s">
        <v>20</v>
      </c>
    </row>
    <row r="68" spans="1:28">
      <c r="A68" s="2" t="s">
        <v>201</v>
      </c>
      <c r="B68" s="2" t="s">
        <v>202</v>
      </c>
      <c r="C68" s="2" t="s">
        <v>1048</v>
      </c>
      <c r="D68" s="2" t="s">
        <v>959</v>
      </c>
      <c r="E68" s="2"/>
      <c r="F68" s="2" t="s">
        <v>118</v>
      </c>
      <c r="G68" s="2" t="s">
        <v>228</v>
      </c>
      <c r="H68" s="2" t="s">
        <v>125</v>
      </c>
      <c r="I68" s="2">
        <v>178339</v>
      </c>
      <c r="J68" s="2">
        <v>190989</v>
      </c>
      <c r="K68" s="2" t="s">
        <v>103</v>
      </c>
      <c r="L68" s="2" t="s">
        <v>947</v>
      </c>
      <c r="M68" s="2" t="s">
        <v>119</v>
      </c>
      <c r="N68" s="2" t="s">
        <v>1046</v>
      </c>
      <c r="O68" s="2" t="s">
        <v>949</v>
      </c>
      <c r="P68" s="2" t="s">
        <v>104</v>
      </c>
      <c r="Q68" s="2"/>
      <c r="R68" s="2"/>
      <c r="S68" s="2" t="s">
        <v>104</v>
      </c>
      <c r="T68" s="2" t="s">
        <v>20</v>
      </c>
      <c r="U68" s="2"/>
      <c r="V68" s="2" t="s">
        <v>46</v>
      </c>
      <c r="W68" s="2"/>
      <c r="X68" s="2" t="s">
        <v>202</v>
      </c>
      <c r="Y68" s="2"/>
      <c r="Z68" s="2"/>
      <c r="AA68" s="2" t="s">
        <v>92</v>
      </c>
      <c r="AB68" s="2" t="s">
        <v>20</v>
      </c>
    </row>
    <row r="69" spans="1:28" ht="39">
      <c r="A69" s="2" t="s">
        <v>201</v>
      </c>
      <c r="B69" s="2" t="s">
        <v>202</v>
      </c>
      <c r="C69" s="2" t="s">
        <v>1048</v>
      </c>
      <c r="D69" s="2" t="s">
        <v>1127</v>
      </c>
      <c r="E69" s="2"/>
      <c r="F69" s="2" t="s">
        <v>118</v>
      </c>
      <c r="G69" s="2" t="s">
        <v>228</v>
      </c>
      <c r="H69" s="2" t="s">
        <v>232</v>
      </c>
      <c r="I69" s="2" t="s">
        <v>233</v>
      </c>
      <c r="J69" s="2" t="s">
        <v>233</v>
      </c>
      <c r="K69" s="2" t="s">
        <v>216</v>
      </c>
      <c r="L69" s="2" t="s">
        <v>947</v>
      </c>
      <c r="M69" s="2"/>
      <c r="N69" s="2" t="s">
        <v>1046</v>
      </c>
      <c r="O69" s="2" t="s">
        <v>949</v>
      </c>
      <c r="P69" s="2"/>
      <c r="Q69" s="2"/>
      <c r="R69" s="2" t="s">
        <v>1129</v>
      </c>
      <c r="S69" s="2" t="s">
        <v>20</v>
      </c>
      <c r="T69" s="2" t="s">
        <v>20</v>
      </c>
      <c r="U69" s="2" t="s">
        <v>20</v>
      </c>
      <c r="V69" s="2" t="s">
        <v>46</v>
      </c>
      <c r="W69" s="2"/>
      <c r="X69" s="2" t="s">
        <v>202</v>
      </c>
      <c r="Y69" s="2"/>
      <c r="Z69" s="2"/>
      <c r="AA69" s="2" t="s">
        <v>92</v>
      </c>
      <c r="AB69" s="2" t="s">
        <v>104</v>
      </c>
    </row>
    <row r="70" spans="1:28" ht="221.1">
      <c r="A70" s="2" t="s">
        <v>201</v>
      </c>
      <c r="B70" s="2" t="s">
        <v>202</v>
      </c>
      <c r="C70" s="2" t="s">
        <v>1048</v>
      </c>
      <c r="D70" s="2" t="s">
        <v>1127</v>
      </c>
      <c r="E70" s="2"/>
      <c r="F70" s="2" t="s">
        <v>118</v>
      </c>
      <c r="G70" s="2" t="s">
        <v>228</v>
      </c>
      <c r="H70" s="2" t="s">
        <v>234</v>
      </c>
      <c r="I70" s="2" t="s">
        <v>235</v>
      </c>
      <c r="J70" s="2" t="s">
        <v>236</v>
      </c>
      <c r="K70" s="2" t="s">
        <v>141</v>
      </c>
      <c r="L70" s="2" t="s">
        <v>947</v>
      </c>
      <c r="M70" s="2" t="s">
        <v>117</v>
      </c>
      <c r="N70" s="2" t="s">
        <v>1132</v>
      </c>
      <c r="O70" s="2" t="s">
        <v>399</v>
      </c>
      <c r="P70" s="2"/>
      <c r="Q70" s="2"/>
      <c r="R70" s="2" t="s">
        <v>1131</v>
      </c>
      <c r="S70" s="2" t="s">
        <v>104</v>
      </c>
      <c r="T70" s="2" t="s">
        <v>20</v>
      </c>
      <c r="U70" s="2" t="s">
        <v>20</v>
      </c>
      <c r="V70" s="2" t="s">
        <v>46</v>
      </c>
      <c r="W70" s="2"/>
      <c r="X70" s="2" t="s">
        <v>202</v>
      </c>
      <c r="Y70" s="2"/>
      <c r="Z70" s="2"/>
      <c r="AA70" s="2" t="s">
        <v>112</v>
      </c>
      <c r="AB70" s="2" t="s">
        <v>20</v>
      </c>
    </row>
    <row r="71" spans="1:28" ht="39">
      <c r="A71" s="2" t="s">
        <v>201</v>
      </c>
      <c r="B71" s="2" t="s">
        <v>202</v>
      </c>
      <c r="C71" s="2"/>
      <c r="D71" s="2" t="s">
        <v>1134</v>
      </c>
      <c r="E71" s="2" t="s">
        <v>1134</v>
      </c>
      <c r="F71" s="2" t="s">
        <v>1135</v>
      </c>
      <c r="G71" s="2" t="s">
        <v>228</v>
      </c>
      <c r="H71" s="2" t="s">
        <v>237</v>
      </c>
      <c r="I71" s="2" t="s">
        <v>238</v>
      </c>
      <c r="J71" s="2" t="s">
        <v>238</v>
      </c>
      <c r="K71" s="2" t="s">
        <v>103</v>
      </c>
      <c r="L71" s="2" t="s">
        <v>947</v>
      </c>
      <c r="M71" s="2"/>
      <c r="N71" s="2"/>
      <c r="O71" s="2" t="s">
        <v>949</v>
      </c>
      <c r="P71" s="2"/>
      <c r="Q71" s="2"/>
      <c r="R71" s="2"/>
      <c r="S71" s="2" t="s">
        <v>20</v>
      </c>
      <c r="T71" s="2"/>
      <c r="U71" s="2"/>
      <c r="V71" s="2" t="s">
        <v>156</v>
      </c>
      <c r="W71" s="2"/>
      <c r="X71" s="2" t="s">
        <v>202</v>
      </c>
      <c r="Y71" s="2"/>
      <c r="Z71" s="2"/>
      <c r="AA71" s="2" t="s">
        <v>92</v>
      </c>
      <c r="AB71" s="2" t="s">
        <v>104</v>
      </c>
    </row>
    <row r="72" spans="1:28" ht="78">
      <c r="A72" s="2" t="s">
        <v>201</v>
      </c>
      <c r="B72" s="2" t="s">
        <v>202</v>
      </c>
      <c r="C72" s="2"/>
      <c r="D72" s="2" t="s">
        <v>1134</v>
      </c>
      <c r="E72" s="2" t="s">
        <v>1134</v>
      </c>
      <c r="F72" s="2" t="s">
        <v>1139</v>
      </c>
      <c r="G72" s="2" t="s">
        <v>228</v>
      </c>
      <c r="H72" s="2" t="s">
        <v>239</v>
      </c>
      <c r="I72" s="2" t="s">
        <v>240</v>
      </c>
      <c r="J72" s="2" t="s">
        <v>240</v>
      </c>
      <c r="K72" s="2" t="s">
        <v>141</v>
      </c>
      <c r="L72" s="2" t="s">
        <v>947</v>
      </c>
      <c r="M72" s="2" t="s">
        <v>117</v>
      </c>
      <c r="N72" s="2" t="s">
        <v>1143</v>
      </c>
      <c r="O72" s="2"/>
      <c r="P72" s="2"/>
      <c r="Q72" s="2"/>
      <c r="R72" s="2" t="s">
        <v>1142</v>
      </c>
      <c r="S72" s="2" t="s">
        <v>20</v>
      </c>
      <c r="T72" s="2"/>
      <c r="U72" s="2"/>
      <c r="V72" s="2" t="s">
        <v>156</v>
      </c>
      <c r="W72" s="2"/>
      <c r="X72" s="2" t="s">
        <v>202</v>
      </c>
      <c r="Y72" s="2"/>
      <c r="Z72" s="2"/>
      <c r="AA72" s="2"/>
      <c r="AB72" s="2" t="s">
        <v>20</v>
      </c>
    </row>
    <row r="73" spans="1:28" ht="143.1">
      <c r="A73" s="2" t="s">
        <v>201</v>
      </c>
      <c r="B73" s="2" t="s">
        <v>202</v>
      </c>
      <c r="C73" s="2"/>
      <c r="D73" s="2" t="s">
        <v>1134</v>
      </c>
      <c r="E73" s="2" t="s">
        <v>1134</v>
      </c>
      <c r="F73" s="2" t="s">
        <v>1139</v>
      </c>
      <c r="G73" s="2" t="s">
        <v>228</v>
      </c>
      <c r="H73" s="2" t="s">
        <v>241</v>
      </c>
      <c r="I73" s="2" t="s">
        <v>242</v>
      </c>
      <c r="J73" s="2" t="s">
        <v>242</v>
      </c>
      <c r="K73" s="2" t="s">
        <v>141</v>
      </c>
      <c r="L73" s="2" t="s">
        <v>947</v>
      </c>
      <c r="M73" s="2" t="s">
        <v>117</v>
      </c>
      <c r="N73" s="2" t="s">
        <v>1147</v>
      </c>
      <c r="O73" s="2"/>
      <c r="P73" s="2"/>
      <c r="Q73" s="2"/>
      <c r="R73" s="2" t="s">
        <v>1142</v>
      </c>
      <c r="S73" s="2" t="s">
        <v>20</v>
      </c>
      <c r="T73" s="2"/>
      <c r="U73" s="2"/>
      <c r="V73" s="2" t="s">
        <v>156</v>
      </c>
      <c r="W73" s="2"/>
      <c r="X73" s="2" t="s">
        <v>202</v>
      </c>
      <c r="Y73" s="2"/>
      <c r="Z73" s="2"/>
      <c r="AA73" s="2"/>
      <c r="AB73" s="2" t="s">
        <v>20</v>
      </c>
    </row>
    <row r="74" spans="1:28" ht="39">
      <c r="A74" s="2" t="s">
        <v>201</v>
      </c>
      <c r="B74" s="2" t="s">
        <v>202</v>
      </c>
      <c r="C74" s="2" t="s">
        <v>1048</v>
      </c>
      <c r="D74" s="2" t="s">
        <v>1134</v>
      </c>
      <c r="E74" s="2" t="s">
        <v>1134</v>
      </c>
      <c r="F74" s="2" t="s">
        <v>1135</v>
      </c>
      <c r="G74" s="2" t="s">
        <v>228</v>
      </c>
      <c r="H74" s="2" t="s">
        <v>243</v>
      </c>
      <c r="I74" s="2" t="s">
        <v>244</v>
      </c>
      <c r="J74" s="2" t="s">
        <v>244</v>
      </c>
      <c r="K74" s="2" t="s">
        <v>103</v>
      </c>
      <c r="L74" s="2" t="s">
        <v>947</v>
      </c>
      <c r="M74" s="2"/>
      <c r="N74" s="2"/>
      <c r="O74" s="2" t="s">
        <v>949</v>
      </c>
      <c r="P74" s="2"/>
      <c r="Q74" s="2"/>
      <c r="R74" s="2"/>
      <c r="S74" s="2" t="s">
        <v>20</v>
      </c>
      <c r="T74" s="2" t="s">
        <v>20</v>
      </c>
      <c r="U74" s="2"/>
      <c r="V74" s="2" t="s">
        <v>1047</v>
      </c>
      <c r="W74" s="2"/>
      <c r="X74" s="2" t="s">
        <v>202</v>
      </c>
      <c r="Y74" s="2"/>
      <c r="Z74" s="2"/>
      <c r="AA74" s="2" t="s">
        <v>92</v>
      </c>
      <c r="AB74" s="2" t="s">
        <v>104</v>
      </c>
    </row>
    <row r="75" spans="1:28" ht="39">
      <c r="A75" s="2" t="s">
        <v>201</v>
      </c>
      <c r="B75" s="2" t="s">
        <v>202</v>
      </c>
      <c r="C75" s="2" t="s">
        <v>1048</v>
      </c>
      <c r="D75" s="2" t="s">
        <v>1134</v>
      </c>
      <c r="E75" s="2" t="s">
        <v>1134</v>
      </c>
      <c r="F75" s="2" t="s">
        <v>1135</v>
      </c>
      <c r="G75" s="2" t="s">
        <v>228</v>
      </c>
      <c r="H75" s="2" t="s">
        <v>245</v>
      </c>
      <c r="I75" s="2" t="s">
        <v>246</v>
      </c>
      <c r="J75" s="2" t="s">
        <v>246</v>
      </c>
      <c r="K75" s="2" t="s">
        <v>103</v>
      </c>
      <c r="L75" s="2" t="s">
        <v>947</v>
      </c>
      <c r="M75" s="2"/>
      <c r="N75" s="2"/>
      <c r="O75" s="2" t="s">
        <v>949</v>
      </c>
      <c r="P75" s="2"/>
      <c r="Q75" s="2"/>
      <c r="R75" s="2"/>
      <c r="S75" s="2" t="s">
        <v>20</v>
      </c>
      <c r="T75" s="2" t="s">
        <v>20</v>
      </c>
      <c r="U75" s="2"/>
      <c r="V75" s="2" t="s">
        <v>1047</v>
      </c>
      <c r="W75" s="2"/>
      <c r="X75" s="2" t="s">
        <v>202</v>
      </c>
      <c r="Y75" s="2"/>
      <c r="Z75" s="2"/>
      <c r="AA75" s="2" t="s">
        <v>92</v>
      </c>
      <c r="AB75" s="2" t="s">
        <v>104</v>
      </c>
    </row>
    <row r="76" spans="1:28" ht="39">
      <c r="A76" s="2" t="s">
        <v>201</v>
      </c>
      <c r="B76" s="2" t="s">
        <v>202</v>
      </c>
      <c r="C76" s="2" t="s">
        <v>1048</v>
      </c>
      <c r="D76" s="2" t="s">
        <v>1134</v>
      </c>
      <c r="E76" s="2" t="s">
        <v>1134</v>
      </c>
      <c r="F76" s="2" t="s">
        <v>1135</v>
      </c>
      <c r="G76" s="2" t="s">
        <v>228</v>
      </c>
      <c r="H76" s="2" t="s">
        <v>127</v>
      </c>
      <c r="I76" s="2" t="s">
        <v>247</v>
      </c>
      <c r="J76" s="2" t="s">
        <v>247</v>
      </c>
      <c r="K76" s="2" t="s">
        <v>103</v>
      </c>
      <c r="L76" s="2" t="s">
        <v>947</v>
      </c>
      <c r="M76" s="2"/>
      <c r="N76" s="2"/>
      <c r="O76" s="2" t="s">
        <v>949</v>
      </c>
      <c r="P76" s="2"/>
      <c r="Q76" s="2"/>
      <c r="R76" s="2"/>
      <c r="S76" s="2" t="s">
        <v>20</v>
      </c>
      <c r="T76" s="2" t="s">
        <v>20</v>
      </c>
      <c r="U76" s="2" t="s">
        <v>20</v>
      </c>
      <c r="V76" s="2" t="s">
        <v>1047</v>
      </c>
      <c r="W76" s="2"/>
      <c r="X76" s="2" t="s">
        <v>202</v>
      </c>
      <c r="Y76" s="2"/>
      <c r="Z76" s="2"/>
      <c r="AA76" s="2" t="s">
        <v>92</v>
      </c>
      <c r="AB76" s="2" t="s">
        <v>104</v>
      </c>
    </row>
    <row r="77" spans="1:28" ht="65.099999999999994">
      <c r="A77" s="2" t="s">
        <v>201</v>
      </c>
      <c r="B77" s="2" t="s">
        <v>202</v>
      </c>
      <c r="C77" s="2" t="s">
        <v>1048</v>
      </c>
      <c r="D77" s="2" t="s">
        <v>1134</v>
      </c>
      <c r="E77" s="2" t="s">
        <v>1134</v>
      </c>
      <c r="F77" s="2" t="s">
        <v>1135</v>
      </c>
      <c r="G77" s="2" t="s">
        <v>228</v>
      </c>
      <c r="H77" s="2" t="s">
        <v>248</v>
      </c>
      <c r="I77" s="2" t="s">
        <v>249</v>
      </c>
      <c r="J77" s="2" t="s">
        <v>249</v>
      </c>
      <c r="K77" s="2" t="s">
        <v>141</v>
      </c>
      <c r="L77" s="2" t="s">
        <v>947</v>
      </c>
      <c r="M77" s="2" t="s">
        <v>117</v>
      </c>
      <c r="N77" s="2" t="s">
        <v>1160</v>
      </c>
      <c r="O77" s="2" t="s">
        <v>949</v>
      </c>
      <c r="P77" s="2" t="s">
        <v>1162</v>
      </c>
      <c r="Q77" s="2"/>
      <c r="R77" s="2"/>
      <c r="S77" s="2" t="s">
        <v>20</v>
      </c>
      <c r="T77" s="2" t="s">
        <v>20</v>
      </c>
      <c r="U77" s="2" t="s">
        <v>20</v>
      </c>
      <c r="V77" s="2" t="s">
        <v>1047</v>
      </c>
      <c r="W77" s="2"/>
      <c r="X77" s="2" t="s">
        <v>202</v>
      </c>
      <c r="Y77" s="2"/>
      <c r="Z77" s="2"/>
      <c r="AA77" s="2" t="s">
        <v>92</v>
      </c>
      <c r="AB77" s="2" t="s">
        <v>20</v>
      </c>
    </row>
    <row r="78" spans="1:28" ht="39">
      <c r="A78" s="2" t="s">
        <v>201</v>
      </c>
      <c r="B78" s="2" t="s">
        <v>202</v>
      </c>
      <c r="C78" s="2" t="s">
        <v>1048</v>
      </c>
      <c r="D78" s="2" t="s">
        <v>1134</v>
      </c>
      <c r="E78" s="2" t="s">
        <v>1134</v>
      </c>
      <c r="F78" s="2" t="s">
        <v>1135</v>
      </c>
      <c r="G78" s="2" t="s">
        <v>228</v>
      </c>
      <c r="H78" s="2" t="s">
        <v>250</v>
      </c>
      <c r="I78" s="2" t="s">
        <v>251</v>
      </c>
      <c r="J78" s="2" t="s">
        <v>251</v>
      </c>
      <c r="K78" s="2" t="s">
        <v>103</v>
      </c>
      <c r="L78" s="2" t="s">
        <v>947</v>
      </c>
      <c r="M78" s="2"/>
      <c r="N78" s="2"/>
      <c r="O78" s="2" t="s">
        <v>949</v>
      </c>
      <c r="P78" s="2"/>
      <c r="Q78" s="2"/>
      <c r="R78" s="2"/>
      <c r="S78" s="2" t="s">
        <v>20</v>
      </c>
      <c r="T78" s="2" t="s">
        <v>20</v>
      </c>
      <c r="U78" s="2"/>
      <c r="V78" s="2" t="s">
        <v>1047</v>
      </c>
      <c r="W78" s="2"/>
      <c r="X78" s="2" t="s">
        <v>202</v>
      </c>
      <c r="Y78" s="2"/>
      <c r="Z78" s="2"/>
      <c r="AA78" s="2" t="s">
        <v>92</v>
      </c>
      <c r="AB78" s="2" t="s">
        <v>104</v>
      </c>
    </row>
    <row r="79" spans="1:28" ht="90.95">
      <c r="A79" s="2" t="s">
        <v>201</v>
      </c>
      <c r="B79" s="2" t="s">
        <v>202</v>
      </c>
      <c r="C79" s="2" t="s">
        <v>1048</v>
      </c>
      <c r="D79" s="2" t="s">
        <v>1134</v>
      </c>
      <c r="E79" s="2" t="s">
        <v>1134</v>
      </c>
      <c r="F79" s="2" t="s">
        <v>1135</v>
      </c>
      <c r="G79" s="2" t="s">
        <v>228</v>
      </c>
      <c r="H79" s="2" t="s">
        <v>252</v>
      </c>
      <c r="I79" s="2" t="s">
        <v>253</v>
      </c>
      <c r="J79" s="2" t="s">
        <v>253</v>
      </c>
      <c r="K79" s="2" t="s">
        <v>141</v>
      </c>
      <c r="L79" s="2" t="s">
        <v>947</v>
      </c>
      <c r="M79" s="2" t="s">
        <v>119</v>
      </c>
      <c r="N79" s="2" t="s">
        <v>1167</v>
      </c>
      <c r="O79" s="2" t="s">
        <v>949</v>
      </c>
      <c r="P79" s="2"/>
      <c r="Q79" s="2"/>
      <c r="R79" s="2"/>
      <c r="S79" s="2" t="s">
        <v>20</v>
      </c>
      <c r="T79" s="2" t="s">
        <v>20</v>
      </c>
      <c r="U79" s="2"/>
      <c r="V79" s="2" t="s">
        <v>1047</v>
      </c>
      <c r="W79" s="2"/>
      <c r="X79" s="2" t="s">
        <v>202</v>
      </c>
      <c r="Y79" s="2"/>
      <c r="Z79" s="2"/>
      <c r="AA79" s="2" t="s">
        <v>92</v>
      </c>
      <c r="AB79" s="2" t="s">
        <v>20</v>
      </c>
    </row>
    <row r="80" spans="1:28" ht="65.099999999999994">
      <c r="A80" s="2" t="s">
        <v>201</v>
      </c>
      <c r="B80" s="2" t="s">
        <v>202</v>
      </c>
      <c r="C80" s="2" t="s">
        <v>1048</v>
      </c>
      <c r="D80" s="2" t="s">
        <v>1134</v>
      </c>
      <c r="E80" s="2" t="s">
        <v>1169</v>
      </c>
      <c r="F80" s="2" t="s">
        <v>1135</v>
      </c>
      <c r="G80" s="2" t="s">
        <v>228</v>
      </c>
      <c r="H80" s="2" t="s">
        <v>254</v>
      </c>
      <c r="I80" s="2" t="s">
        <v>255</v>
      </c>
      <c r="J80" s="2" t="s">
        <v>255</v>
      </c>
      <c r="K80" s="2" t="s">
        <v>141</v>
      </c>
      <c r="L80" s="2" t="s">
        <v>947</v>
      </c>
      <c r="M80" s="2" t="s">
        <v>117</v>
      </c>
      <c r="N80" s="2" t="s">
        <v>1172</v>
      </c>
      <c r="O80" s="2" t="s">
        <v>949</v>
      </c>
      <c r="P80" s="2"/>
      <c r="Q80" s="2"/>
      <c r="R80" s="2" t="s">
        <v>1122</v>
      </c>
      <c r="S80" s="2" t="s">
        <v>20</v>
      </c>
      <c r="T80" s="2" t="s">
        <v>20</v>
      </c>
      <c r="U80" s="2" t="s">
        <v>20</v>
      </c>
      <c r="V80" s="2" t="s">
        <v>1047</v>
      </c>
      <c r="W80" s="2"/>
      <c r="X80" s="2" t="s">
        <v>202</v>
      </c>
      <c r="Y80" s="2"/>
      <c r="Z80" s="2"/>
      <c r="AA80" s="2" t="s">
        <v>92</v>
      </c>
      <c r="AB80" s="2" t="s">
        <v>20</v>
      </c>
    </row>
    <row r="81" spans="1:28" ht="26.1">
      <c r="A81" s="2" t="s">
        <v>201</v>
      </c>
      <c r="B81" s="2" t="s">
        <v>202</v>
      </c>
      <c r="C81" s="2" t="s">
        <v>1048</v>
      </c>
      <c r="D81" s="2" t="s">
        <v>1134</v>
      </c>
      <c r="E81" s="2" t="s">
        <v>1169</v>
      </c>
      <c r="F81" s="2" t="s">
        <v>123</v>
      </c>
      <c r="G81" s="2" t="s">
        <v>228</v>
      </c>
      <c r="H81" s="2" t="s">
        <v>256</v>
      </c>
      <c r="I81" s="2" t="s">
        <v>257</v>
      </c>
      <c r="J81" s="2" t="s">
        <v>257</v>
      </c>
      <c r="K81" s="2" t="s">
        <v>141</v>
      </c>
      <c r="L81" s="2" t="s">
        <v>947</v>
      </c>
      <c r="M81" s="2" t="s">
        <v>117</v>
      </c>
      <c r="N81" s="2" t="s">
        <v>1001</v>
      </c>
      <c r="O81" s="2" t="s">
        <v>949</v>
      </c>
      <c r="P81" s="2"/>
      <c r="Q81" s="2"/>
      <c r="R81" s="2" t="s">
        <v>1122</v>
      </c>
      <c r="S81" s="2" t="s">
        <v>104</v>
      </c>
      <c r="T81" s="2" t="s">
        <v>104</v>
      </c>
      <c r="U81" s="2" t="s">
        <v>20</v>
      </c>
      <c r="V81" s="2" t="s">
        <v>1047</v>
      </c>
      <c r="W81" s="2"/>
      <c r="X81" s="2" t="s">
        <v>202</v>
      </c>
      <c r="Y81" s="2"/>
      <c r="Z81" s="2"/>
      <c r="AA81" s="2" t="s">
        <v>92</v>
      </c>
      <c r="AB81" s="2" t="s">
        <v>20</v>
      </c>
    </row>
    <row r="82" spans="1:28" ht="26.1">
      <c r="A82" s="2" t="s">
        <v>201</v>
      </c>
      <c r="B82" s="2" t="s">
        <v>202</v>
      </c>
      <c r="C82" s="2" t="s">
        <v>1048</v>
      </c>
      <c r="D82" s="2" t="s">
        <v>1134</v>
      </c>
      <c r="E82" s="2" t="s">
        <v>1169</v>
      </c>
      <c r="F82" s="2" t="s">
        <v>123</v>
      </c>
      <c r="G82" s="2" t="s">
        <v>228</v>
      </c>
      <c r="H82" s="2" t="s">
        <v>258</v>
      </c>
      <c r="I82" s="2" t="s">
        <v>259</v>
      </c>
      <c r="J82" s="2" t="s">
        <v>259</v>
      </c>
      <c r="K82" s="2" t="s">
        <v>141</v>
      </c>
      <c r="L82" s="2" t="s">
        <v>947</v>
      </c>
      <c r="M82" s="2" t="s">
        <v>117</v>
      </c>
      <c r="N82" s="2" t="s">
        <v>1001</v>
      </c>
      <c r="O82" s="2"/>
      <c r="P82" s="2"/>
      <c r="Q82" s="2"/>
      <c r="R82" s="2" t="s">
        <v>1122</v>
      </c>
      <c r="S82" s="2" t="s">
        <v>20</v>
      </c>
      <c r="T82" s="2" t="s">
        <v>20</v>
      </c>
      <c r="U82" s="2"/>
      <c r="V82" s="2" t="s">
        <v>1047</v>
      </c>
      <c r="W82" s="2"/>
      <c r="X82" s="2" t="s">
        <v>202</v>
      </c>
      <c r="Y82" s="2"/>
      <c r="Z82" s="2"/>
      <c r="AA82" s="2"/>
      <c r="AB82" s="2" t="s">
        <v>20</v>
      </c>
    </row>
    <row r="83" spans="1:28" ht="26.1">
      <c r="A83" s="2" t="s">
        <v>201</v>
      </c>
      <c r="B83" s="2" t="s">
        <v>202</v>
      </c>
      <c r="C83" s="2" t="s">
        <v>1048</v>
      </c>
      <c r="D83" s="2" t="s">
        <v>1134</v>
      </c>
      <c r="E83" s="2" t="s">
        <v>1169</v>
      </c>
      <c r="F83" s="2" t="s">
        <v>123</v>
      </c>
      <c r="G83" s="2" t="s">
        <v>228</v>
      </c>
      <c r="H83" s="2" t="s">
        <v>260</v>
      </c>
      <c r="I83" s="2" t="s">
        <v>261</v>
      </c>
      <c r="J83" s="2" t="s">
        <v>261</v>
      </c>
      <c r="K83" s="2" t="s">
        <v>141</v>
      </c>
      <c r="L83" s="2" t="s">
        <v>947</v>
      </c>
      <c r="M83" s="2" t="s">
        <v>117</v>
      </c>
      <c r="N83" s="2" t="s">
        <v>1001</v>
      </c>
      <c r="O83" s="2"/>
      <c r="P83" s="2"/>
      <c r="Q83" s="2"/>
      <c r="R83" s="2" t="s">
        <v>1122</v>
      </c>
      <c r="S83" s="2" t="s">
        <v>20</v>
      </c>
      <c r="T83" s="2" t="s">
        <v>20</v>
      </c>
      <c r="U83" s="2"/>
      <c r="V83" s="2" t="s">
        <v>1047</v>
      </c>
      <c r="W83" s="2"/>
      <c r="X83" s="2" t="s">
        <v>202</v>
      </c>
      <c r="Y83" s="2"/>
      <c r="Z83" s="2"/>
      <c r="AA83" s="2"/>
      <c r="AB83" s="2" t="s">
        <v>20</v>
      </c>
    </row>
    <row r="84" spans="1:28" ht="26.1">
      <c r="A84" s="2" t="s">
        <v>201</v>
      </c>
      <c r="B84" s="2" t="s">
        <v>202</v>
      </c>
      <c r="C84" s="2" t="s">
        <v>1048</v>
      </c>
      <c r="D84" s="2" t="s">
        <v>1134</v>
      </c>
      <c r="E84" s="2" t="s">
        <v>1169</v>
      </c>
      <c r="F84" s="2" t="s">
        <v>123</v>
      </c>
      <c r="G84" s="2" t="s">
        <v>228</v>
      </c>
      <c r="H84" s="2" t="s">
        <v>262</v>
      </c>
      <c r="I84" s="2" t="s">
        <v>263</v>
      </c>
      <c r="J84" s="2" t="s">
        <v>263</v>
      </c>
      <c r="K84" s="2" t="s">
        <v>141</v>
      </c>
      <c r="L84" s="2" t="s">
        <v>947</v>
      </c>
      <c r="M84" s="2" t="s">
        <v>117</v>
      </c>
      <c r="N84" s="2" t="s">
        <v>1001</v>
      </c>
      <c r="O84" s="2"/>
      <c r="P84" s="2"/>
      <c r="Q84" s="2"/>
      <c r="R84" s="2" t="s">
        <v>1122</v>
      </c>
      <c r="S84" s="2" t="s">
        <v>20</v>
      </c>
      <c r="T84" s="2" t="s">
        <v>20</v>
      </c>
      <c r="U84" s="2"/>
      <c r="V84" s="2" t="s">
        <v>1047</v>
      </c>
      <c r="W84" s="2"/>
      <c r="X84" s="2" t="s">
        <v>202</v>
      </c>
      <c r="Y84" s="2"/>
      <c r="Z84" s="2"/>
      <c r="AA84" s="2"/>
      <c r="AB84" s="2" t="s">
        <v>20</v>
      </c>
    </row>
    <row r="85" spans="1:28" ht="26.1">
      <c r="A85" s="2" t="s">
        <v>201</v>
      </c>
      <c r="B85" s="2" t="s">
        <v>202</v>
      </c>
      <c r="C85" s="2" t="s">
        <v>1048</v>
      </c>
      <c r="D85" s="2" t="s">
        <v>1134</v>
      </c>
      <c r="E85" s="2" t="s">
        <v>1169</v>
      </c>
      <c r="F85" s="2" t="s">
        <v>123</v>
      </c>
      <c r="G85" s="2" t="s">
        <v>228</v>
      </c>
      <c r="H85" s="2" t="s">
        <v>264</v>
      </c>
      <c r="I85" s="2" t="s">
        <v>265</v>
      </c>
      <c r="J85" s="2" t="s">
        <v>265</v>
      </c>
      <c r="K85" s="2" t="s">
        <v>103</v>
      </c>
      <c r="L85" s="2" t="s">
        <v>947</v>
      </c>
      <c r="M85" s="2"/>
      <c r="N85" s="2"/>
      <c r="O85" s="2" t="s">
        <v>399</v>
      </c>
      <c r="P85" s="2"/>
      <c r="Q85" s="2"/>
      <c r="R85" s="2" t="s">
        <v>1122</v>
      </c>
      <c r="S85" s="2" t="s">
        <v>20</v>
      </c>
      <c r="T85" s="2" t="s">
        <v>20</v>
      </c>
      <c r="U85" s="2" t="s">
        <v>20</v>
      </c>
      <c r="V85" s="2" t="s">
        <v>1047</v>
      </c>
      <c r="W85" s="2"/>
      <c r="X85" s="2" t="s">
        <v>202</v>
      </c>
      <c r="Y85" s="2"/>
      <c r="Z85" s="2"/>
      <c r="AA85" s="2" t="s">
        <v>112</v>
      </c>
      <c r="AB85" s="2" t="s">
        <v>104</v>
      </c>
    </row>
    <row r="86" spans="1:28" ht="26.1">
      <c r="A86" s="2" t="s">
        <v>201</v>
      </c>
      <c r="B86" s="2" t="s">
        <v>202</v>
      </c>
      <c r="C86" s="2" t="s">
        <v>1048</v>
      </c>
      <c r="D86" s="2" t="s">
        <v>1134</v>
      </c>
      <c r="E86" s="2" t="s">
        <v>1169</v>
      </c>
      <c r="F86" s="2" t="s">
        <v>123</v>
      </c>
      <c r="G86" s="2" t="s">
        <v>228</v>
      </c>
      <c r="H86" s="2" t="s">
        <v>266</v>
      </c>
      <c r="I86" s="2" t="s">
        <v>267</v>
      </c>
      <c r="J86" s="2" t="s">
        <v>267</v>
      </c>
      <c r="K86" s="2" t="s">
        <v>103</v>
      </c>
      <c r="L86" s="2" t="s">
        <v>1186</v>
      </c>
      <c r="M86" s="2"/>
      <c r="N86" s="2"/>
      <c r="O86" s="2" t="s">
        <v>949</v>
      </c>
      <c r="P86" s="2"/>
      <c r="Q86" s="2"/>
      <c r="R86" s="2" t="s">
        <v>1122</v>
      </c>
      <c r="S86" s="2" t="s">
        <v>20</v>
      </c>
      <c r="T86" s="2" t="s">
        <v>20</v>
      </c>
      <c r="U86" s="2"/>
      <c r="V86" s="2" t="s">
        <v>1047</v>
      </c>
      <c r="W86" s="2"/>
      <c r="X86" s="2" t="s">
        <v>202</v>
      </c>
      <c r="Y86" s="2"/>
      <c r="Z86" s="2"/>
      <c r="AA86" s="2" t="s">
        <v>92</v>
      </c>
      <c r="AB86" s="2" t="s">
        <v>104</v>
      </c>
    </row>
    <row r="87" spans="1:28" ht="39">
      <c r="A87" s="2" t="s">
        <v>201</v>
      </c>
      <c r="B87" s="2" t="s">
        <v>202</v>
      </c>
      <c r="C87" s="2"/>
      <c r="D87" s="2" t="s">
        <v>1134</v>
      </c>
      <c r="E87" s="2"/>
      <c r="F87" s="2" t="s">
        <v>1135</v>
      </c>
      <c r="G87" s="2" t="s">
        <v>228</v>
      </c>
      <c r="H87" s="2" t="s">
        <v>268</v>
      </c>
      <c r="I87" s="2" t="s">
        <v>269</v>
      </c>
      <c r="J87" s="2" t="s">
        <v>269</v>
      </c>
      <c r="K87" s="2" t="s">
        <v>216</v>
      </c>
      <c r="L87" s="2" t="s">
        <v>1075</v>
      </c>
      <c r="M87" s="2"/>
      <c r="N87" s="2"/>
      <c r="O87" s="2" t="s">
        <v>619</v>
      </c>
      <c r="P87" s="2"/>
      <c r="Q87" s="2"/>
      <c r="R87" s="2" t="s">
        <v>1195</v>
      </c>
      <c r="S87" s="2" t="s">
        <v>20</v>
      </c>
      <c r="T87" s="2" t="s">
        <v>20</v>
      </c>
      <c r="U87" s="2" t="s">
        <v>20</v>
      </c>
      <c r="V87" s="2" t="s">
        <v>1047</v>
      </c>
      <c r="W87" s="2"/>
      <c r="X87" s="2" t="s">
        <v>202</v>
      </c>
      <c r="Y87" s="2"/>
      <c r="Z87" s="2"/>
      <c r="AA87" s="2" t="s">
        <v>185</v>
      </c>
      <c r="AB87" s="2" t="s">
        <v>104</v>
      </c>
    </row>
    <row r="88" spans="1:28" ht="39">
      <c r="A88" s="2" t="s">
        <v>201</v>
      </c>
      <c r="B88" s="2" t="s">
        <v>202</v>
      </c>
      <c r="C88" s="2"/>
      <c r="D88" s="2" t="s">
        <v>1134</v>
      </c>
      <c r="E88" s="2"/>
      <c r="F88" s="2" t="s">
        <v>1135</v>
      </c>
      <c r="G88" s="2" t="s">
        <v>228</v>
      </c>
      <c r="H88" s="2" t="s">
        <v>270</v>
      </c>
      <c r="I88" s="2" t="s">
        <v>271</v>
      </c>
      <c r="J88" s="2" t="s">
        <v>271</v>
      </c>
      <c r="K88" s="2" t="s">
        <v>216</v>
      </c>
      <c r="L88" s="2" t="s">
        <v>1075</v>
      </c>
      <c r="M88" s="2"/>
      <c r="N88" s="2"/>
      <c r="O88" s="2" t="s">
        <v>619</v>
      </c>
      <c r="P88" s="2"/>
      <c r="Q88" s="2"/>
      <c r="R88" s="2" t="s">
        <v>1195</v>
      </c>
      <c r="S88" s="2" t="s">
        <v>20</v>
      </c>
      <c r="T88" s="2" t="s">
        <v>20</v>
      </c>
      <c r="U88" s="2" t="s">
        <v>20</v>
      </c>
      <c r="V88" s="2" t="s">
        <v>1047</v>
      </c>
      <c r="W88" s="2"/>
      <c r="X88" s="2" t="s">
        <v>202</v>
      </c>
      <c r="Y88" s="2"/>
      <c r="Z88" s="2"/>
      <c r="AA88" s="2" t="s">
        <v>185</v>
      </c>
      <c r="AB88" s="2" t="s">
        <v>104</v>
      </c>
    </row>
    <row r="89" spans="1:28">
      <c r="A89" s="2" t="s">
        <v>201</v>
      </c>
      <c r="B89" s="2" t="s">
        <v>202</v>
      </c>
      <c r="C89" s="2" t="s">
        <v>1200</v>
      </c>
      <c r="D89" s="2" t="s">
        <v>1201</v>
      </c>
      <c r="E89" s="2"/>
      <c r="F89" s="2" t="s">
        <v>122</v>
      </c>
      <c r="G89" s="2" t="s">
        <v>228</v>
      </c>
      <c r="H89" s="2" t="s">
        <v>137</v>
      </c>
      <c r="I89" s="2" t="s">
        <v>272</v>
      </c>
      <c r="J89" s="2" t="s">
        <v>272</v>
      </c>
      <c r="K89" s="2" t="s">
        <v>103</v>
      </c>
      <c r="L89" s="2" t="s">
        <v>947</v>
      </c>
      <c r="M89" s="2" t="s">
        <v>273</v>
      </c>
      <c r="N89" s="2" t="s">
        <v>273</v>
      </c>
      <c r="O89" s="2" t="s">
        <v>949</v>
      </c>
      <c r="P89" s="2"/>
      <c r="Q89" s="2"/>
      <c r="R89" s="2"/>
      <c r="S89" s="2" t="s">
        <v>20</v>
      </c>
      <c r="T89" s="2" t="s">
        <v>20</v>
      </c>
      <c r="U89" s="2"/>
      <c r="V89" s="2" t="s">
        <v>983</v>
      </c>
      <c r="W89" s="2"/>
      <c r="X89" s="2" t="s">
        <v>202</v>
      </c>
      <c r="Y89" s="2"/>
      <c r="Z89" s="2"/>
      <c r="AA89" s="2" t="s">
        <v>92</v>
      </c>
      <c r="AB89" s="2" t="s">
        <v>104</v>
      </c>
    </row>
    <row r="90" spans="1:28" ht="65.099999999999994">
      <c r="A90" s="2" t="s">
        <v>201</v>
      </c>
      <c r="B90" s="2" t="s">
        <v>202</v>
      </c>
      <c r="C90" s="2" t="s">
        <v>1200</v>
      </c>
      <c r="D90" s="2" t="s">
        <v>1201</v>
      </c>
      <c r="E90" s="2"/>
      <c r="F90" s="2" t="s">
        <v>122</v>
      </c>
      <c r="G90" s="2" t="s">
        <v>228</v>
      </c>
      <c r="H90" s="2" t="s">
        <v>274</v>
      </c>
      <c r="I90" s="2" t="s">
        <v>275</v>
      </c>
      <c r="J90" s="2" t="s">
        <v>275</v>
      </c>
      <c r="K90" s="2" t="s">
        <v>141</v>
      </c>
      <c r="L90" s="2" t="s">
        <v>947</v>
      </c>
      <c r="M90" s="2" t="s">
        <v>117</v>
      </c>
      <c r="N90" s="2" t="s">
        <v>1207</v>
      </c>
      <c r="O90" s="2" t="s">
        <v>949</v>
      </c>
      <c r="P90" s="2" t="s">
        <v>104</v>
      </c>
      <c r="Q90" s="2"/>
      <c r="R90" s="2" t="s">
        <v>1206</v>
      </c>
      <c r="S90" s="2" t="s">
        <v>20</v>
      </c>
      <c r="T90" s="2" t="s">
        <v>1059</v>
      </c>
      <c r="U90" s="2"/>
      <c r="V90" s="2" t="s">
        <v>983</v>
      </c>
      <c r="W90" s="2"/>
      <c r="X90" s="2" t="s">
        <v>202</v>
      </c>
      <c r="Y90" s="2"/>
      <c r="Z90" s="2"/>
      <c r="AA90" s="2" t="s">
        <v>92</v>
      </c>
      <c r="AB90" s="2" t="s">
        <v>20</v>
      </c>
    </row>
    <row r="91" spans="1:28" ht="104.1">
      <c r="A91" s="2" t="s">
        <v>201</v>
      </c>
      <c r="B91" s="2" t="s">
        <v>202</v>
      </c>
      <c r="C91" s="2" t="s">
        <v>1200</v>
      </c>
      <c r="D91" s="2" t="s">
        <v>1201</v>
      </c>
      <c r="E91" s="2"/>
      <c r="F91" s="2" t="s">
        <v>122</v>
      </c>
      <c r="G91" s="2" t="s">
        <v>228</v>
      </c>
      <c r="H91" s="2" t="s">
        <v>276</v>
      </c>
      <c r="I91" s="2" t="s">
        <v>277</v>
      </c>
      <c r="J91" s="2" t="s">
        <v>277</v>
      </c>
      <c r="K91" s="2" t="s">
        <v>103</v>
      </c>
      <c r="L91" s="2" t="s">
        <v>810</v>
      </c>
      <c r="M91" s="2"/>
      <c r="N91" s="2"/>
      <c r="O91" s="2" t="s">
        <v>949</v>
      </c>
      <c r="P91" s="2"/>
      <c r="Q91" s="2"/>
      <c r="R91" s="2" t="s">
        <v>1210</v>
      </c>
      <c r="S91" s="2" t="s">
        <v>104</v>
      </c>
      <c r="T91" s="2" t="s">
        <v>20</v>
      </c>
      <c r="U91" s="2" t="s">
        <v>20</v>
      </c>
      <c r="V91" s="2" t="s">
        <v>983</v>
      </c>
      <c r="W91" s="2"/>
      <c r="X91" s="2" t="s">
        <v>202</v>
      </c>
      <c r="Y91" s="2"/>
      <c r="Z91" s="2"/>
      <c r="AA91" s="2" t="s">
        <v>92</v>
      </c>
      <c r="AB91" s="2" t="s">
        <v>104</v>
      </c>
    </row>
    <row r="92" spans="1:28" ht="117">
      <c r="A92" s="2" t="s">
        <v>201</v>
      </c>
      <c r="B92" s="2" t="s">
        <v>202</v>
      </c>
      <c r="C92" s="2" t="s">
        <v>1200</v>
      </c>
      <c r="D92" s="2" t="s">
        <v>1201</v>
      </c>
      <c r="E92" s="2"/>
      <c r="F92" s="2" t="s">
        <v>122</v>
      </c>
      <c r="G92" s="2" t="s">
        <v>228</v>
      </c>
      <c r="H92" s="2" t="s">
        <v>278</v>
      </c>
      <c r="I92" s="2" t="s">
        <v>279</v>
      </c>
      <c r="J92" s="2" t="s">
        <v>279</v>
      </c>
      <c r="K92" s="2" t="s">
        <v>103</v>
      </c>
      <c r="L92" s="2" t="s">
        <v>810</v>
      </c>
      <c r="M92" s="2" t="s">
        <v>273</v>
      </c>
      <c r="N92" s="2" t="s">
        <v>273</v>
      </c>
      <c r="O92" s="2" t="s">
        <v>949</v>
      </c>
      <c r="P92" s="2"/>
      <c r="Q92" s="2"/>
      <c r="R92" s="2" t="s">
        <v>1213</v>
      </c>
      <c r="S92" s="2" t="s">
        <v>104</v>
      </c>
      <c r="T92" s="2" t="s">
        <v>20</v>
      </c>
      <c r="U92" s="2" t="s">
        <v>20</v>
      </c>
      <c r="V92" s="2" t="s">
        <v>983</v>
      </c>
      <c r="W92" s="2"/>
      <c r="X92" s="2" t="s">
        <v>202</v>
      </c>
      <c r="Y92" s="2"/>
      <c r="Z92" s="2"/>
      <c r="AA92" s="2" t="s">
        <v>92</v>
      </c>
      <c r="AB92" s="2" t="s">
        <v>104</v>
      </c>
    </row>
    <row r="93" spans="1:28" ht="117">
      <c r="A93" s="2" t="s">
        <v>201</v>
      </c>
      <c r="B93" s="2" t="s">
        <v>202</v>
      </c>
      <c r="C93" s="2" t="s">
        <v>1200</v>
      </c>
      <c r="D93" s="2" t="s">
        <v>1201</v>
      </c>
      <c r="E93" s="2"/>
      <c r="F93" s="2" t="s">
        <v>122</v>
      </c>
      <c r="G93" s="2" t="s">
        <v>228</v>
      </c>
      <c r="H93" s="2" t="s">
        <v>280</v>
      </c>
      <c r="I93" s="2" t="s">
        <v>281</v>
      </c>
      <c r="J93" s="2" t="s">
        <v>281</v>
      </c>
      <c r="K93" s="2" t="s">
        <v>103</v>
      </c>
      <c r="L93" s="2" t="s">
        <v>810</v>
      </c>
      <c r="M93" s="2" t="s">
        <v>273</v>
      </c>
      <c r="N93" s="2" t="s">
        <v>273</v>
      </c>
      <c r="O93" s="2" t="s">
        <v>949</v>
      </c>
      <c r="P93" s="2"/>
      <c r="Q93" s="2"/>
      <c r="R93" s="2" t="s">
        <v>1217</v>
      </c>
      <c r="S93" s="2" t="s">
        <v>104</v>
      </c>
      <c r="T93" s="2" t="s">
        <v>20</v>
      </c>
      <c r="U93" s="2" t="s">
        <v>20</v>
      </c>
      <c r="V93" s="2" t="s">
        <v>983</v>
      </c>
      <c r="W93" s="2"/>
      <c r="X93" s="2" t="s">
        <v>202</v>
      </c>
      <c r="Y93" s="2"/>
      <c r="Z93" s="2"/>
      <c r="AA93" s="2" t="s">
        <v>92</v>
      </c>
      <c r="AB93" s="2" t="s">
        <v>104</v>
      </c>
    </row>
    <row r="94" spans="1:28" ht="117">
      <c r="A94" s="2" t="s">
        <v>201</v>
      </c>
      <c r="B94" s="2" t="s">
        <v>202</v>
      </c>
      <c r="C94" s="2" t="s">
        <v>1200</v>
      </c>
      <c r="D94" s="2" t="s">
        <v>1201</v>
      </c>
      <c r="E94" s="2"/>
      <c r="F94" s="2" t="s">
        <v>122</v>
      </c>
      <c r="G94" s="2" t="s">
        <v>228</v>
      </c>
      <c r="H94" s="2" t="s">
        <v>282</v>
      </c>
      <c r="I94" s="2" t="s">
        <v>283</v>
      </c>
      <c r="J94" s="2" t="s">
        <v>283</v>
      </c>
      <c r="K94" s="2" t="s">
        <v>103</v>
      </c>
      <c r="L94" s="2" t="s">
        <v>810</v>
      </c>
      <c r="M94" s="2" t="s">
        <v>273</v>
      </c>
      <c r="N94" s="2" t="s">
        <v>273</v>
      </c>
      <c r="O94" s="2" t="s">
        <v>949</v>
      </c>
      <c r="P94" s="2"/>
      <c r="Q94" s="2"/>
      <c r="R94" s="2" t="s">
        <v>1221</v>
      </c>
      <c r="S94" s="2" t="s">
        <v>104</v>
      </c>
      <c r="T94" s="2" t="s">
        <v>20</v>
      </c>
      <c r="U94" s="2" t="s">
        <v>20</v>
      </c>
      <c r="V94" s="2" t="s">
        <v>983</v>
      </c>
      <c r="W94" s="2"/>
      <c r="X94" s="2" t="s">
        <v>202</v>
      </c>
      <c r="Y94" s="2"/>
      <c r="Z94" s="2"/>
      <c r="AA94" s="2" t="s">
        <v>92</v>
      </c>
      <c r="AB94" s="2" t="s">
        <v>104</v>
      </c>
    </row>
    <row r="95" spans="1:28" ht="117">
      <c r="A95" s="2" t="s">
        <v>201</v>
      </c>
      <c r="B95" s="2" t="s">
        <v>202</v>
      </c>
      <c r="C95" s="2" t="s">
        <v>1200</v>
      </c>
      <c r="D95" s="2" t="s">
        <v>1201</v>
      </c>
      <c r="E95" s="2"/>
      <c r="F95" s="2" t="s">
        <v>122</v>
      </c>
      <c r="G95" s="2" t="s">
        <v>228</v>
      </c>
      <c r="H95" s="2" t="s">
        <v>284</v>
      </c>
      <c r="I95" s="2" t="s">
        <v>285</v>
      </c>
      <c r="J95" s="2" t="s">
        <v>285</v>
      </c>
      <c r="K95" s="2" t="s">
        <v>103</v>
      </c>
      <c r="L95" s="2" t="s">
        <v>810</v>
      </c>
      <c r="M95" s="2" t="s">
        <v>273</v>
      </c>
      <c r="N95" s="2" t="s">
        <v>273</v>
      </c>
      <c r="O95" s="2" t="s">
        <v>949</v>
      </c>
      <c r="P95" s="2"/>
      <c r="Q95" s="2"/>
      <c r="R95" s="2" t="s">
        <v>1225</v>
      </c>
      <c r="S95" s="2" t="s">
        <v>104</v>
      </c>
      <c r="T95" s="2" t="s">
        <v>20</v>
      </c>
      <c r="U95" s="2" t="s">
        <v>20</v>
      </c>
      <c r="V95" s="2" t="s">
        <v>983</v>
      </c>
      <c r="W95" s="2"/>
      <c r="X95" s="2" t="s">
        <v>202</v>
      </c>
      <c r="Y95" s="2"/>
      <c r="Z95" s="2"/>
      <c r="AA95" s="2" t="s">
        <v>92</v>
      </c>
      <c r="AB95" s="2" t="s">
        <v>104</v>
      </c>
    </row>
    <row r="96" spans="1:28">
      <c r="A96" s="2" t="s">
        <v>201</v>
      </c>
      <c r="B96" s="2" t="s">
        <v>202</v>
      </c>
      <c r="C96" s="2" t="s">
        <v>1200</v>
      </c>
      <c r="D96" s="2" t="s">
        <v>1201</v>
      </c>
      <c r="E96" s="2"/>
      <c r="F96" s="2" t="s">
        <v>122</v>
      </c>
      <c r="G96" s="2" t="s">
        <v>228</v>
      </c>
      <c r="H96" s="2" t="s">
        <v>286</v>
      </c>
      <c r="I96" s="2" t="s">
        <v>132</v>
      </c>
      <c r="J96" s="2" t="s">
        <v>287</v>
      </c>
      <c r="K96" s="2" t="s">
        <v>103</v>
      </c>
      <c r="L96" s="2" t="s">
        <v>810</v>
      </c>
      <c r="M96" s="2" t="s">
        <v>273</v>
      </c>
      <c r="N96" s="2"/>
      <c r="O96" s="2" t="s">
        <v>949</v>
      </c>
      <c r="P96" s="2"/>
      <c r="Q96" s="2"/>
      <c r="R96" s="2"/>
      <c r="S96" s="2" t="s">
        <v>20</v>
      </c>
      <c r="T96" s="2" t="s">
        <v>1059</v>
      </c>
      <c r="U96" s="2" t="s">
        <v>20</v>
      </c>
      <c r="V96" s="2" t="s">
        <v>983</v>
      </c>
      <c r="W96" s="2"/>
      <c r="X96" s="2" t="s">
        <v>202</v>
      </c>
      <c r="Y96" s="2"/>
      <c r="Z96" s="2"/>
      <c r="AA96" s="2" t="s">
        <v>92</v>
      </c>
      <c r="AB96" s="2" t="s">
        <v>104</v>
      </c>
    </row>
    <row r="97" spans="1:28">
      <c r="A97" s="2" t="s">
        <v>201</v>
      </c>
      <c r="B97" s="2" t="s">
        <v>202</v>
      </c>
      <c r="C97" s="2" t="s">
        <v>1200</v>
      </c>
      <c r="D97" s="2" t="s">
        <v>1201</v>
      </c>
      <c r="E97" s="2"/>
      <c r="F97" s="2" t="s">
        <v>122</v>
      </c>
      <c r="G97" s="2" t="s">
        <v>228</v>
      </c>
      <c r="H97" s="2" t="s">
        <v>288</v>
      </c>
      <c r="I97" s="2" t="s">
        <v>289</v>
      </c>
      <c r="J97" s="2" t="s">
        <v>289</v>
      </c>
      <c r="K97" s="2" t="s">
        <v>103</v>
      </c>
      <c r="L97" s="2" t="s">
        <v>810</v>
      </c>
      <c r="M97" s="2" t="s">
        <v>273</v>
      </c>
      <c r="N97" s="2"/>
      <c r="O97" s="2" t="s">
        <v>949</v>
      </c>
      <c r="P97" s="2"/>
      <c r="Q97" s="2"/>
      <c r="R97" s="2"/>
      <c r="S97" s="2" t="s">
        <v>104</v>
      </c>
      <c r="T97" s="2" t="s">
        <v>20</v>
      </c>
      <c r="U97" s="2" t="s">
        <v>20</v>
      </c>
      <c r="V97" s="2" t="s">
        <v>983</v>
      </c>
      <c r="W97" s="2"/>
      <c r="X97" s="2" t="s">
        <v>202</v>
      </c>
      <c r="Y97" s="2"/>
      <c r="Z97" s="2"/>
      <c r="AA97" s="2" t="s">
        <v>92</v>
      </c>
      <c r="AB97" s="2" t="s">
        <v>104</v>
      </c>
    </row>
    <row r="98" spans="1:28" ht="65.099999999999994">
      <c r="A98" s="2" t="s">
        <v>201</v>
      </c>
      <c r="B98" s="2" t="s">
        <v>202</v>
      </c>
      <c r="C98" s="2" t="s">
        <v>1200</v>
      </c>
      <c r="D98" s="2" t="s">
        <v>1201</v>
      </c>
      <c r="E98" s="2"/>
      <c r="F98" s="2" t="s">
        <v>122</v>
      </c>
      <c r="G98" s="2" t="s">
        <v>228</v>
      </c>
      <c r="H98" s="2" t="s">
        <v>290</v>
      </c>
      <c r="I98" s="2" t="s">
        <v>291</v>
      </c>
      <c r="J98" s="2" t="s">
        <v>292</v>
      </c>
      <c r="K98" s="2" t="s">
        <v>103</v>
      </c>
      <c r="L98" s="2" t="s">
        <v>810</v>
      </c>
      <c r="M98" s="2" t="s">
        <v>273</v>
      </c>
      <c r="N98" s="2"/>
      <c r="O98" s="2" t="s">
        <v>949</v>
      </c>
      <c r="P98" s="2"/>
      <c r="Q98" s="2"/>
      <c r="R98" s="2" t="s">
        <v>1234</v>
      </c>
      <c r="S98" s="2" t="s">
        <v>104</v>
      </c>
      <c r="T98" s="2" t="s">
        <v>20</v>
      </c>
      <c r="U98" s="2"/>
      <c r="V98" s="2" t="s">
        <v>983</v>
      </c>
      <c r="W98" s="2"/>
      <c r="X98" s="2" t="s">
        <v>202</v>
      </c>
      <c r="Y98" s="2"/>
      <c r="Z98" s="2"/>
      <c r="AA98" s="2" t="s">
        <v>92</v>
      </c>
      <c r="AB98" s="2" t="s">
        <v>104</v>
      </c>
    </row>
    <row r="99" spans="1:28" ht="409.5">
      <c r="A99" s="2" t="s">
        <v>201</v>
      </c>
      <c r="B99" s="2" t="s">
        <v>202</v>
      </c>
      <c r="C99" s="2" t="s">
        <v>1200</v>
      </c>
      <c r="D99" s="2" t="s">
        <v>1201</v>
      </c>
      <c r="E99" s="2"/>
      <c r="F99" s="2" t="s">
        <v>122</v>
      </c>
      <c r="G99" s="2" t="s">
        <v>228</v>
      </c>
      <c r="H99" s="2" t="s">
        <v>158</v>
      </c>
      <c r="I99" s="2" t="s">
        <v>159</v>
      </c>
      <c r="J99" s="2" t="s">
        <v>159</v>
      </c>
      <c r="K99" s="2" t="s">
        <v>141</v>
      </c>
      <c r="L99" s="2" t="s">
        <v>947</v>
      </c>
      <c r="M99" s="2" t="s">
        <v>119</v>
      </c>
      <c r="N99" s="2" t="s">
        <v>1237</v>
      </c>
      <c r="O99" s="2" t="s">
        <v>949</v>
      </c>
      <c r="P99" s="2"/>
      <c r="Q99" s="2"/>
      <c r="R99" s="2"/>
      <c r="S99" s="2" t="s">
        <v>20</v>
      </c>
      <c r="T99" s="2" t="s">
        <v>20</v>
      </c>
      <c r="U99" s="2" t="s">
        <v>20</v>
      </c>
      <c r="V99" s="2" t="s">
        <v>983</v>
      </c>
      <c r="W99" s="2"/>
      <c r="X99" s="2" t="s">
        <v>202</v>
      </c>
      <c r="Y99" s="2"/>
      <c r="Z99" s="2"/>
      <c r="AA99" s="2" t="s">
        <v>92</v>
      </c>
      <c r="AB99" s="2" t="s">
        <v>20</v>
      </c>
    </row>
    <row r="100" spans="1:28" ht="338.1">
      <c r="A100" s="2" t="s">
        <v>201</v>
      </c>
      <c r="B100" s="2" t="s">
        <v>202</v>
      </c>
      <c r="C100" s="2" t="s">
        <v>1200</v>
      </c>
      <c r="D100" s="2" t="s">
        <v>1201</v>
      </c>
      <c r="E100" s="2"/>
      <c r="F100" s="2" t="s">
        <v>122</v>
      </c>
      <c r="G100" s="2" t="s">
        <v>228</v>
      </c>
      <c r="H100" s="2" t="s">
        <v>139</v>
      </c>
      <c r="I100" s="2" t="s">
        <v>140</v>
      </c>
      <c r="J100" s="2" t="s">
        <v>140</v>
      </c>
      <c r="K100" s="2" t="s">
        <v>141</v>
      </c>
      <c r="L100" s="2" t="s">
        <v>947</v>
      </c>
      <c r="M100" s="2" t="s">
        <v>117</v>
      </c>
      <c r="N100" s="2" t="s">
        <v>998</v>
      </c>
      <c r="O100" s="2" t="s">
        <v>949</v>
      </c>
      <c r="P100" s="2"/>
      <c r="Q100" s="2"/>
      <c r="R100" s="2" t="s">
        <v>1241</v>
      </c>
      <c r="S100" s="2" t="s">
        <v>20</v>
      </c>
      <c r="T100" s="2" t="s">
        <v>20</v>
      </c>
      <c r="U100" s="2" t="s">
        <v>20</v>
      </c>
      <c r="V100" s="2" t="s">
        <v>983</v>
      </c>
      <c r="W100" s="2"/>
      <c r="X100" s="2" t="s">
        <v>202</v>
      </c>
      <c r="Y100" s="2"/>
      <c r="Z100" s="2"/>
      <c r="AA100" s="2" t="s">
        <v>92</v>
      </c>
      <c r="AB100" s="2" t="s">
        <v>20</v>
      </c>
    </row>
    <row r="101" spans="1:28" ht="39">
      <c r="A101" s="2" t="s">
        <v>201</v>
      </c>
      <c r="B101" s="2" t="s">
        <v>202</v>
      </c>
      <c r="C101" s="2" t="s">
        <v>1200</v>
      </c>
      <c r="D101" s="2" t="s">
        <v>1201</v>
      </c>
      <c r="E101" s="2"/>
      <c r="F101" s="2" t="s">
        <v>122</v>
      </c>
      <c r="G101" s="2" t="s">
        <v>228</v>
      </c>
      <c r="H101" s="2" t="s">
        <v>293</v>
      </c>
      <c r="I101" s="2" t="s">
        <v>294</v>
      </c>
      <c r="J101" s="2" t="s">
        <v>294</v>
      </c>
      <c r="K101" s="2" t="s">
        <v>141</v>
      </c>
      <c r="L101" s="2" t="s">
        <v>947</v>
      </c>
      <c r="M101" s="2" t="s">
        <v>117</v>
      </c>
      <c r="N101" s="2" t="s">
        <v>1245</v>
      </c>
      <c r="O101" s="2" t="s">
        <v>949</v>
      </c>
      <c r="P101" s="2"/>
      <c r="Q101" s="2"/>
      <c r="R101" s="2"/>
      <c r="S101" s="2" t="s">
        <v>20</v>
      </c>
      <c r="T101" s="2" t="s">
        <v>1059</v>
      </c>
      <c r="U101" s="2"/>
      <c r="V101" s="2" t="s">
        <v>983</v>
      </c>
      <c r="W101" s="2"/>
      <c r="X101" s="2" t="s">
        <v>202</v>
      </c>
      <c r="Y101" s="2"/>
      <c r="Z101" s="2"/>
      <c r="AA101" s="2" t="s">
        <v>92</v>
      </c>
      <c r="AB101" s="2" t="s">
        <v>20</v>
      </c>
    </row>
    <row r="102" spans="1:28" ht="78">
      <c r="A102" s="2" t="s">
        <v>201</v>
      </c>
      <c r="B102" s="2" t="s">
        <v>202</v>
      </c>
      <c r="C102" s="2" t="s">
        <v>1200</v>
      </c>
      <c r="D102" s="2" t="s">
        <v>1201</v>
      </c>
      <c r="E102" s="2"/>
      <c r="F102" s="2" t="s">
        <v>122</v>
      </c>
      <c r="G102" s="2" t="s">
        <v>228</v>
      </c>
      <c r="H102" s="2" t="s">
        <v>295</v>
      </c>
      <c r="I102" s="2" t="s">
        <v>296</v>
      </c>
      <c r="J102" s="2" t="s">
        <v>297</v>
      </c>
      <c r="K102" s="2" t="s">
        <v>141</v>
      </c>
      <c r="L102" s="2" t="s">
        <v>947</v>
      </c>
      <c r="M102" s="2" t="s">
        <v>117</v>
      </c>
      <c r="N102" s="2" t="s">
        <v>1001</v>
      </c>
      <c r="O102" s="2" t="s">
        <v>949</v>
      </c>
      <c r="P102" s="2"/>
      <c r="Q102" s="2"/>
      <c r="R102" s="2" t="s">
        <v>1248</v>
      </c>
      <c r="S102" s="2" t="s">
        <v>104</v>
      </c>
      <c r="T102" s="2" t="s">
        <v>20</v>
      </c>
      <c r="U102" s="2" t="s">
        <v>20</v>
      </c>
      <c r="V102" s="2" t="s">
        <v>983</v>
      </c>
      <c r="W102" s="2"/>
      <c r="X102" s="2" t="s">
        <v>202</v>
      </c>
      <c r="Y102" s="2"/>
      <c r="Z102" s="2"/>
      <c r="AA102" s="2" t="s">
        <v>92</v>
      </c>
      <c r="AB102" s="2" t="s">
        <v>20</v>
      </c>
    </row>
    <row r="103" spans="1:28" ht="78">
      <c r="A103" s="2" t="s">
        <v>201</v>
      </c>
      <c r="B103" s="2" t="s">
        <v>202</v>
      </c>
      <c r="C103" s="2" t="s">
        <v>1249</v>
      </c>
      <c r="D103" s="2" t="s">
        <v>1201</v>
      </c>
      <c r="E103" s="2"/>
      <c r="F103" s="2" t="s">
        <v>122</v>
      </c>
      <c r="G103" s="2" t="s">
        <v>228</v>
      </c>
      <c r="H103" s="2" t="s">
        <v>145</v>
      </c>
      <c r="I103" s="2" t="s">
        <v>146</v>
      </c>
      <c r="J103" s="2" t="s">
        <v>147</v>
      </c>
      <c r="K103" s="2" t="s">
        <v>141</v>
      </c>
      <c r="L103" s="2" t="s">
        <v>947</v>
      </c>
      <c r="M103" s="2" t="s">
        <v>117</v>
      </c>
      <c r="N103" s="2" t="s">
        <v>1004</v>
      </c>
      <c r="O103" s="2" t="s">
        <v>949</v>
      </c>
      <c r="P103" s="2"/>
      <c r="Q103" s="2"/>
      <c r="R103" s="2" t="s">
        <v>1248</v>
      </c>
      <c r="S103" s="2" t="s">
        <v>104</v>
      </c>
      <c r="T103" s="2" t="s">
        <v>104</v>
      </c>
      <c r="U103" s="2"/>
      <c r="V103" s="2" t="s">
        <v>983</v>
      </c>
      <c r="W103" s="2"/>
      <c r="X103" s="2" t="s">
        <v>202</v>
      </c>
      <c r="Y103" s="2"/>
      <c r="Z103" s="2"/>
      <c r="AA103" s="2" t="s">
        <v>92</v>
      </c>
      <c r="AB103" s="2" t="s">
        <v>20</v>
      </c>
    </row>
    <row r="104" spans="1:28" ht="78">
      <c r="A104" s="2" t="s">
        <v>201</v>
      </c>
      <c r="B104" s="2" t="s">
        <v>202</v>
      </c>
      <c r="C104" s="2" t="s">
        <v>1249</v>
      </c>
      <c r="D104" s="2" t="s">
        <v>1201</v>
      </c>
      <c r="E104" s="2"/>
      <c r="F104" s="2" t="s">
        <v>122</v>
      </c>
      <c r="G104" s="2" t="s">
        <v>228</v>
      </c>
      <c r="H104" s="2" t="s">
        <v>298</v>
      </c>
      <c r="I104" s="2" t="s">
        <v>299</v>
      </c>
      <c r="J104" s="2" t="s">
        <v>300</v>
      </c>
      <c r="K104" s="2" t="s">
        <v>141</v>
      </c>
      <c r="L104" s="2" t="s">
        <v>947</v>
      </c>
      <c r="M104" s="2" t="s">
        <v>117</v>
      </c>
      <c r="N104" s="2" t="s">
        <v>1001</v>
      </c>
      <c r="O104" s="2" t="s">
        <v>949</v>
      </c>
      <c r="P104" s="2"/>
      <c r="Q104" s="2"/>
      <c r="R104" s="2" t="s">
        <v>1248</v>
      </c>
      <c r="S104" s="2" t="s">
        <v>104</v>
      </c>
      <c r="T104" s="2" t="s">
        <v>104</v>
      </c>
      <c r="U104" s="2" t="s">
        <v>20</v>
      </c>
      <c r="V104" s="2" t="s">
        <v>983</v>
      </c>
      <c r="W104" s="2"/>
      <c r="X104" s="2" t="s">
        <v>202</v>
      </c>
      <c r="Y104" s="2"/>
      <c r="Z104" s="2"/>
      <c r="AA104" s="2" t="s">
        <v>92</v>
      </c>
      <c r="AB104" s="2" t="s">
        <v>20</v>
      </c>
    </row>
    <row r="105" spans="1:28" ht="78">
      <c r="A105" s="2" t="s">
        <v>201</v>
      </c>
      <c r="B105" s="2" t="s">
        <v>202</v>
      </c>
      <c r="C105" s="2" t="s">
        <v>1249</v>
      </c>
      <c r="D105" s="2" t="s">
        <v>1201</v>
      </c>
      <c r="E105" s="2"/>
      <c r="F105" s="2" t="s">
        <v>122</v>
      </c>
      <c r="G105" s="2" t="s">
        <v>228</v>
      </c>
      <c r="H105" s="2" t="s">
        <v>151</v>
      </c>
      <c r="I105" s="2" t="s">
        <v>152</v>
      </c>
      <c r="J105" s="2" t="s">
        <v>153</v>
      </c>
      <c r="K105" s="2" t="s">
        <v>141</v>
      </c>
      <c r="L105" s="2" t="s">
        <v>947</v>
      </c>
      <c r="M105" s="2" t="s">
        <v>117</v>
      </c>
      <c r="N105" s="2" t="s">
        <v>1004</v>
      </c>
      <c r="O105" s="2" t="s">
        <v>949</v>
      </c>
      <c r="P105" s="2"/>
      <c r="Q105" s="2"/>
      <c r="R105" s="2" t="s">
        <v>1248</v>
      </c>
      <c r="S105" s="2" t="s">
        <v>104</v>
      </c>
      <c r="T105" s="2" t="s">
        <v>104</v>
      </c>
      <c r="U105" s="2"/>
      <c r="V105" s="2" t="s">
        <v>983</v>
      </c>
      <c r="W105" s="2"/>
      <c r="X105" s="2" t="s">
        <v>202</v>
      </c>
      <c r="Y105" s="2"/>
      <c r="Z105" s="2"/>
      <c r="AA105" s="2" t="s">
        <v>92</v>
      </c>
      <c r="AB105" s="2" t="s">
        <v>20</v>
      </c>
    </row>
    <row r="106" spans="1:28" ht="39">
      <c r="A106" s="2" t="s">
        <v>201</v>
      </c>
      <c r="B106" s="2" t="s">
        <v>202</v>
      </c>
      <c r="C106" s="2" t="s">
        <v>1256</v>
      </c>
      <c r="D106" s="2" t="s">
        <v>1201</v>
      </c>
      <c r="E106" s="2"/>
      <c r="F106" s="2" t="s">
        <v>122</v>
      </c>
      <c r="G106" s="2" t="s">
        <v>203</v>
      </c>
      <c r="H106" s="2" t="s">
        <v>301</v>
      </c>
      <c r="I106" s="2" t="s">
        <v>302</v>
      </c>
      <c r="J106" s="2" t="s">
        <v>303</v>
      </c>
      <c r="K106" s="2" t="s">
        <v>141</v>
      </c>
      <c r="L106" s="2" t="s">
        <v>947</v>
      </c>
      <c r="M106" s="2" t="s">
        <v>117</v>
      </c>
      <c r="N106" s="2" t="s">
        <v>1001</v>
      </c>
      <c r="O106" s="2" t="s">
        <v>949</v>
      </c>
      <c r="P106" s="2"/>
      <c r="Q106" s="2"/>
      <c r="R106" s="2" t="s">
        <v>1258</v>
      </c>
      <c r="S106" s="2" t="s">
        <v>104</v>
      </c>
      <c r="T106" s="2" t="s">
        <v>104</v>
      </c>
      <c r="U106" s="2"/>
      <c r="V106" s="2" t="s">
        <v>983</v>
      </c>
      <c r="W106" s="2"/>
      <c r="X106" s="2" t="s">
        <v>202</v>
      </c>
      <c r="Y106" s="2"/>
      <c r="Z106" s="2"/>
      <c r="AA106" s="2" t="s">
        <v>92</v>
      </c>
      <c r="AB106" s="2" t="s">
        <v>20</v>
      </c>
    </row>
    <row r="107" spans="1:28">
      <c r="A107" s="2" t="s">
        <v>201</v>
      </c>
      <c r="B107" s="2" t="s">
        <v>202</v>
      </c>
      <c r="C107" s="2" t="s">
        <v>1256</v>
      </c>
      <c r="D107" s="2" t="s">
        <v>1260</v>
      </c>
      <c r="E107" s="2"/>
      <c r="F107" s="2" t="s">
        <v>229</v>
      </c>
      <c r="G107" s="2" t="s">
        <v>228</v>
      </c>
      <c r="H107" s="2" t="s">
        <v>304</v>
      </c>
      <c r="I107" s="2"/>
      <c r="J107" s="2"/>
      <c r="K107" s="2" t="s">
        <v>103</v>
      </c>
      <c r="L107" s="2" t="s">
        <v>947</v>
      </c>
      <c r="M107" s="2"/>
      <c r="N107" s="2"/>
      <c r="O107" s="2" t="s">
        <v>949</v>
      </c>
      <c r="P107" s="2"/>
      <c r="Q107" s="2"/>
      <c r="R107" s="2"/>
      <c r="S107" s="2" t="s">
        <v>20</v>
      </c>
      <c r="T107" s="2" t="s">
        <v>1262</v>
      </c>
      <c r="U107" s="2"/>
      <c r="V107" s="2" t="s">
        <v>1259</v>
      </c>
      <c r="W107" s="2"/>
      <c r="X107" s="2" t="s">
        <v>202</v>
      </c>
      <c r="Y107" s="2"/>
      <c r="Z107" s="2"/>
      <c r="AA107" s="2" t="s">
        <v>92</v>
      </c>
      <c r="AB107" s="2" t="s">
        <v>104</v>
      </c>
    </row>
    <row r="108" spans="1:28">
      <c r="A108" s="2" t="s">
        <v>201</v>
      </c>
      <c r="B108" s="2" t="s">
        <v>202</v>
      </c>
      <c r="C108" s="2" t="s">
        <v>1256</v>
      </c>
      <c r="D108" s="2" t="s">
        <v>1260</v>
      </c>
      <c r="E108" s="2"/>
      <c r="F108" s="2" t="s">
        <v>229</v>
      </c>
      <c r="G108" s="2" t="s">
        <v>228</v>
      </c>
      <c r="H108" s="2" t="s">
        <v>305</v>
      </c>
      <c r="I108" s="2"/>
      <c r="J108" s="2"/>
      <c r="K108" s="2" t="s">
        <v>103</v>
      </c>
      <c r="L108" s="2" t="s">
        <v>947</v>
      </c>
      <c r="M108" s="2"/>
      <c r="N108" s="2"/>
      <c r="O108" s="2" t="s">
        <v>949</v>
      </c>
      <c r="P108" s="2"/>
      <c r="Q108" s="2"/>
      <c r="R108" s="2"/>
      <c r="S108" s="2" t="s">
        <v>20</v>
      </c>
      <c r="T108" s="2" t="s">
        <v>1262</v>
      </c>
      <c r="U108" s="2"/>
      <c r="V108" s="2" t="s">
        <v>1259</v>
      </c>
      <c r="W108" s="2"/>
      <c r="X108" s="2" t="s">
        <v>202</v>
      </c>
      <c r="Y108" s="2"/>
      <c r="Z108" s="2"/>
      <c r="AA108" s="2" t="s">
        <v>92</v>
      </c>
      <c r="AB108" s="2" t="s">
        <v>104</v>
      </c>
    </row>
    <row r="109" spans="1:28" ht="168.95">
      <c r="A109" s="2" t="s">
        <v>201</v>
      </c>
      <c r="B109" s="2" t="s">
        <v>202</v>
      </c>
      <c r="C109" s="2" t="s">
        <v>1256</v>
      </c>
      <c r="D109" s="2" t="s">
        <v>1260</v>
      </c>
      <c r="E109" s="2"/>
      <c r="F109" s="2" t="s">
        <v>229</v>
      </c>
      <c r="G109" s="2" t="s">
        <v>228</v>
      </c>
      <c r="H109" s="2" t="s">
        <v>306</v>
      </c>
      <c r="I109" s="2"/>
      <c r="J109" s="2"/>
      <c r="K109" s="2" t="s">
        <v>141</v>
      </c>
      <c r="L109" s="2" t="s">
        <v>947</v>
      </c>
      <c r="M109" s="2" t="s">
        <v>117</v>
      </c>
      <c r="N109" s="2" t="s">
        <v>1265</v>
      </c>
      <c r="O109" s="2" t="s">
        <v>949</v>
      </c>
      <c r="P109" s="2"/>
      <c r="Q109" s="2"/>
      <c r="R109" s="2"/>
      <c r="S109" s="2" t="s">
        <v>20</v>
      </c>
      <c r="T109" s="2" t="s">
        <v>1262</v>
      </c>
      <c r="U109" s="2"/>
      <c r="V109" s="2" t="s">
        <v>1259</v>
      </c>
      <c r="W109" s="2"/>
      <c r="X109" s="2" t="s">
        <v>202</v>
      </c>
      <c r="Y109" s="2"/>
      <c r="Z109" s="2"/>
      <c r="AA109" s="2" t="s">
        <v>92</v>
      </c>
      <c r="AB109" s="2" t="s">
        <v>20</v>
      </c>
    </row>
    <row r="110" spans="1:28" ht="65.099999999999994">
      <c r="A110" s="2" t="s">
        <v>201</v>
      </c>
      <c r="B110" s="2" t="s">
        <v>202</v>
      </c>
      <c r="C110" s="2" t="s">
        <v>1256</v>
      </c>
      <c r="D110" s="2" t="s">
        <v>1260</v>
      </c>
      <c r="E110" s="2"/>
      <c r="F110" s="2" t="s">
        <v>229</v>
      </c>
      <c r="G110" s="2" t="s">
        <v>228</v>
      </c>
      <c r="H110" s="2" t="s">
        <v>307</v>
      </c>
      <c r="I110" s="2"/>
      <c r="J110" s="2"/>
      <c r="K110" s="2" t="s">
        <v>141</v>
      </c>
      <c r="L110" s="2" t="s">
        <v>947</v>
      </c>
      <c r="M110" s="2" t="s">
        <v>117</v>
      </c>
      <c r="N110" s="2" t="s">
        <v>1269</v>
      </c>
      <c r="O110" s="2" t="s">
        <v>949</v>
      </c>
      <c r="P110" s="2"/>
      <c r="Q110" s="2"/>
      <c r="R110" s="2"/>
      <c r="S110" s="2" t="s">
        <v>20</v>
      </c>
      <c r="T110" s="2" t="s">
        <v>1262</v>
      </c>
      <c r="U110" s="2"/>
      <c r="V110" s="2" t="s">
        <v>1259</v>
      </c>
      <c r="W110" s="2"/>
      <c r="X110" s="2" t="s">
        <v>202</v>
      </c>
      <c r="Y110" s="2"/>
      <c r="Z110" s="2"/>
      <c r="AA110" s="2" t="s">
        <v>92</v>
      </c>
      <c r="AB110" s="2" t="s">
        <v>20</v>
      </c>
    </row>
    <row r="111" spans="1:28" ht="78">
      <c r="A111" s="2" t="s">
        <v>201</v>
      </c>
      <c r="B111" s="2" t="s">
        <v>202</v>
      </c>
      <c r="C111" s="2" t="s">
        <v>1256</v>
      </c>
      <c r="D111" s="2" t="s">
        <v>1260</v>
      </c>
      <c r="E111" s="2"/>
      <c r="F111" s="2" t="s">
        <v>229</v>
      </c>
      <c r="G111" s="2" t="s">
        <v>228</v>
      </c>
      <c r="H111" s="2" t="s">
        <v>308</v>
      </c>
      <c r="I111" s="2"/>
      <c r="J111" s="2"/>
      <c r="K111" s="2" t="s">
        <v>141</v>
      </c>
      <c r="L111" s="2" t="s">
        <v>947</v>
      </c>
      <c r="M111" s="2" t="s">
        <v>117</v>
      </c>
      <c r="N111" s="2" t="s">
        <v>1273</v>
      </c>
      <c r="O111" s="2" t="s">
        <v>949</v>
      </c>
      <c r="P111" s="2"/>
      <c r="Q111" s="2"/>
      <c r="R111" s="2"/>
      <c r="S111" s="2" t="s">
        <v>20</v>
      </c>
      <c r="T111" s="2" t="s">
        <v>1262</v>
      </c>
      <c r="U111" s="2" t="s">
        <v>20</v>
      </c>
      <c r="V111" s="2" t="s">
        <v>1259</v>
      </c>
      <c r="W111" s="2"/>
      <c r="X111" s="2" t="s">
        <v>202</v>
      </c>
      <c r="Y111" s="2"/>
      <c r="Z111" s="2"/>
      <c r="AA111" s="2" t="s">
        <v>92</v>
      </c>
      <c r="AB111" s="2" t="s">
        <v>20</v>
      </c>
    </row>
    <row r="112" spans="1:28">
      <c r="A112" s="2" t="s">
        <v>201</v>
      </c>
      <c r="B112" s="2" t="s">
        <v>202</v>
      </c>
      <c r="C112" s="2" t="s">
        <v>1256</v>
      </c>
      <c r="D112" s="2" t="s">
        <v>1260</v>
      </c>
      <c r="E112" s="2"/>
      <c r="F112" s="2" t="s">
        <v>229</v>
      </c>
      <c r="G112" s="2" t="s">
        <v>228</v>
      </c>
      <c r="H112" s="2" t="s">
        <v>309</v>
      </c>
      <c r="I112" s="2"/>
      <c r="J112" s="2"/>
      <c r="K112" s="2" t="s">
        <v>103</v>
      </c>
      <c r="L112" s="2" t="s">
        <v>947</v>
      </c>
      <c r="M112" s="2"/>
      <c r="N112" s="2"/>
      <c r="O112" s="2" t="s">
        <v>949</v>
      </c>
      <c r="P112" s="2"/>
      <c r="Q112" s="2"/>
      <c r="R112" s="2"/>
      <c r="S112" s="2" t="s">
        <v>20</v>
      </c>
      <c r="T112" s="2" t="s">
        <v>1262</v>
      </c>
      <c r="U112" s="2" t="s">
        <v>20</v>
      </c>
      <c r="V112" s="2" t="s">
        <v>1259</v>
      </c>
      <c r="W112" s="2"/>
      <c r="X112" s="2" t="s">
        <v>202</v>
      </c>
      <c r="Y112" s="2"/>
      <c r="Z112" s="2"/>
      <c r="AA112" s="2" t="s">
        <v>92</v>
      </c>
      <c r="AB112" s="2" t="s">
        <v>104</v>
      </c>
    </row>
    <row r="113" spans="1:28">
      <c r="A113" s="2" t="s">
        <v>201</v>
      </c>
      <c r="B113" s="2" t="s">
        <v>202</v>
      </c>
      <c r="C113" s="2" t="s">
        <v>1256</v>
      </c>
      <c r="D113" s="2" t="s">
        <v>1260</v>
      </c>
      <c r="E113" s="2"/>
      <c r="F113" s="2" t="s">
        <v>229</v>
      </c>
      <c r="G113" s="2" t="s">
        <v>228</v>
      </c>
      <c r="H113" s="2" t="s">
        <v>310</v>
      </c>
      <c r="I113" s="2"/>
      <c r="J113" s="2"/>
      <c r="K113" s="2" t="s">
        <v>103</v>
      </c>
      <c r="L113" s="2" t="s">
        <v>947</v>
      </c>
      <c r="M113" s="2"/>
      <c r="N113" s="2"/>
      <c r="O113" s="2" t="s">
        <v>949</v>
      </c>
      <c r="P113" s="2"/>
      <c r="Q113" s="2"/>
      <c r="R113" s="2"/>
      <c r="S113" s="2" t="s">
        <v>20</v>
      </c>
      <c r="T113" s="2" t="s">
        <v>1262</v>
      </c>
      <c r="U113" s="2" t="s">
        <v>20</v>
      </c>
      <c r="V113" s="2" t="s">
        <v>1259</v>
      </c>
      <c r="W113" s="2"/>
      <c r="X113" s="2" t="s">
        <v>202</v>
      </c>
      <c r="Y113" s="2"/>
      <c r="Z113" s="2"/>
      <c r="AA113" s="2" t="s">
        <v>92</v>
      </c>
      <c r="AB113" s="2" t="s">
        <v>104</v>
      </c>
    </row>
    <row r="114" spans="1:28">
      <c r="A114" s="2" t="s">
        <v>201</v>
      </c>
      <c r="B114" s="2" t="s">
        <v>202</v>
      </c>
      <c r="C114" s="2" t="s">
        <v>1256</v>
      </c>
      <c r="D114" s="2" t="s">
        <v>1260</v>
      </c>
      <c r="E114" s="2"/>
      <c r="F114" s="2" t="s">
        <v>229</v>
      </c>
      <c r="G114" s="2" t="s">
        <v>228</v>
      </c>
      <c r="H114" s="2" t="s">
        <v>311</v>
      </c>
      <c r="I114" s="2"/>
      <c r="J114" s="2"/>
      <c r="K114" s="2" t="s">
        <v>103</v>
      </c>
      <c r="L114" s="2" t="s">
        <v>947</v>
      </c>
      <c r="M114" s="2"/>
      <c r="N114" s="2"/>
      <c r="O114" s="2" t="s">
        <v>399</v>
      </c>
      <c r="P114" s="2"/>
      <c r="Q114" s="2"/>
      <c r="R114" s="2"/>
      <c r="S114" s="2" t="s">
        <v>20</v>
      </c>
      <c r="T114" s="2" t="s">
        <v>1262</v>
      </c>
      <c r="U114" s="2"/>
      <c r="V114" s="2" t="s">
        <v>1259</v>
      </c>
      <c r="W114" s="2"/>
      <c r="X114" s="2" t="s">
        <v>202</v>
      </c>
      <c r="Y114" s="2"/>
      <c r="Z114" s="2"/>
      <c r="AA114" s="2" t="s">
        <v>112</v>
      </c>
      <c r="AB114" s="2" t="s">
        <v>104</v>
      </c>
    </row>
    <row r="115" spans="1:28">
      <c r="A115" s="2" t="s">
        <v>201</v>
      </c>
      <c r="B115" s="2" t="s">
        <v>202</v>
      </c>
      <c r="C115" s="2" t="s">
        <v>1256</v>
      </c>
      <c r="D115" s="2" t="s">
        <v>1260</v>
      </c>
      <c r="E115" s="2"/>
      <c r="F115" s="2" t="s">
        <v>229</v>
      </c>
      <c r="G115" s="2" t="s">
        <v>228</v>
      </c>
      <c r="H115" s="2" t="s">
        <v>312</v>
      </c>
      <c r="I115" s="2"/>
      <c r="J115" s="2"/>
      <c r="K115" s="2" t="s">
        <v>103</v>
      </c>
      <c r="L115" s="2" t="s">
        <v>947</v>
      </c>
      <c r="M115" s="2"/>
      <c r="N115" s="2"/>
      <c r="O115" s="2" t="s">
        <v>949</v>
      </c>
      <c r="P115" s="2"/>
      <c r="Q115" s="2"/>
      <c r="R115" s="2" t="s">
        <v>1142</v>
      </c>
      <c r="S115" s="2" t="s">
        <v>20</v>
      </c>
      <c r="T115" s="2" t="s">
        <v>1262</v>
      </c>
      <c r="U115" s="2"/>
      <c r="V115" s="2" t="s">
        <v>1259</v>
      </c>
      <c r="W115" s="2"/>
      <c r="X115" s="2" t="s">
        <v>202</v>
      </c>
      <c r="Y115" s="2"/>
      <c r="Z115" s="2"/>
      <c r="AA115" s="2" t="s">
        <v>92</v>
      </c>
      <c r="AB115" s="2" t="s">
        <v>104</v>
      </c>
    </row>
    <row r="116" spans="1:28">
      <c r="A116" s="2" t="s">
        <v>201</v>
      </c>
      <c r="B116" s="2" t="s">
        <v>202</v>
      </c>
      <c r="C116" s="2" t="s">
        <v>1256</v>
      </c>
      <c r="D116" s="2" t="s">
        <v>1260</v>
      </c>
      <c r="E116" s="2"/>
      <c r="F116" s="2" t="s">
        <v>229</v>
      </c>
      <c r="G116" s="2" t="s">
        <v>228</v>
      </c>
      <c r="H116" s="2" t="s">
        <v>313</v>
      </c>
      <c r="I116" s="2"/>
      <c r="J116" s="2"/>
      <c r="K116" s="2" t="s">
        <v>103</v>
      </c>
      <c r="L116" s="2" t="s">
        <v>1075</v>
      </c>
      <c r="M116" s="2"/>
      <c r="N116" s="2"/>
      <c r="O116" s="2" t="s">
        <v>949</v>
      </c>
      <c r="P116" s="2"/>
      <c r="Q116" s="2"/>
      <c r="R116" s="2" t="s">
        <v>1142</v>
      </c>
      <c r="S116" s="2" t="s">
        <v>104</v>
      </c>
      <c r="T116" s="2" t="s">
        <v>1262</v>
      </c>
      <c r="U116" s="2"/>
      <c r="V116" s="2" t="s">
        <v>1259</v>
      </c>
      <c r="W116" s="2"/>
      <c r="X116" s="2" t="s">
        <v>202</v>
      </c>
      <c r="Y116" s="2"/>
      <c r="Z116" s="2"/>
      <c r="AA116" s="2" t="s">
        <v>92</v>
      </c>
      <c r="AB116" s="2" t="s">
        <v>104</v>
      </c>
    </row>
    <row r="117" spans="1:28">
      <c r="A117" s="2" t="s">
        <v>201</v>
      </c>
      <c r="B117" s="2" t="s">
        <v>202</v>
      </c>
      <c r="C117" s="2" t="s">
        <v>1256</v>
      </c>
      <c r="D117" s="2" t="s">
        <v>1260</v>
      </c>
      <c r="E117" s="2"/>
      <c r="F117" s="2" t="s">
        <v>229</v>
      </c>
      <c r="G117" s="2" t="s">
        <v>228</v>
      </c>
      <c r="H117" s="2" t="s">
        <v>314</v>
      </c>
      <c r="I117" s="2"/>
      <c r="J117" s="2"/>
      <c r="K117" s="2" t="s">
        <v>103</v>
      </c>
      <c r="L117" s="2" t="s">
        <v>947</v>
      </c>
      <c r="M117" s="2"/>
      <c r="N117" s="2"/>
      <c r="O117" s="2" t="s">
        <v>949</v>
      </c>
      <c r="P117" s="2"/>
      <c r="Q117" s="2"/>
      <c r="R117" s="2" t="s">
        <v>1142</v>
      </c>
      <c r="S117" s="2" t="s">
        <v>104</v>
      </c>
      <c r="T117" s="2" t="s">
        <v>1262</v>
      </c>
      <c r="U117" s="2"/>
      <c r="V117" s="2" t="s">
        <v>1259</v>
      </c>
      <c r="W117" s="2"/>
      <c r="X117" s="2" t="s">
        <v>202</v>
      </c>
      <c r="Y117" s="2"/>
      <c r="Z117" s="2"/>
      <c r="AA117" s="2" t="s">
        <v>92</v>
      </c>
      <c r="AB117" s="2" t="s">
        <v>104</v>
      </c>
    </row>
    <row r="118" spans="1:28" ht="78">
      <c r="A118" s="2" t="s">
        <v>201</v>
      </c>
      <c r="B118" s="2" t="s">
        <v>202</v>
      </c>
      <c r="C118" s="2" t="s">
        <v>1048</v>
      </c>
      <c r="D118" s="2" t="s">
        <v>1260</v>
      </c>
      <c r="E118" s="2" t="s">
        <v>1284</v>
      </c>
      <c r="F118" s="2" t="s">
        <v>229</v>
      </c>
      <c r="G118" s="2" t="s">
        <v>228</v>
      </c>
      <c r="H118" s="2" t="s">
        <v>315</v>
      </c>
      <c r="I118" s="2" t="s">
        <v>143</v>
      </c>
      <c r="J118" s="2" t="s">
        <v>143</v>
      </c>
      <c r="K118" s="2" t="s">
        <v>141</v>
      </c>
      <c r="L118" s="2" t="s">
        <v>947</v>
      </c>
      <c r="M118" s="2" t="s">
        <v>117</v>
      </c>
      <c r="N118" s="2" t="s">
        <v>1287</v>
      </c>
      <c r="O118" s="2" t="s">
        <v>399</v>
      </c>
      <c r="P118" s="2"/>
      <c r="Q118" s="2"/>
      <c r="R118" s="2" t="s">
        <v>1286</v>
      </c>
      <c r="S118" s="2" t="s">
        <v>20</v>
      </c>
      <c r="T118" s="2" t="s">
        <v>104</v>
      </c>
      <c r="U118" s="2"/>
      <c r="V118" s="2" t="s">
        <v>46</v>
      </c>
      <c r="W118" s="2"/>
      <c r="X118" s="2" t="s">
        <v>202</v>
      </c>
      <c r="Y118" s="2"/>
      <c r="Z118" s="2"/>
      <c r="AA118" s="2" t="s">
        <v>112</v>
      </c>
      <c r="AB118" s="2" t="s">
        <v>20</v>
      </c>
    </row>
    <row r="119" spans="1:28" ht="78">
      <c r="A119" s="2" t="s">
        <v>201</v>
      </c>
      <c r="B119" s="2" t="s">
        <v>202</v>
      </c>
      <c r="C119" s="2" t="s">
        <v>1048</v>
      </c>
      <c r="D119" s="2" t="s">
        <v>1260</v>
      </c>
      <c r="E119" s="2" t="s">
        <v>1284</v>
      </c>
      <c r="F119" s="2" t="s">
        <v>229</v>
      </c>
      <c r="G119" s="2" t="s">
        <v>228</v>
      </c>
      <c r="H119" s="2" t="s">
        <v>316</v>
      </c>
      <c r="I119" s="2" t="s">
        <v>149</v>
      </c>
      <c r="J119" s="2" t="s">
        <v>149</v>
      </c>
      <c r="K119" s="2" t="s">
        <v>141</v>
      </c>
      <c r="L119" s="2" t="s">
        <v>947</v>
      </c>
      <c r="M119" s="2" t="s">
        <v>117</v>
      </c>
      <c r="N119" s="2" t="s">
        <v>1287</v>
      </c>
      <c r="O119" s="2" t="s">
        <v>399</v>
      </c>
      <c r="P119" s="2"/>
      <c r="Q119" s="2"/>
      <c r="R119" s="2"/>
      <c r="S119" s="2" t="s">
        <v>20</v>
      </c>
      <c r="T119" s="2" t="s">
        <v>104</v>
      </c>
      <c r="U119" s="2"/>
      <c r="V119" s="2" t="s">
        <v>46</v>
      </c>
      <c r="W119" s="2"/>
      <c r="X119" s="2" t="s">
        <v>202</v>
      </c>
      <c r="Y119" s="2"/>
      <c r="Z119" s="2"/>
      <c r="AA119" s="2" t="s">
        <v>112</v>
      </c>
      <c r="AB119" s="2" t="s">
        <v>20</v>
      </c>
    </row>
    <row r="120" spans="1:28" ht="65.099999999999994">
      <c r="A120" s="2" t="s">
        <v>201</v>
      </c>
      <c r="B120" s="2" t="s">
        <v>202</v>
      </c>
      <c r="C120" s="2" t="s">
        <v>1048</v>
      </c>
      <c r="D120" s="2" t="s">
        <v>1260</v>
      </c>
      <c r="E120" s="2" t="s">
        <v>1284</v>
      </c>
      <c r="F120" s="2" t="s">
        <v>229</v>
      </c>
      <c r="G120" s="2" t="s">
        <v>228</v>
      </c>
      <c r="H120" s="2" t="s">
        <v>317</v>
      </c>
      <c r="I120" s="2" t="s">
        <v>235</v>
      </c>
      <c r="J120" s="2" t="s">
        <v>235</v>
      </c>
      <c r="K120" s="2" t="s">
        <v>141</v>
      </c>
      <c r="L120" s="2" t="s">
        <v>947</v>
      </c>
      <c r="M120" s="2" t="s">
        <v>119</v>
      </c>
      <c r="N120" s="2" t="s">
        <v>1291</v>
      </c>
      <c r="O120" s="2" t="s">
        <v>399</v>
      </c>
      <c r="P120" s="2"/>
      <c r="Q120" s="2"/>
      <c r="R120" s="2"/>
      <c r="S120" s="2" t="s">
        <v>20</v>
      </c>
      <c r="T120" s="2" t="s">
        <v>104</v>
      </c>
      <c r="U120" s="2"/>
      <c r="V120" s="2" t="s">
        <v>46</v>
      </c>
      <c r="W120" s="2"/>
      <c r="X120" s="2" t="s">
        <v>202</v>
      </c>
      <c r="Y120" s="2"/>
      <c r="Z120" s="2"/>
      <c r="AA120" s="2" t="s">
        <v>112</v>
      </c>
      <c r="AB120" s="2" t="s">
        <v>20</v>
      </c>
    </row>
    <row r="121" spans="1:28" ht="129.94999999999999">
      <c r="A121" s="2" t="s">
        <v>201</v>
      </c>
      <c r="B121" s="2" t="s">
        <v>202</v>
      </c>
      <c r="C121" s="2" t="s">
        <v>1048</v>
      </c>
      <c r="D121" s="2" t="s">
        <v>1260</v>
      </c>
      <c r="E121" s="2" t="s">
        <v>1284</v>
      </c>
      <c r="F121" s="2" t="s">
        <v>229</v>
      </c>
      <c r="G121" s="2" t="s">
        <v>228</v>
      </c>
      <c r="H121" s="2" t="s">
        <v>318</v>
      </c>
      <c r="I121" s="2" t="s">
        <v>319</v>
      </c>
      <c r="J121" s="2" t="s">
        <v>319</v>
      </c>
      <c r="K121" s="2" t="s">
        <v>141</v>
      </c>
      <c r="L121" s="2" t="s">
        <v>947</v>
      </c>
      <c r="M121" s="2" t="s">
        <v>117</v>
      </c>
      <c r="N121" s="2" t="s">
        <v>1294</v>
      </c>
      <c r="O121" s="2" t="s">
        <v>399</v>
      </c>
      <c r="P121" s="2"/>
      <c r="Q121" s="2"/>
      <c r="R121" s="2"/>
      <c r="S121" s="2" t="s">
        <v>20</v>
      </c>
      <c r="T121" s="2" t="s">
        <v>104</v>
      </c>
      <c r="U121" s="2"/>
      <c r="V121" s="2" t="s">
        <v>46</v>
      </c>
      <c r="W121" s="2"/>
      <c r="X121" s="2" t="s">
        <v>202</v>
      </c>
      <c r="Y121" s="2"/>
      <c r="Z121" s="2"/>
      <c r="AA121" s="2" t="s">
        <v>112</v>
      </c>
      <c r="AB121" s="2" t="s">
        <v>20</v>
      </c>
    </row>
    <row r="122" spans="1:28" ht="78">
      <c r="A122" s="2" t="s">
        <v>201</v>
      </c>
      <c r="B122" s="2" t="s">
        <v>202</v>
      </c>
      <c r="C122" s="2" t="s">
        <v>1048</v>
      </c>
      <c r="D122" s="2" t="s">
        <v>1260</v>
      </c>
      <c r="E122" s="2" t="s">
        <v>1284</v>
      </c>
      <c r="F122" s="2" t="s">
        <v>229</v>
      </c>
      <c r="G122" s="2" t="s">
        <v>228</v>
      </c>
      <c r="H122" s="2" t="s">
        <v>320</v>
      </c>
      <c r="I122" s="2" t="s">
        <v>321</v>
      </c>
      <c r="J122" s="2" t="s">
        <v>321</v>
      </c>
      <c r="K122" s="2" t="s">
        <v>141</v>
      </c>
      <c r="L122" s="2" t="s">
        <v>947</v>
      </c>
      <c r="M122" s="2" t="s">
        <v>117</v>
      </c>
      <c r="N122" s="2" t="s">
        <v>1298</v>
      </c>
      <c r="O122" s="2" t="s">
        <v>399</v>
      </c>
      <c r="P122" s="2"/>
      <c r="Q122" s="2"/>
      <c r="R122" s="2" t="s">
        <v>1297</v>
      </c>
      <c r="S122" s="2" t="s">
        <v>20</v>
      </c>
      <c r="T122" s="2" t="s">
        <v>104</v>
      </c>
      <c r="U122" s="2"/>
      <c r="V122" s="2" t="s">
        <v>46</v>
      </c>
      <c r="W122" s="2"/>
      <c r="X122" s="2" t="s">
        <v>202</v>
      </c>
      <c r="Y122" s="2"/>
      <c r="Z122" s="2"/>
      <c r="AA122" s="2" t="s">
        <v>112</v>
      </c>
      <c r="AB122" s="2" t="s">
        <v>20</v>
      </c>
    </row>
    <row r="123" spans="1:28" ht="65.099999999999994">
      <c r="A123" s="2" t="s">
        <v>201</v>
      </c>
      <c r="B123" s="2" t="s">
        <v>202</v>
      </c>
      <c r="C123" s="2" t="s">
        <v>1048</v>
      </c>
      <c r="D123" s="2" t="s">
        <v>1260</v>
      </c>
      <c r="E123" s="2" t="s">
        <v>1284</v>
      </c>
      <c r="F123" s="2" t="s">
        <v>229</v>
      </c>
      <c r="G123" s="2" t="s">
        <v>228</v>
      </c>
      <c r="H123" s="2" t="s">
        <v>322</v>
      </c>
      <c r="I123" s="2" t="s">
        <v>323</v>
      </c>
      <c r="J123" s="2" t="s">
        <v>323</v>
      </c>
      <c r="K123" s="2" t="s">
        <v>141</v>
      </c>
      <c r="L123" s="2" t="s">
        <v>947</v>
      </c>
      <c r="M123" s="2" t="s">
        <v>117</v>
      </c>
      <c r="N123" s="2" t="s">
        <v>1302</v>
      </c>
      <c r="O123" s="2" t="s">
        <v>399</v>
      </c>
      <c r="P123" s="2"/>
      <c r="Q123" s="2"/>
      <c r="R123" s="2" t="s">
        <v>1301</v>
      </c>
      <c r="S123" s="2" t="s">
        <v>20</v>
      </c>
      <c r="T123" s="2" t="s">
        <v>104</v>
      </c>
      <c r="U123" s="2"/>
      <c r="V123" s="2" t="s">
        <v>46</v>
      </c>
      <c r="W123" s="2"/>
      <c r="X123" s="2" t="s">
        <v>202</v>
      </c>
      <c r="Y123" s="2"/>
      <c r="Z123" s="2"/>
      <c r="AA123" s="2" t="s">
        <v>112</v>
      </c>
      <c r="AB123" s="2" t="s">
        <v>20</v>
      </c>
    </row>
    <row r="124" spans="1:28" ht="26.1">
      <c r="A124" s="2" t="s">
        <v>201</v>
      </c>
      <c r="B124" s="2" t="s">
        <v>202</v>
      </c>
      <c r="C124" s="2" t="s">
        <v>1256</v>
      </c>
      <c r="D124" s="2" t="s">
        <v>1260</v>
      </c>
      <c r="E124" s="2" t="s">
        <v>1305</v>
      </c>
      <c r="F124" s="2" t="s">
        <v>229</v>
      </c>
      <c r="G124" s="2" t="s">
        <v>324</v>
      </c>
      <c r="H124" s="2" t="s">
        <v>237</v>
      </c>
      <c r="I124" s="2" t="s">
        <v>238</v>
      </c>
      <c r="J124" s="2" t="s">
        <v>238</v>
      </c>
      <c r="K124" s="2" t="s">
        <v>103</v>
      </c>
      <c r="L124" s="2" t="s">
        <v>947</v>
      </c>
      <c r="M124" s="2"/>
      <c r="N124" s="2"/>
      <c r="O124" s="2"/>
      <c r="P124" s="2"/>
      <c r="Q124" s="2"/>
      <c r="R124" s="2"/>
      <c r="S124" s="2" t="s">
        <v>20</v>
      </c>
      <c r="T124" s="2" t="s">
        <v>20</v>
      </c>
      <c r="U124" s="2" t="s">
        <v>20</v>
      </c>
      <c r="V124" s="2" t="s">
        <v>1304</v>
      </c>
      <c r="W124" s="2"/>
      <c r="X124" s="2" t="s">
        <v>202</v>
      </c>
      <c r="Y124" s="2"/>
      <c r="Z124" s="2"/>
      <c r="AA124" s="2"/>
      <c r="AB124" s="2" t="s">
        <v>104</v>
      </c>
    </row>
    <row r="125" spans="1:28" ht="26.1">
      <c r="A125" s="2" t="s">
        <v>201</v>
      </c>
      <c r="B125" s="2" t="s">
        <v>202</v>
      </c>
      <c r="C125" s="2" t="s">
        <v>1256</v>
      </c>
      <c r="D125" s="2" t="s">
        <v>1260</v>
      </c>
      <c r="E125" s="2" t="s">
        <v>1305</v>
      </c>
      <c r="F125" s="2" t="s">
        <v>1309</v>
      </c>
      <c r="G125" s="2" t="s">
        <v>324</v>
      </c>
      <c r="H125" s="2" t="s">
        <v>325</v>
      </c>
      <c r="I125" s="2" t="s">
        <v>326</v>
      </c>
      <c r="J125" s="2" t="s">
        <v>326</v>
      </c>
      <c r="K125" s="2" t="s">
        <v>216</v>
      </c>
      <c r="L125" s="2" t="s">
        <v>947</v>
      </c>
      <c r="M125" s="2"/>
      <c r="N125" s="2"/>
      <c r="O125" s="2"/>
      <c r="P125" s="2"/>
      <c r="Q125" s="2"/>
      <c r="R125" s="2"/>
      <c r="S125" s="2" t="s">
        <v>20</v>
      </c>
      <c r="T125" s="2" t="s">
        <v>20</v>
      </c>
      <c r="U125" s="2" t="s">
        <v>20</v>
      </c>
      <c r="V125" s="2" t="s">
        <v>1304</v>
      </c>
      <c r="W125" s="2"/>
      <c r="X125" s="2" t="s">
        <v>202</v>
      </c>
      <c r="Y125" s="2"/>
      <c r="Z125" s="2"/>
      <c r="AA125" s="2"/>
      <c r="AB125" s="2" t="s">
        <v>104</v>
      </c>
    </row>
    <row r="126" spans="1:28" ht="78">
      <c r="A126" s="2" t="s">
        <v>201</v>
      </c>
      <c r="B126" s="2" t="s">
        <v>202</v>
      </c>
      <c r="C126" s="2" t="s">
        <v>1256</v>
      </c>
      <c r="D126" s="2" t="s">
        <v>1260</v>
      </c>
      <c r="E126" s="2" t="s">
        <v>1305</v>
      </c>
      <c r="F126" s="2" t="s">
        <v>229</v>
      </c>
      <c r="G126" s="2" t="s">
        <v>324</v>
      </c>
      <c r="H126" s="2" t="s">
        <v>239</v>
      </c>
      <c r="I126" s="2" t="s">
        <v>240</v>
      </c>
      <c r="J126" s="2" t="s">
        <v>240</v>
      </c>
      <c r="K126" s="2" t="s">
        <v>141</v>
      </c>
      <c r="L126" s="2" t="s">
        <v>947</v>
      </c>
      <c r="M126" s="2" t="s">
        <v>117</v>
      </c>
      <c r="N126" s="2" t="s">
        <v>1143</v>
      </c>
      <c r="O126" s="2"/>
      <c r="P126" s="2"/>
      <c r="Q126" s="2"/>
      <c r="R126" s="2" t="s">
        <v>1315</v>
      </c>
      <c r="S126" s="2" t="s">
        <v>20</v>
      </c>
      <c r="T126" s="2" t="s">
        <v>20</v>
      </c>
      <c r="U126" s="2" t="s">
        <v>20</v>
      </c>
      <c r="V126" s="2" t="s">
        <v>1304</v>
      </c>
      <c r="W126" s="2"/>
      <c r="X126" s="2" t="s">
        <v>202</v>
      </c>
      <c r="Y126" s="2"/>
      <c r="Z126" s="2"/>
      <c r="AA126" s="2"/>
      <c r="AB126" s="2" t="s">
        <v>20</v>
      </c>
    </row>
    <row r="127" spans="1:28" ht="39">
      <c r="A127" s="2" t="s">
        <v>201</v>
      </c>
      <c r="B127" s="2" t="s">
        <v>202</v>
      </c>
      <c r="C127" s="2" t="s">
        <v>1256</v>
      </c>
      <c r="D127" s="2" t="s">
        <v>1260</v>
      </c>
      <c r="E127" s="2" t="s">
        <v>1305</v>
      </c>
      <c r="F127" s="2" t="s">
        <v>229</v>
      </c>
      <c r="G127" s="2" t="s">
        <v>324</v>
      </c>
      <c r="H127" s="2" t="s">
        <v>327</v>
      </c>
      <c r="I127" s="2" t="s">
        <v>328</v>
      </c>
      <c r="J127" s="2" t="s">
        <v>328</v>
      </c>
      <c r="K127" s="2" t="s">
        <v>141</v>
      </c>
      <c r="L127" s="2" t="s">
        <v>947</v>
      </c>
      <c r="M127" s="2" t="s">
        <v>117</v>
      </c>
      <c r="N127" s="2" t="s">
        <v>1318</v>
      </c>
      <c r="O127" s="2"/>
      <c r="P127" s="2"/>
      <c r="Q127" s="2"/>
      <c r="R127" s="2"/>
      <c r="S127" s="2" t="s">
        <v>20</v>
      </c>
      <c r="T127" s="2" t="s">
        <v>20</v>
      </c>
      <c r="U127" s="2" t="s">
        <v>20</v>
      </c>
      <c r="V127" s="2" t="s">
        <v>1304</v>
      </c>
      <c r="W127" s="2"/>
      <c r="X127" s="2" t="s">
        <v>202</v>
      </c>
      <c r="Y127" s="2"/>
      <c r="Z127" s="2"/>
      <c r="AA127" s="2"/>
      <c r="AB127" s="2" t="s">
        <v>20</v>
      </c>
    </row>
    <row r="128" spans="1:28" ht="26.1">
      <c r="A128" s="2" t="s">
        <v>201</v>
      </c>
      <c r="B128" s="2" t="s">
        <v>202</v>
      </c>
      <c r="C128" s="2"/>
      <c r="D128" s="2"/>
      <c r="E128" s="2"/>
      <c r="F128" s="2" t="s">
        <v>229</v>
      </c>
      <c r="G128" s="2" t="s">
        <v>329</v>
      </c>
      <c r="H128" s="2" t="s">
        <v>330</v>
      </c>
      <c r="I128" s="2" t="s">
        <v>331</v>
      </c>
      <c r="J128" s="2" t="s">
        <v>331</v>
      </c>
      <c r="K128" s="2" t="s">
        <v>103</v>
      </c>
      <c r="L128" s="2" t="s">
        <v>947</v>
      </c>
      <c r="M128" s="2"/>
      <c r="N128" s="2"/>
      <c r="O128" s="2"/>
      <c r="P128" s="2" t="s">
        <v>1324</v>
      </c>
      <c r="Q128" s="2"/>
      <c r="R128" s="2"/>
      <c r="S128" s="2" t="s">
        <v>20</v>
      </c>
      <c r="T128" s="2" t="s">
        <v>20</v>
      </c>
      <c r="U128" s="2"/>
      <c r="V128" s="2"/>
      <c r="W128" s="2"/>
      <c r="X128" s="2" t="s">
        <v>202</v>
      </c>
      <c r="Y128" s="2"/>
      <c r="Z128" s="2"/>
      <c r="AA128" s="2"/>
      <c r="AB128" s="2" t="s">
        <v>104</v>
      </c>
    </row>
    <row r="129" spans="1:28" ht="26.1">
      <c r="A129" s="2" t="s">
        <v>201</v>
      </c>
      <c r="B129" s="2" t="s">
        <v>202</v>
      </c>
      <c r="C129" s="2" t="s">
        <v>1256</v>
      </c>
      <c r="D129" s="2" t="s">
        <v>1260</v>
      </c>
      <c r="E129" s="2" t="s">
        <v>1305</v>
      </c>
      <c r="F129" s="2" t="s">
        <v>229</v>
      </c>
      <c r="G129" s="2" t="s">
        <v>324</v>
      </c>
      <c r="H129" s="2" t="s">
        <v>332</v>
      </c>
      <c r="I129" s="2" t="s">
        <v>333</v>
      </c>
      <c r="J129" s="2" t="s">
        <v>333</v>
      </c>
      <c r="K129" s="2" t="s">
        <v>216</v>
      </c>
      <c r="L129" s="2" t="s">
        <v>947</v>
      </c>
      <c r="M129" s="2" t="s">
        <v>117</v>
      </c>
      <c r="N129" s="2" t="s">
        <v>1001</v>
      </c>
      <c r="O129" s="2"/>
      <c r="P129" s="2"/>
      <c r="Q129" s="2"/>
      <c r="R129" s="2"/>
      <c r="S129" s="2" t="s">
        <v>20</v>
      </c>
      <c r="T129" s="2" t="s">
        <v>20</v>
      </c>
      <c r="U129" s="2" t="s">
        <v>20</v>
      </c>
      <c r="V129" s="2" t="s">
        <v>1304</v>
      </c>
      <c r="W129" s="2"/>
      <c r="X129" s="2" t="s">
        <v>202</v>
      </c>
      <c r="Y129" s="2"/>
      <c r="Z129" s="2"/>
      <c r="AA129" s="2"/>
      <c r="AB129" s="2" t="s">
        <v>20</v>
      </c>
    </row>
    <row r="130" spans="1:28" ht="117">
      <c r="A130" s="2" t="s">
        <v>201</v>
      </c>
      <c r="B130" s="2" t="s">
        <v>202</v>
      </c>
      <c r="C130" s="2" t="s">
        <v>1256</v>
      </c>
      <c r="D130" s="2" t="s">
        <v>1260</v>
      </c>
      <c r="E130" s="2" t="s">
        <v>1305</v>
      </c>
      <c r="F130" s="2" t="s">
        <v>229</v>
      </c>
      <c r="G130" s="2" t="s">
        <v>324</v>
      </c>
      <c r="H130" s="2" t="s">
        <v>334</v>
      </c>
      <c r="I130" s="2" t="s">
        <v>335</v>
      </c>
      <c r="J130" s="2" t="s">
        <v>335</v>
      </c>
      <c r="K130" s="2" t="s">
        <v>141</v>
      </c>
      <c r="L130" s="2" t="s">
        <v>947</v>
      </c>
      <c r="M130" s="2" t="s">
        <v>117</v>
      </c>
      <c r="N130" s="2" t="s">
        <v>1331</v>
      </c>
      <c r="O130" s="2"/>
      <c r="P130" s="2"/>
      <c r="Q130" s="2"/>
      <c r="R130" s="2" t="s">
        <v>1330</v>
      </c>
      <c r="S130" s="2" t="s">
        <v>20</v>
      </c>
      <c r="T130" s="2" t="s">
        <v>20</v>
      </c>
      <c r="U130" s="2" t="s">
        <v>20</v>
      </c>
      <c r="V130" s="2" t="s">
        <v>1304</v>
      </c>
      <c r="W130" s="2"/>
      <c r="X130" s="2" t="s">
        <v>202</v>
      </c>
      <c r="Y130" s="2"/>
      <c r="Z130" s="2"/>
      <c r="AA130" s="2"/>
      <c r="AB130" s="2" t="s">
        <v>20</v>
      </c>
    </row>
    <row r="131" spans="1:28" ht="78">
      <c r="A131" s="2" t="s">
        <v>201</v>
      </c>
      <c r="B131" s="2" t="s">
        <v>202</v>
      </c>
      <c r="C131" s="2" t="s">
        <v>1256</v>
      </c>
      <c r="D131" s="2" t="s">
        <v>1260</v>
      </c>
      <c r="E131" s="2" t="s">
        <v>1305</v>
      </c>
      <c r="F131" s="2" t="s">
        <v>229</v>
      </c>
      <c r="G131" s="2" t="s">
        <v>324</v>
      </c>
      <c r="H131" s="2" t="s">
        <v>256</v>
      </c>
      <c r="I131" s="2" t="s">
        <v>257</v>
      </c>
      <c r="J131" s="2" t="s">
        <v>257</v>
      </c>
      <c r="K131" s="2" t="s">
        <v>141</v>
      </c>
      <c r="L131" s="2" t="s">
        <v>947</v>
      </c>
      <c r="M131" s="2" t="s">
        <v>117</v>
      </c>
      <c r="N131" s="2" t="s">
        <v>1001</v>
      </c>
      <c r="O131" s="2"/>
      <c r="P131" s="2"/>
      <c r="Q131" s="2"/>
      <c r="R131" s="2" t="s">
        <v>1335</v>
      </c>
      <c r="S131" s="2" t="s">
        <v>104</v>
      </c>
      <c r="T131" s="2" t="s">
        <v>104</v>
      </c>
      <c r="U131" s="2"/>
      <c r="V131" s="2" t="s">
        <v>1304</v>
      </c>
      <c r="W131" s="2"/>
      <c r="X131" s="2" t="s">
        <v>202</v>
      </c>
      <c r="Y131" s="2"/>
      <c r="Z131" s="2"/>
      <c r="AA131" s="2"/>
      <c r="AB131" s="2" t="s">
        <v>20</v>
      </c>
    </row>
    <row r="132" spans="1:28" ht="78">
      <c r="A132" s="2" t="s">
        <v>201</v>
      </c>
      <c r="B132" s="2" t="s">
        <v>202</v>
      </c>
      <c r="C132" s="2" t="s">
        <v>1256</v>
      </c>
      <c r="D132" s="2" t="s">
        <v>1260</v>
      </c>
      <c r="E132" s="2" t="s">
        <v>1305</v>
      </c>
      <c r="F132" s="2" t="s">
        <v>229</v>
      </c>
      <c r="G132" s="2" t="s">
        <v>324</v>
      </c>
      <c r="H132" s="2" t="s">
        <v>258</v>
      </c>
      <c r="I132" s="2" t="s">
        <v>259</v>
      </c>
      <c r="J132" s="2" t="s">
        <v>259</v>
      </c>
      <c r="K132" s="2" t="s">
        <v>141</v>
      </c>
      <c r="L132" s="2" t="s">
        <v>947</v>
      </c>
      <c r="M132" s="2" t="s">
        <v>117</v>
      </c>
      <c r="N132" s="2" t="s">
        <v>1001</v>
      </c>
      <c r="O132" s="2"/>
      <c r="P132" s="2"/>
      <c r="Q132" s="2"/>
      <c r="R132" s="2" t="s">
        <v>1335</v>
      </c>
      <c r="S132" s="2" t="s">
        <v>104</v>
      </c>
      <c r="T132" s="2" t="s">
        <v>104</v>
      </c>
      <c r="U132" s="2"/>
      <c r="V132" s="2" t="s">
        <v>1304</v>
      </c>
      <c r="W132" s="2"/>
      <c r="X132" s="2" t="s">
        <v>202</v>
      </c>
      <c r="Y132" s="2"/>
      <c r="Z132" s="2"/>
      <c r="AA132" s="2"/>
      <c r="AB132" s="2" t="s">
        <v>20</v>
      </c>
    </row>
    <row r="133" spans="1:28" ht="78">
      <c r="A133" s="2" t="s">
        <v>201</v>
      </c>
      <c r="B133" s="2" t="s">
        <v>202</v>
      </c>
      <c r="C133" s="2" t="s">
        <v>1256</v>
      </c>
      <c r="D133" s="2" t="s">
        <v>1260</v>
      </c>
      <c r="E133" s="2" t="s">
        <v>1305</v>
      </c>
      <c r="F133" s="2" t="s">
        <v>229</v>
      </c>
      <c r="G133" s="2" t="s">
        <v>324</v>
      </c>
      <c r="H133" s="2" t="s">
        <v>260</v>
      </c>
      <c r="I133" s="2" t="s">
        <v>261</v>
      </c>
      <c r="J133" s="2" t="s">
        <v>261</v>
      </c>
      <c r="K133" s="2" t="s">
        <v>141</v>
      </c>
      <c r="L133" s="2" t="s">
        <v>947</v>
      </c>
      <c r="M133" s="2" t="s">
        <v>117</v>
      </c>
      <c r="N133" s="2" t="s">
        <v>1001</v>
      </c>
      <c r="O133" s="2"/>
      <c r="P133" s="2"/>
      <c r="Q133" s="2"/>
      <c r="R133" s="2" t="s">
        <v>1335</v>
      </c>
      <c r="S133" s="2" t="s">
        <v>104</v>
      </c>
      <c r="T133" s="2" t="s">
        <v>104</v>
      </c>
      <c r="U133" s="2"/>
      <c r="V133" s="2" t="s">
        <v>1304</v>
      </c>
      <c r="W133" s="2"/>
      <c r="X133" s="2" t="s">
        <v>202</v>
      </c>
      <c r="Y133" s="2"/>
      <c r="Z133" s="2"/>
      <c r="AA133" s="2"/>
      <c r="AB133" s="2" t="s">
        <v>20</v>
      </c>
    </row>
    <row r="134" spans="1:28" ht="78">
      <c r="A134" s="2" t="s">
        <v>201</v>
      </c>
      <c r="B134" s="2" t="s">
        <v>202</v>
      </c>
      <c r="C134" s="2" t="s">
        <v>1256</v>
      </c>
      <c r="D134" s="2" t="s">
        <v>1260</v>
      </c>
      <c r="E134" s="2" t="s">
        <v>1305</v>
      </c>
      <c r="F134" s="2" t="s">
        <v>229</v>
      </c>
      <c r="G134" s="2" t="s">
        <v>324</v>
      </c>
      <c r="H134" s="2" t="s">
        <v>262</v>
      </c>
      <c r="I134" s="2" t="s">
        <v>263</v>
      </c>
      <c r="J134" s="2" t="s">
        <v>263</v>
      </c>
      <c r="K134" s="2" t="s">
        <v>141</v>
      </c>
      <c r="L134" s="2" t="s">
        <v>947</v>
      </c>
      <c r="M134" s="2" t="s">
        <v>117</v>
      </c>
      <c r="N134" s="2" t="s">
        <v>1001</v>
      </c>
      <c r="O134" s="2"/>
      <c r="P134" s="2"/>
      <c r="Q134" s="2"/>
      <c r="R134" s="2" t="s">
        <v>1335</v>
      </c>
      <c r="S134" s="2" t="s">
        <v>20</v>
      </c>
      <c r="T134" s="2" t="s">
        <v>20</v>
      </c>
      <c r="U134" s="2" t="s">
        <v>20</v>
      </c>
      <c r="V134" s="2" t="s">
        <v>1304</v>
      </c>
      <c r="W134" s="2"/>
      <c r="X134" s="2" t="s">
        <v>202</v>
      </c>
      <c r="Y134" s="2"/>
      <c r="Z134" s="2"/>
      <c r="AA134" s="2"/>
      <c r="AB134" s="2" t="s">
        <v>20</v>
      </c>
    </row>
    <row r="135" spans="1:28" ht="26.1">
      <c r="A135" s="2" t="s">
        <v>201</v>
      </c>
      <c r="B135" s="2" t="s">
        <v>202</v>
      </c>
      <c r="C135" s="2" t="s">
        <v>1256</v>
      </c>
      <c r="D135" s="2" t="s">
        <v>1260</v>
      </c>
      <c r="E135" s="2" t="s">
        <v>1305</v>
      </c>
      <c r="F135" s="2" t="s">
        <v>229</v>
      </c>
      <c r="G135" s="2" t="s">
        <v>324</v>
      </c>
      <c r="H135" s="2" t="s">
        <v>336</v>
      </c>
      <c r="I135" s="2" t="s">
        <v>337</v>
      </c>
      <c r="J135" s="2" t="s">
        <v>337</v>
      </c>
      <c r="K135" s="2" t="s">
        <v>216</v>
      </c>
      <c r="L135" s="2" t="s">
        <v>1075</v>
      </c>
      <c r="M135" s="2"/>
      <c r="N135" s="2"/>
      <c r="O135" s="2"/>
      <c r="P135" s="2"/>
      <c r="Q135" s="2"/>
      <c r="R135" s="2"/>
      <c r="S135" s="2" t="s">
        <v>20</v>
      </c>
      <c r="T135" s="2" t="s">
        <v>20</v>
      </c>
      <c r="U135" s="2" t="s">
        <v>20</v>
      </c>
      <c r="V135" s="2" t="s">
        <v>1304</v>
      </c>
      <c r="W135" s="2"/>
      <c r="X135" s="2" t="s">
        <v>202</v>
      </c>
      <c r="Y135" s="2"/>
      <c r="Z135" s="2"/>
      <c r="AA135" s="2"/>
      <c r="AB135" s="2" t="s">
        <v>104</v>
      </c>
    </row>
    <row r="136" spans="1:28" ht="26.1">
      <c r="A136" s="2" t="s">
        <v>201</v>
      </c>
      <c r="B136" s="2" t="s">
        <v>202</v>
      </c>
      <c r="C136" s="2" t="s">
        <v>1256</v>
      </c>
      <c r="D136" s="2" t="s">
        <v>1260</v>
      </c>
      <c r="E136" s="2" t="s">
        <v>1305</v>
      </c>
      <c r="F136" s="2" t="s">
        <v>229</v>
      </c>
      <c r="G136" s="2" t="s">
        <v>324</v>
      </c>
      <c r="H136" s="2" t="s">
        <v>338</v>
      </c>
      <c r="I136" s="2" t="s">
        <v>339</v>
      </c>
      <c r="J136" s="2" t="s">
        <v>339</v>
      </c>
      <c r="K136" s="2" t="s">
        <v>216</v>
      </c>
      <c r="L136" s="2" t="s">
        <v>1347</v>
      </c>
      <c r="M136" s="2"/>
      <c r="N136" s="2" t="s">
        <v>1348</v>
      </c>
      <c r="O136" s="2"/>
      <c r="P136" s="2"/>
      <c r="Q136" s="2"/>
      <c r="R136" s="2"/>
      <c r="S136" s="2" t="s">
        <v>20</v>
      </c>
      <c r="T136" s="2" t="s">
        <v>20</v>
      </c>
      <c r="U136" s="2" t="s">
        <v>20</v>
      </c>
      <c r="V136" s="2" t="s">
        <v>1304</v>
      </c>
      <c r="W136" s="2"/>
      <c r="X136" s="2" t="s">
        <v>202</v>
      </c>
      <c r="Y136" s="2"/>
      <c r="Z136" s="2"/>
      <c r="AA136" s="2"/>
      <c r="AB136" s="2" t="s">
        <v>104</v>
      </c>
    </row>
    <row r="137" spans="1:28" ht="26.1">
      <c r="A137" s="2" t="s">
        <v>201</v>
      </c>
      <c r="B137" s="2" t="s">
        <v>202</v>
      </c>
      <c r="C137" s="2" t="s">
        <v>1256</v>
      </c>
      <c r="D137" s="2" t="s">
        <v>1260</v>
      </c>
      <c r="E137" s="2" t="s">
        <v>1305</v>
      </c>
      <c r="F137" s="2" t="s">
        <v>229</v>
      </c>
      <c r="G137" s="2" t="s">
        <v>324</v>
      </c>
      <c r="H137" s="2" t="s">
        <v>340</v>
      </c>
      <c r="I137" s="2" t="s">
        <v>341</v>
      </c>
      <c r="J137" s="2" t="s">
        <v>341</v>
      </c>
      <c r="K137" s="2" t="s">
        <v>216</v>
      </c>
      <c r="L137" s="2" t="s">
        <v>1075</v>
      </c>
      <c r="M137" s="2"/>
      <c r="N137" s="2"/>
      <c r="O137" s="2"/>
      <c r="P137" s="2"/>
      <c r="Q137" s="2"/>
      <c r="R137" s="2"/>
      <c r="S137" s="2" t="s">
        <v>20</v>
      </c>
      <c r="T137" s="2" t="s">
        <v>20</v>
      </c>
      <c r="U137" s="2" t="s">
        <v>20</v>
      </c>
      <c r="V137" s="2" t="s">
        <v>1304</v>
      </c>
      <c r="W137" s="2"/>
      <c r="X137" s="2" t="s">
        <v>202</v>
      </c>
      <c r="Y137" s="2"/>
      <c r="Z137" s="2"/>
      <c r="AA137" s="2"/>
      <c r="AB137" s="2" t="s">
        <v>104</v>
      </c>
    </row>
    <row r="138" spans="1:28" ht="90.95">
      <c r="A138" s="2" t="s">
        <v>201</v>
      </c>
      <c r="B138" s="2" t="s">
        <v>202</v>
      </c>
      <c r="C138" s="2" t="s">
        <v>1256</v>
      </c>
      <c r="D138" s="2" t="s">
        <v>1260</v>
      </c>
      <c r="E138" s="2" t="s">
        <v>1305</v>
      </c>
      <c r="F138" s="2" t="s">
        <v>229</v>
      </c>
      <c r="G138" s="2" t="s">
        <v>324</v>
      </c>
      <c r="H138" s="2" t="s">
        <v>84</v>
      </c>
      <c r="I138" s="2" t="s">
        <v>342</v>
      </c>
      <c r="J138" s="2" t="s">
        <v>342</v>
      </c>
      <c r="K138" s="2" t="s">
        <v>141</v>
      </c>
      <c r="L138" s="2" t="s">
        <v>947</v>
      </c>
      <c r="M138" s="2" t="s">
        <v>117</v>
      </c>
      <c r="N138" s="2" t="s">
        <v>1354</v>
      </c>
      <c r="O138" s="2"/>
      <c r="P138" s="2"/>
      <c r="Q138" s="2"/>
      <c r="R138" s="2"/>
      <c r="S138" s="2" t="s">
        <v>20</v>
      </c>
      <c r="T138" s="2" t="s">
        <v>20</v>
      </c>
      <c r="U138" s="2"/>
      <c r="V138" s="2" t="s">
        <v>1304</v>
      </c>
      <c r="W138" s="2"/>
      <c r="X138" s="2" t="s">
        <v>202</v>
      </c>
      <c r="Y138" s="2"/>
      <c r="Z138" s="2"/>
      <c r="AA138" s="2"/>
      <c r="AB138" s="2" t="s">
        <v>20</v>
      </c>
    </row>
    <row r="139" spans="1:28" ht="26.1">
      <c r="A139" s="2" t="s">
        <v>201</v>
      </c>
      <c r="B139" s="2" t="s">
        <v>202</v>
      </c>
      <c r="C139" s="2" t="s">
        <v>1256</v>
      </c>
      <c r="D139" s="2" t="s">
        <v>1260</v>
      </c>
      <c r="E139" s="2" t="s">
        <v>1305</v>
      </c>
      <c r="F139" s="2" t="s">
        <v>229</v>
      </c>
      <c r="G139" s="2" t="s">
        <v>324</v>
      </c>
      <c r="H139" s="2" t="s">
        <v>343</v>
      </c>
      <c r="I139" s="2" t="s">
        <v>344</v>
      </c>
      <c r="J139" s="2" t="s">
        <v>344</v>
      </c>
      <c r="K139" s="2" t="s">
        <v>216</v>
      </c>
      <c r="L139" s="2" t="s">
        <v>1075</v>
      </c>
      <c r="M139" s="2"/>
      <c r="N139" s="2"/>
      <c r="O139" s="2"/>
      <c r="P139" s="2"/>
      <c r="Q139" s="2"/>
      <c r="R139" s="2"/>
      <c r="S139" s="2" t="s">
        <v>20</v>
      </c>
      <c r="T139" s="2" t="s">
        <v>20</v>
      </c>
      <c r="U139" s="2" t="s">
        <v>20</v>
      </c>
      <c r="V139" s="2" t="s">
        <v>1304</v>
      </c>
      <c r="W139" s="2"/>
      <c r="X139" s="2" t="s">
        <v>202</v>
      </c>
      <c r="Y139" s="2"/>
      <c r="Z139" s="2"/>
      <c r="AA139" s="2"/>
      <c r="AB139" s="2" t="s">
        <v>104</v>
      </c>
    </row>
    <row r="140" spans="1:28" ht="26.1">
      <c r="A140" s="2" t="s">
        <v>201</v>
      </c>
      <c r="B140" s="2" t="s">
        <v>202</v>
      </c>
      <c r="C140" s="2" t="s">
        <v>1256</v>
      </c>
      <c r="D140" s="2" t="s">
        <v>1260</v>
      </c>
      <c r="E140" s="2" t="s">
        <v>1305</v>
      </c>
      <c r="F140" s="2" t="s">
        <v>229</v>
      </c>
      <c r="G140" s="2" t="s">
        <v>324</v>
      </c>
      <c r="H140" s="2" t="s">
        <v>345</v>
      </c>
      <c r="I140" s="2" t="s">
        <v>346</v>
      </c>
      <c r="J140" s="2" t="s">
        <v>346</v>
      </c>
      <c r="K140" s="2" t="s">
        <v>216</v>
      </c>
      <c r="L140" s="2" t="s">
        <v>1075</v>
      </c>
      <c r="M140" s="2"/>
      <c r="N140" s="2"/>
      <c r="O140" s="2"/>
      <c r="P140" s="2"/>
      <c r="Q140" s="2"/>
      <c r="R140" s="2"/>
      <c r="S140" s="2" t="s">
        <v>20</v>
      </c>
      <c r="T140" s="2" t="s">
        <v>20</v>
      </c>
      <c r="U140" s="2" t="s">
        <v>20</v>
      </c>
      <c r="V140" s="2" t="s">
        <v>1304</v>
      </c>
      <c r="W140" s="2"/>
      <c r="X140" s="2" t="s">
        <v>202</v>
      </c>
      <c r="Y140" s="2"/>
      <c r="Z140" s="2"/>
      <c r="AA140" s="2"/>
      <c r="AB140" s="2" t="s">
        <v>104</v>
      </c>
    </row>
    <row r="141" spans="1:28" ht="65.099999999999994">
      <c r="A141" s="2" t="s">
        <v>201</v>
      </c>
      <c r="B141" s="2" t="s">
        <v>202</v>
      </c>
      <c r="C141" s="2" t="s">
        <v>347</v>
      </c>
      <c r="D141" s="2" t="s">
        <v>347</v>
      </c>
      <c r="E141" s="2"/>
      <c r="F141" s="2" t="s">
        <v>116</v>
      </c>
      <c r="G141" s="2" t="s">
        <v>228</v>
      </c>
      <c r="H141" s="2" t="s">
        <v>347</v>
      </c>
      <c r="I141" s="2" t="s">
        <v>348</v>
      </c>
      <c r="J141" s="2" t="s">
        <v>349</v>
      </c>
      <c r="K141" s="2" t="s">
        <v>141</v>
      </c>
      <c r="L141" s="2" t="s">
        <v>947</v>
      </c>
      <c r="M141" s="2" t="s">
        <v>117</v>
      </c>
      <c r="N141" s="2" t="s">
        <v>1363</v>
      </c>
      <c r="O141" s="2"/>
      <c r="P141" s="2"/>
      <c r="Q141" s="2"/>
      <c r="R141" s="2"/>
      <c r="S141" s="2" t="s">
        <v>104</v>
      </c>
      <c r="T141" s="2" t="s">
        <v>104</v>
      </c>
      <c r="U141" s="2"/>
      <c r="V141" s="2" t="s">
        <v>46</v>
      </c>
      <c r="W141" s="2"/>
      <c r="X141" s="2" t="s">
        <v>202</v>
      </c>
      <c r="Y141" s="2"/>
      <c r="Z141" s="2"/>
      <c r="AA141" s="2"/>
      <c r="AB141" s="2" t="s">
        <v>20</v>
      </c>
    </row>
    <row r="142" spans="1:28">
      <c r="A142" s="2" t="s">
        <v>201</v>
      </c>
      <c r="B142" s="2" t="s">
        <v>202</v>
      </c>
      <c r="C142" s="2" t="s">
        <v>347</v>
      </c>
      <c r="D142" s="2" t="s">
        <v>347</v>
      </c>
      <c r="E142" s="2"/>
      <c r="F142" s="2" t="s">
        <v>116</v>
      </c>
      <c r="G142" s="2" t="s">
        <v>228</v>
      </c>
      <c r="H142" s="2" t="s">
        <v>350</v>
      </c>
      <c r="I142" s="2" t="s">
        <v>351</v>
      </c>
      <c r="J142" s="2" t="s">
        <v>351</v>
      </c>
      <c r="K142" s="2" t="s">
        <v>103</v>
      </c>
      <c r="L142" s="2" t="s">
        <v>947</v>
      </c>
      <c r="M142" s="2"/>
      <c r="N142" s="2"/>
      <c r="O142" s="2"/>
      <c r="P142" s="2"/>
      <c r="Q142" s="2"/>
      <c r="R142" s="2"/>
      <c r="S142" s="2" t="s">
        <v>104</v>
      </c>
      <c r="T142" s="2" t="s">
        <v>104</v>
      </c>
      <c r="U142" s="2"/>
      <c r="V142" s="2" t="s">
        <v>46</v>
      </c>
      <c r="W142" s="2"/>
      <c r="X142" s="2" t="s">
        <v>202</v>
      </c>
      <c r="Y142" s="2"/>
      <c r="Z142" s="2"/>
      <c r="AA142" s="2"/>
      <c r="AB142" s="2" t="s">
        <v>104</v>
      </c>
    </row>
    <row r="143" spans="1:28" ht="65.099999999999994">
      <c r="A143" s="2" t="s">
        <v>201</v>
      </c>
      <c r="B143" s="2" t="s">
        <v>202</v>
      </c>
      <c r="C143" s="2" t="s">
        <v>352</v>
      </c>
      <c r="D143" s="2" t="s">
        <v>352</v>
      </c>
      <c r="E143" s="2"/>
      <c r="F143" s="2" t="s">
        <v>120</v>
      </c>
      <c r="G143" s="2" t="s">
        <v>228</v>
      </c>
      <c r="H143" s="2" t="s">
        <v>352</v>
      </c>
      <c r="I143" s="2" t="s">
        <v>353</v>
      </c>
      <c r="J143" s="2" t="s">
        <v>354</v>
      </c>
      <c r="K143" s="2" t="s">
        <v>141</v>
      </c>
      <c r="L143" s="2" t="s">
        <v>947</v>
      </c>
      <c r="M143" s="2" t="s">
        <v>117</v>
      </c>
      <c r="N143" s="2" t="s">
        <v>1363</v>
      </c>
      <c r="O143" s="2"/>
      <c r="P143" s="2"/>
      <c r="Q143" s="2"/>
      <c r="R143" s="2" t="s">
        <v>1122</v>
      </c>
      <c r="S143" s="2" t="s">
        <v>104</v>
      </c>
      <c r="T143" s="2" t="s">
        <v>104</v>
      </c>
      <c r="U143" s="2"/>
      <c r="V143" s="2" t="s">
        <v>46</v>
      </c>
      <c r="W143" s="2"/>
      <c r="X143" s="2" t="s">
        <v>202</v>
      </c>
      <c r="Y143" s="2"/>
      <c r="Z143" s="2"/>
      <c r="AA143" s="2"/>
      <c r="AB143" s="2" t="s">
        <v>20</v>
      </c>
    </row>
    <row r="144" spans="1:28">
      <c r="A144" s="2" t="s">
        <v>201</v>
      </c>
      <c r="B144" s="2" t="s">
        <v>202</v>
      </c>
      <c r="C144" s="2" t="s">
        <v>352</v>
      </c>
      <c r="D144" s="2" t="s">
        <v>352</v>
      </c>
      <c r="E144" s="2"/>
      <c r="F144" s="2" t="s">
        <v>120</v>
      </c>
      <c r="G144" s="2" t="s">
        <v>228</v>
      </c>
      <c r="H144" s="2" t="s">
        <v>355</v>
      </c>
      <c r="I144" s="2" t="s">
        <v>356</v>
      </c>
      <c r="J144" s="2" t="s">
        <v>356</v>
      </c>
      <c r="K144" s="2" t="s">
        <v>103</v>
      </c>
      <c r="L144" s="2" t="s">
        <v>947</v>
      </c>
      <c r="M144" s="2"/>
      <c r="N144" s="2"/>
      <c r="O144" s="2"/>
      <c r="P144" s="2"/>
      <c r="Q144" s="2"/>
      <c r="R144" s="2"/>
      <c r="S144" s="2" t="s">
        <v>104</v>
      </c>
      <c r="T144" s="2" t="s">
        <v>104</v>
      </c>
      <c r="U144" s="2"/>
      <c r="V144" s="2" t="s">
        <v>46</v>
      </c>
      <c r="W144" s="2"/>
      <c r="X144" s="2" t="s">
        <v>202</v>
      </c>
      <c r="Y144" s="2"/>
      <c r="Z144" s="2"/>
      <c r="AA144" s="2"/>
      <c r="AB144" s="2" t="s">
        <v>104</v>
      </c>
    </row>
    <row r="145" spans="1:28" ht="65.099999999999994">
      <c r="A145" s="2" t="s">
        <v>201</v>
      </c>
      <c r="B145" s="2" t="s">
        <v>202</v>
      </c>
      <c r="C145" s="2" t="s">
        <v>357</v>
      </c>
      <c r="D145" s="2" t="s">
        <v>357</v>
      </c>
      <c r="E145" s="2"/>
      <c r="F145" s="2" t="s">
        <v>121</v>
      </c>
      <c r="G145" s="2" t="s">
        <v>228</v>
      </c>
      <c r="H145" s="2" t="s">
        <v>357</v>
      </c>
      <c r="I145" s="2" t="s">
        <v>358</v>
      </c>
      <c r="J145" s="2" t="s">
        <v>359</v>
      </c>
      <c r="K145" s="2" t="s">
        <v>141</v>
      </c>
      <c r="L145" s="2" t="s">
        <v>947</v>
      </c>
      <c r="M145" s="2" t="s">
        <v>117</v>
      </c>
      <c r="N145" s="2" t="s">
        <v>1363</v>
      </c>
      <c r="O145" s="2"/>
      <c r="P145" s="2"/>
      <c r="Q145" s="2"/>
      <c r="R145" s="2"/>
      <c r="S145" s="2" t="s">
        <v>104</v>
      </c>
      <c r="T145" s="2" t="s">
        <v>104</v>
      </c>
      <c r="U145" s="2"/>
      <c r="V145" s="2" t="s">
        <v>46</v>
      </c>
      <c r="W145" s="2"/>
      <c r="X145" s="2" t="s">
        <v>202</v>
      </c>
      <c r="Y145" s="2"/>
      <c r="Z145" s="2"/>
      <c r="AA145" s="2"/>
      <c r="AB145" s="2" t="s">
        <v>20</v>
      </c>
    </row>
    <row r="146" spans="1:28">
      <c r="A146" s="2" t="s">
        <v>201</v>
      </c>
      <c r="B146" s="2" t="s">
        <v>202</v>
      </c>
      <c r="C146" s="2" t="s">
        <v>357</v>
      </c>
      <c r="D146" s="2" t="s">
        <v>357</v>
      </c>
      <c r="E146" s="2"/>
      <c r="F146" s="2" t="s">
        <v>121</v>
      </c>
      <c r="G146" s="2" t="s">
        <v>228</v>
      </c>
      <c r="H146" s="2" t="s">
        <v>360</v>
      </c>
      <c r="I146" s="2" t="s">
        <v>361</v>
      </c>
      <c r="J146" s="2" t="s">
        <v>361</v>
      </c>
      <c r="K146" s="2" t="s">
        <v>103</v>
      </c>
      <c r="L146" s="2" t="s">
        <v>947</v>
      </c>
      <c r="M146" s="2"/>
      <c r="N146" s="2"/>
      <c r="O146" s="2"/>
      <c r="P146" s="2"/>
      <c r="Q146" s="2"/>
      <c r="R146" s="2"/>
      <c r="S146" s="2" t="s">
        <v>104</v>
      </c>
      <c r="T146" s="2" t="s">
        <v>104</v>
      </c>
      <c r="U146" s="2"/>
      <c r="V146" s="2" t="s">
        <v>46</v>
      </c>
      <c r="W146" s="2"/>
      <c r="X146" s="2" t="s">
        <v>202</v>
      </c>
      <c r="Y146" s="2"/>
      <c r="Z146" s="2"/>
      <c r="AA146" s="2"/>
      <c r="AB146" s="2" t="s">
        <v>104</v>
      </c>
    </row>
    <row r="147" spans="1:28" ht="78">
      <c r="A147" s="2" t="s">
        <v>201</v>
      </c>
      <c r="B147" s="2" t="s">
        <v>202</v>
      </c>
      <c r="C147" s="2" t="s">
        <v>589</v>
      </c>
      <c r="D147" s="2" t="s">
        <v>589</v>
      </c>
      <c r="E147" s="2"/>
      <c r="F147" s="2" t="s">
        <v>122</v>
      </c>
      <c r="G147" s="2" t="s">
        <v>228</v>
      </c>
      <c r="H147" s="2" t="s">
        <v>362</v>
      </c>
      <c r="I147" s="2" t="s">
        <v>363</v>
      </c>
      <c r="J147" s="2" t="s">
        <v>364</v>
      </c>
      <c r="K147" s="2" t="s">
        <v>141</v>
      </c>
      <c r="L147" s="2" t="s">
        <v>947</v>
      </c>
      <c r="M147" s="2" t="s">
        <v>117</v>
      </c>
      <c r="N147" s="2" t="s">
        <v>1378</v>
      </c>
      <c r="O147" s="2"/>
      <c r="P147" s="2"/>
      <c r="Q147" s="2"/>
      <c r="R147" s="2" t="s">
        <v>1377</v>
      </c>
      <c r="S147" s="2" t="s">
        <v>104</v>
      </c>
      <c r="T147" s="2" t="s">
        <v>104</v>
      </c>
      <c r="U147" s="2"/>
      <c r="V147" s="2" t="s">
        <v>983</v>
      </c>
      <c r="W147" s="2"/>
      <c r="X147" s="2" t="s">
        <v>202</v>
      </c>
      <c r="Y147" s="2"/>
      <c r="Z147" s="2"/>
      <c r="AA147" s="2"/>
      <c r="AB147" s="2" t="s">
        <v>20</v>
      </c>
    </row>
    <row r="148" spans="1:28">
      <c r="A148" s="2" t="s">
        <v>201</v>
      </c>
      <c r="B148" s="2" t="s">
        <v>202</v>
      </c>
      <c r="C148" s="2" t="s">
        <v>589</v>
      </c>
      <c r="D148" s="2" t="s">
        <v>589</v>
      </c>
      <c r="E148" s="2"/>
      <c r="F148" s="2" t="s">
        <v>122</v>
      </c>
      <c r="G148" s="2" t="s">
        <v>228</v>
      </c>
      <c r="H148" s="2" t="s">
        <v>365</v>
      </c>
      <c r="I148" s="2" t="s">
        <v>366</v>
      </c>
      <c r="J148" s="2" t="s">
        <v>366</v>
      </c>
      <c r="K148" s="2" t="s">
        <v>103</v>
      </c>
      <c r="L148" s="2" t="s">
        <v>947</v>
      </c>
      <c r="M148" s="2"/>
      <c r="N148" s="2"/>
      <c r="O148" s="2"/>
      <c r="P148" s="2"/>
      <c r="Q148" s="2"/>
      <c r="R148" s="2"/>
      <c r="S148" s="2" t="s">
        <v>104</v>
      </c>
      <c r="T148" s="2" t="s">
        <v>104</v>
      </c>
      <c r="U148" s="2"/>
      <c r="V148" s="2" t="s">
        <v>46</v>
      </c>
      <c r="W148" s="2"/>
      <c r="X148" s="2" t="s">
        <v>202</v>
      </c>
      <c r="Y148" s="2"/>
      <c r="Z148" s="2"/>
      <c r="AA148" s="2"/>
      <c r="AB148" s="2" t="s">
        <v>104</v>
      </c>
    </row>
    <row r="149" spans="1:28" ht="78">
      <c r="A149" s="2" t="s">
        <v>201</v>
      </c>
      <c r="B149" s="2" t="s">
        <v>202</v>
      </c>
      <c r="C149" s="2" t="s">
        <v>367</v>
      </c>
      <c r="D149" s="2" t="s">
        <v>367</v>
      </c>
      <c r="E149" s="2"/>
      <c r="F149" s="2" t="s">
        <v>1383</v>
      </c>
      <c r="G149" s="2" t="s">
        <v>228</v>
      </c>
      <c r="H149" s="2" t="s">
        <v>367</v>
      </c>
      <c r="I149" s="2" t="s">
        <v>368</v>
      </c>
      <c r="J149" s="2" t="s">
        <v>369</v>
      </c>
      <c r="K149" s="2" t="s">
        <v>141</v>
      </c>
      <c r="L149" s="2" t="s">
        <v>947</v>
      </c>
      <c r="M149" s="2" t="s">
        <v>117</v>
      </c>
      <c r="N149" s="2" t="s">
        <v>1378</v>
      </c>
      <c r="O149" s="2"/>
      <c r="P149" s="2"/>
      <c r="Q149" s="2"/>
      <c r="R149" s="2" t="s">
        <v>1377</v>
      </c>
      <c r="S149" s="2" t="s">
        <v>104</v>
      </c>
      <c r="T149" s="2" t="s">
        <v>104</v>
      </c>
      <c r="U149" s="2"/>
      <c r="V149" s="2" t="s">
        <v>46</v>
      </c>
      <c r="W149" s="2"/>
      <c r="X149" s="2" t="s">
        <v>202</v>
      </c>
      <c r="Y149" s="2"/>
      <c r="Z149" s="2"/>
      <c r="AA149" s="2"/>
      <c r="AB149" s="2" t="s">
        <v>20</v>
      </c>
    </row>
    <row r="150" spans="1:28">
      <c r="A150" s="2" t="s">
        <v>201</v>
      </c>
      <c r="B150" s="2" t="s">
        <v>202</v>
      </c>
      <c r="C150" s="2" t="s">
        <v>367</v>
      </c>
      <c r="D150" s="2" t="s">
        <v>367</v>
      </c>
      <c r="E150" s="2"/>
      <c r="F150" s="2" t="s">
        <v>1383</v>
      </c>
      <c r="G150" s="2" t="s">
        <v>228</v>
      </c>
      <c r="H150" s="2" t="s">
        <v>370</v>
      </c>
      <c r="I150" s="2" t="s">
        <v>371</v>
      </c>
      <c r="J150" s="2" t="s">
        <v>371</v>
      </c>
      <c r="K150" s="2" t="s">
        <v>103</v>
      </c>
      <c r="L150" s="2" t="s">
        <v>947</v>
      </c>
      <c r="M150" s="2"/>
      <c r="N150" s="2"/>
      <c r="O150" s="2"/>
      <c r="P150" s="2"/>
      <c r="Q150" s="2"/>
      <c r="R150" s="2"/>
      <c r="S150" s="2" t="s">
        <v>104</v>
      </c>
      <c r="T150" s="2" t="s">
        <v>104</v>
      </c>
      <c r="U150" s="2"/>
      <c r="V150" s="2" t="s">
        <v>46</v>
      </c>
      <c r="W150" s="2"/>
      <c r="X150" s="2" t="s">
        <v>202</v>
      </c>
      <c r="Y150" s="2"/>
      <c r="Z150" s="2"/>
      <c r="AA150" s="2"/>
      <c r="AB150" s="2" t="s">
        <v>104</v>
      </c>
    </row>
    <row r="151" spans="1:28" ht="207.95">
      <c r="A151" s="2" t="s">
        <v>201</v>
      </c>
      <c r="B151" s="2" t="s">
        <v>202</v>
      </c>
      <c r="C151" s="2"/>
      <c r="D151" s="2"/>
      <c r="E151" s="2"/>
      <c r="F151" s="2"/>
      <c r="G151" s="2"/>
      <c r="H151" s="2" t="s">
        <v>37</v>
      </c>
      <c r="I151" s="2" t="s">
        <v>372</v>
      </c>
      <c r="J151" s="2" t="s">
        <v>372</v>
      </c>
      <c r="K151" s="2" t="s">
        <v>141</v>
      </c>
      <c r="L151" s="2" t="s">
        <v>947</v>
      </c>
      <c r="M151" s="2" t="s">
        <v>117</v>
      </c>
      <c r="N151" s="2" t="s">
        <v>1390</v>
      </c>
      <c r="O151" s="2"/>
      <c r="P151" s="2"/>
      <c r="Q151" s="2"/>
      <c r="R151" s="2" t="s">
        <v>1389</v>
      </c>
      <c r="S151" s="2" t="s">
        <v>104</v>
      </c>
      <c r="T151" s="2" t="s">
        <v>20</v>
      </c>
      <c r="U151" s="2"/>
      <c r="V151" s="2"/>
      <c r="W151" s="2" t="s">
        <v>105</v>
      </c>
      <c r="X151" s="2" t="s">
        <v>202</v>
      </c>
      <c r="Y151" s="2"/>
      <c r="Z151" s="2"/>
      <c r="AA151" s="2"/>
      <c r="AB151" s="2" t="s">
        <v>20</v>
      </c>
    </row>
    <row r="152" spans="1:28" ht="51.95">
      <c r="A152" s="2" t="s">
        <v>373</v>
      </c>
      <c r="B152" s="2" t="s">
        <v>374</v>
      </c>
      <c r="C152" s="2" t="s">
        <v>1404</v>
      </c>
      <c r="D152" s="2" t="s">
        <v>1405</v>
      </c>
      <c r="E152" s="2" t="s">
        <v>1406</v>
      </c>
      <c r="F152" s="2" t="s">
        <v>229</v>
      </c>
      <c r="G152" s="2" t="s">
        <v>329</v>
      </c>
      <c r="H152" s="2" t="s">
        <v>375</v>
      </c>
      <c r="I152" s="2" t="s">
        <v>376</v>
      </c>
      <c r="J152" s="2" t="s">
        <v>376</v>
      </c>
      <c r="K152" s="2" t="s">
        <v>141</v>
      </c>
      <c r="L152" s="2" t="s">
        <v>947</v>
      </c>
      <c r="M152" s="2" t="s">
        <v>117</v>
      </c>
      <c r="N152" s="2" t="s">
        <v>1411</v>
      </c>
      <c r="O152" s="2"/>
      <c r="P152" s="2"/>
      <c r="Q152" s="2"/>
      <c r="R152" s="2"/>
      <c r="S152" s="2" t="s">
        <v>20</v>
      </c>
      <c r="T152" s="2" t="s">
        <v>20</v>
      </c>
      <c r="U152" s="2"/>
      <c r="V152" s="2" t="s">
        <v>1403</v>
      </c>
      <c r="W152" s="2"/>
      <c r="X152" s="2" t="s">
        <v>374</v>
      </c>
      <c r="Y152" s="2"/>
      <c r="Z152" s="2"/>
      <c r="AA152" s="2"/>
      <c r="AB152" s="2" t="s">
        <v>20</v>
      </c>
    </row>
    <row r="153" spans="1:28" ht="26.1">
      <c r="A153" s="2" t="s">
        <v>373</v>
      </c>
      <c r="B153" s="2" t="s">
        <v>374</v>
      </c>
      <c r="C153" s="2" t="s">
        <v>1404</v>
      </c>
      <c r="D153" s="2" t="s">
        <v>1405</v>
      </c>
      <c r="E153" s="2" t="s">
        <v>1406</v>
      </c>
      <c r="F153" s="2" t="s">
        <v>229</v>
      </c>
      <c r="G153" s="2" t="s">
        <v>329</v>
      </c>
      <c r="H153" s="2" t="s">
        <v>256</v>
      </c>
      <c r="I153" s="2" t="s">
        <v>257</v>
      </c>
      <c r="J153" s="2" t="s">
        <v>257</v>
      </c>
      <c r="K153" s="2" t="s">
        <v>141</v>
      </c>
      <c r="L153" s="2" t="s">
        <v>947</v>
      </c>
      <c r="M153" s="2" t="s">
        <v>117</v>
      </c>
      <c r="N153" s="2" t="s">
        <v>1001</v>
      </c>
      <c r="O153" s="2"/>
      <c r="P153" s="2"/>
      <c r="Q153" s="2"/>
      <c r="R153" s="2"/>
      <c r="S153" s="2"/>
      <c r="T153" s="2"/>
      <c r="U153" s="2"/>
      <c r="V153" s="2" t="s">
        <v>1403</v>
      </c>
      <c r="W153" s="2"/>
      <c r="X153" s="2" t="s">
        <v>374</v>
      </c>
      <c r="Y153" s="2"/>
      <c r="Z153" s="2"/>
      <c r="AA153" s="2"/>
      <c r="AB153" s="2" t="s">
        <v>20</v>
      </c>
    </row>
    <row r="154" spans="1:28" ht="26.1">
      <c r="A154" s="2" t="s">
        <v>373</v>
      </c>
      <c r="B154" s="2" t="s">
        <v>374</v>
      </c>
      <c r="C154" s="2" t="s">
        <v>1404</v>
      </c>
      <c r="D154" s="2" t="s">
        <v>1405</v>
      </c>
      <c r="E154" s="2" t="s">
        <v>1406</v>
      </c>
      <c r="F154" s="2" t="s">
        <v>229</v>
      </c>
      <c r="G154" s="2" t="s">
        <v>329</v>
      </c>
      <c r="H154" s="2" t="s">
        <v>258</v>
      </c>
      <c r="I154" s="2" t="s">
        <v>259</v>
      </c>
      <c r="J154" s="2" t="s">
        <v>259</v>
      </c>
      <c r="K154" s="2" t="s">
        <v>141</v>
      </c>
      <c r="L154" s="2" t="s">
        <v>947</v>
      </c>
      <c r="M154" s="2" t="s">
        <v>117</v>
      </c>
      <c r="N154" s="2" t="s">
        <v>1001</v>
      </c>
      <c r="O154" s="2"/>
      <c r="P154" s="2"/>
      <c r="Q154" s="2"/>
      <c r="R154" s="2"/>
      <c r="S154" s="2"/>
      <c r="T154" s="2"/>
      <c r="U154" s="2"/>
      <c r="V154" s="2" t="s">
        <v>1403</v>
      </c>
      <c r="W154" s="2"/>
      <c r="X154" s="2" t="s">
        <v>374</v>
      </c>
      <c r="Y154" s="2"/>
      <c r="Z154" s="2"/>
      <c r="AA154" s="2"/>
      <c r="AB154" s="2" t="s">
        <v>20</v>
      </c>
    </row>
    <row r="155" spans="1:28" ht="26.1">
      <c r="A155" s="2" t="s">
        <v>373</v>
      </c>
      <c r="B155" s="2" t="s">
        <v>374</v>
      </c>
      <c r="C155" s="2" t="s">
        <v>1404</v>
      </c>
      <c r="D155" s="2" t="s">
        <v>1405</v>
      </c>
      <c r="E155" s="2" t="s">
        <v>1406</v>
      </c>
      <c r="F155" s="2" t="s">
        <v>229</v>
      </c>
      <c r="G155" s="2" t="s">
        <v>329</v>
      </c>
      <c r="H155" s="2" t="s">
        <v>260</v>
      </c>
      <c r="I155" s="2" t="s">
        <v>261</v>
      </c>
      <c r="J155" s="2" t="s">
        <v>261</v>
      </c>
      <c r="K155" s="2" t="s">
        <v>141</v>
      </c>
      <c r="L155" s="2" t="s">
        <v>947</v>
      </c>
      <c r="M155" s="2" t="s">
        <v>117</v>
      </c>
      <c r="N155" s="2" t="s">
        <v>1001</v>
      </c>
      <c r="O155" s="2"/>
      <c r="P155" s="2"/>
      <c r="Q155" s="2"/>
      <c r="R155" s="2"/>
      <c r="S155" s="2"/>
      <c r="T155" s="2"/>
      <c r="U155" s="2"/>
      <c r="V155" s="2" t="s">
        <v>1403</v>
      </c>
      <c r="W155" s="2"/>
      <c r="X155" s="2" t="s">
        <v>374</v>
      </c>
      <c r="Y155" s="2"/>
      <c r="Z155" s="2"/>
      <c r="AA155" s="2"/>
      <c r="AB155" s="2" t="s">
        <v>20</v>
      </c>
    </row>
    <row r="156" spans="1:28" ht="26.1">
      <c r="A156" s="2" t="s">
        <v>373</v>
      </c>
      <c r="B156" s="2" t="s">
        <v>374</v>
      </c>
      <c r="C156" s="2" t="s">
        <v>1404</v>
      </c>
      <c r="D156" s="2" t="s">
        <v>1405</v>
      </c>
      <c r="E156" s="2" t="s">
        <v>1406</v>
      </c>
      <c r="F156" s="2" t="s">
        <v>229</v>
      </c>
      <c r="G156" s="2" t="s">
        <v>329</v>
      </c>
      <c r="H156" s="2" t="s">
        <v>262</v>
      </c>
      <c r="I156" s="2" t="s">
        <v>263</v>
      </c>
      <c r="J156" s="2" t="s">
        <v>263</v>
      </c>
      <c r="K156" s="2" t="s">
        <v>141</v>
      </c>
      <c r="L156" s="2" t="s">
        <v>947</v>
      </c>
      <c r="M156" s="2" t="s">
        <v>117</v>
      </c>
      <c r="N156" s="2" t="s">
        <v>1001</v>
      </c>
      <c r="O156" s="2"/>
      <c r="P156" s="2"/>
      <c r="Q156" s="2"/>
      <c r="R156" s="2"/>
      <c r="S156" s="2"/>
      <c r="T156" s="2"/>
      <c r="U156" s="2"/>
      <c r="V156" s="2" t="s">
        <v>1403</v>
      </c>
      <c r="W156" s="2"/>
      <c r="X156" s="2" t="s">
        <v>374</v>
      </c>
      <c r="Y156" s="2"/>
      <c r="Z156" s="2"/>
      <c r="AA156" s="2"/>
      <c r="AB156" s="2" t="s">
        <v>20</v>
      </c>
    </row>
    <row r="157" spans="1:28">
      <c r="A157" s="2" t="s">
        <v>373</v>
      </c>
      <c r="B157" s="2" t="s">
        <v>374</v>
      </c>
      <c r="C157" s="2" t="s">
        <v>1404</v>
      </c>
      <c r="D157" s="2" t="s">
        <v>1405</v>
      </c>
      <c r="E157" s="2" t="s">
        <v>1406</v>
      </c>
      <c r="F157" s="2" t="s">
        <v>229</v>
      </c>
      <c r="G157" s="2" t="s">
        <v>329</v>
      </c>
      <c r="H157" s="2" t="s">
        <v>268</v>
      </c>
      <c r="I157" s="2" t="s">
        <v>269</v>
      </c>
      <c r="J157" s="2" t="s">
        <v>269</v>
      </c>
      <c r="K157" s="2" t="s">
        <v>216</v>
      </c>
      <c r="L157" s="2" t="s">
        <v>1423</v>
      </c>
      <c r="M157" s="2"/>
      <c r="N157" s="2"/>
      <c r="O157" s="2"/>
      <c r="P157" s="2"/>
      <c r="Q157" s="2"/>
      <c r="R157" s="2"/>
      <c r="S157" s="2" t="s">
        <v>20</v>
      </c>
      <c r="T157" s="2" t="s">
        <v>20</v>
      </c>
      <c r="U157" s="2" t="s">
        <v>20</v>
      </c>
      <c r="V157" s="2" t="s">
        <v>1403</v>
      </c>
      <c r="W157" s="2"/>
      <c r="X157" s="2" t="s">
        <v>374</v>
      </c>
      <c r="Y157" s="2"/>
      <c r="Z157" s="2"/>
      <c r="AA157" s="2"/>
      <c r="AB157" s="2" t="s">
        <v>104</v>
      </c>
    </row>
    <row r="158" spans="1:28">
      <c r="A158" s="2" t="s">
        <v>373</v>
      </c>
      <c r="B158" s="2" t="s">
        <v>374</v>
      </c>
      <c r="C158" s="2" t="s">
        <v>1404</v>
      </c>
      <c r="D158" s="2" t="s">
        <v>1405</v>
      </c>
      <c r="E158" s="2" t="s">
        <v>1406</v>
      </c>
      <c r="F158" s="2" t="s">
        <v>229</v>
      </c>
      <c r="G158" s="2" t="s">
        <v>329</v>
      </c>
      <c r="H158" s="2" t="s">
        <v>270</v>
      </c>
      <c r="I158" s="2" t="s">
        <v>271</v>
      </c>
      <c r="J158" s="2" t="s">
        <v>271</v>
      </c>
      <c r="K158" s="2" t="s">
        <v>216</v>
      </c>
      <c r="L158" s="2" t="s">
        <v>1423</v>
      </c>
      <c r="M158" s="2"/>
      <c r="N158" s="2"/>
      <c r="O158" s="2"/>
      <c r="P158" s="2"/>
      <c r="Q158" s="2"/>
      <c r="R158" s="2"/>
      <c r="S158" s="2" t="s">
        <v>20</v>
      </c>
      <c r="T158" s="2" t="s">
        <v>20</v>
      </c>
      <c r="U158" s="2" t="s">
        <v>20</v>
      </c>
      <c r="V158" s="2" t="s">
        <v>1403</v>
      </c>
      <c r="W158" s="2"/>
      <c r="X158" s="2" t="s">
        <v>374</v>
      </c>
      <c r="Y158" s="2"/>
      <c r="Z158" s="2"/>
      <c r="AA158" s="2"/>
      <c r="AB158" s="2" t="s">
        <v>104</v>
      </c>
    </row>
    <row r="159" spans="1:28" ht="143.1">
      <c r="A159" s="2" t="s">
        <v>373</v>
      </c>
      <c r="B159" s="2" t="s">
        <v>374</v>
      </c>
      <c r="C159" s="2" t="s">
        <v>1404</v>
      </c>
      <c r="D159" s="2" t="s">
        <v>1405</v>
      </c>
      <c r="E159" s="2" t="s">
        <v>1406</v>
      </c>
      <c r="F159" s="2" t="s">
        <v>229</v>
      </c>
      <c r="G159" s="2" t="s">
        <v>329</v>
      </c>
      <c r="H159" s="2" t="s">
        <v>241</v>
      </c>
      <c r="I159" s="2" t="s">
        <v>242</v>
      </c>
      <c r="J159" s="2" t="s">
        <v>242</v>
      </c>
      <c r="K159" s="2" t="s">
        <v>141</v>
      </c>
      <c r="L159" s="2" t="s">
        <v>947</v>
      </c>
      <c r="M159" s="2" t="s">
        <v>117</v>
      </c>
      <c r="N159" s="2" t="s">
        <v>1147</v>
      </c>
      <c r="O159" s="2" t="s">
        <v>619</v>
      </c>
      <c r="P159" s="2"/>
      <c r="Q159" s="2"/>
      <c r="R159" s="2"/>
      <c r="S159" s="2" t="s">
        <v>20</v>
      </c>
      <c r="T159" s="2" t="s">
        <v>20</v>
      </c>
      <c r="U159" s="2" t="s">
        <v>20</v>
      </c>
      <c r="V159" s="2" t="s">
        <v>1403</v>
      </c>
      <c r="W159" s="2"/>
      <c r="X159" s="2" t="s">
        <v>374</v>
      </c>
      <c r="Y159" s="2"/>
      <c r="Z159" s="2"/>
      <c r="AA159" s="2" t="s">
        <v>185</v>
      </c>
      <c r="AB159" s="2" t="s">
        <v>20</v>
      </c>
    </row>
    <row r="160" spans="1:28" ht="39">
      <c r="A160" s="2" t="s">
        <v>373</v>
      </c>
      <c r="B160" s="2" t="s">
        <v>374</v>
      </c>
      <c r="C160" s="2" t="s">
        <v>1404</v>
      </c>
      <c r="D160" s="2" t="s">
        <v>1405</v>
      </c>
      <c r="E160" s="2" t="s">
        <v>1406</v>
      </c>
      <c r="F160" s="2" t="s">
        <v>229</v>
      </c>
      <c r="G160" s="2" t="s">
        <v>329</v>
      </c>
      <c r="H160" s="2" t="s">
        <v>217</v>
      </c>
      <c r="I160" s="2" t="s">
        <v>218</v>
      </c>
      <c r="J160" s="2" t="s">
        <v>218</v>
      </c>
      <c r="K160" s="2" t="s">
        <v>141</v>
      </c>
      <c r="L160" s="2" t="s">
        <v>947</v>
      </c>
      <c r="M160" s="2" t="s">
        <v>117</v>
      </c>
      <c r="N160" s="2" t="s">
        <v>1432</v>
      </c>
      <c r="O160" s="2" t="s">
        <v>949</v>
      </c>
      <c r="P160" s="2"/>
      <c r="Q160" s="2"/>
      <c r="R160" s="2" t="s">
        <v>1431</v>
      </c>
      <c r="S160" s="2" t="s">
        <v>20</v>
      </c>
      <c r="T160" s="2" t="s">
        <v>20</v>
      </c>
      <c r="U160" s="2" t="s">
        <v>20</v>
      </c>
      <c r="V160" s="2" t="s">
        <v>1403</v>
      </c>
      <c r="W160" s="2"/>
      <c r="X160" s="2" t="s">
        <v>374</v>
      </c>
      <c r="Y160" s="2"/>
      <c r="Z160" s="2"/>
      <c r="AA160" s="2" t="s">
        <v>92</v>
      </c>
      <c r="AB160" s="2" t="s">
        <v>20</v>
      </c>
    </row>
    <row r="161" spans="1:28" ht="78">
      <c r="A161" s="2" t="s">
        <v>373</v>
      </c>
      <c r="B161" s="2" t="s">
        <v>374</v>
      </c>
      <c r="C161" s="2" t="s">
        <v>1404</v>
      </c>
      <c r="D161" s="2" t="s">
        <v>1405</v>
      </c>
      <c r="E161" s="2" t="s">
        <v>1406</v>
      </c>
      <c r="F161" s="2" t="s">
        <v>229</v>
      </c>
      <c r="G161" s="2" t="s">
        <v>329</v>
      </c>
      <c r="H161" s="2" t="s">
        <v>377</v>
      </c>
      <c r="I161" s="2" t="s">
        <v>240</v>
      </c>
      <c r="J161" s="2" t="s">
        <v>240</v>
      </c>
      <c r="K161" s="2" t="s">
        <v>141</v>
      </c>
      <c r="L161" s="2" t="s">
        <v>947</v>
      </c>
      <c r="M161" s="2" t="s">
        <v>117</v>
      </c>
      <c r="N161" s="2" t="s">
        <v>1143</v>
      </c>
      <c r="O161" s="2" t="s">
        <v>619</v>
      </c>
      <c r="P161" s="2"/>
      <c r="Q161" s="2"/>
      <c r="R161" s="2" t="s">
        <v>1436</v>
      </c>
      <c r="S161" s="2" t="s">
        <v>104</v>
      </c>
      <c r="T161" s="2" t="s">
        <v>104</v>
      </c>
      <c r="U161" s="2" t="s">
        <v>20</v>
      </c>
      <c r="V161" s="2" t="s">
        <v>1403</v>
      </c>
      <c r="W161" s="2"/>
      <c r="X161" s="2" t="s">
        <v>374</v>
      </c>
      <c r="Y161" s="2"/>
      <c r="Z161" s="2"/>
      <c r="AA161" s="2" t="s">
        <v>185</v>
      </c>
      <c r="AB161" s="2" t="s">
        <v>20</v>
      </c>
    </row>
    <row r="162" spans="1:28" ht="26.1">
      <c r="A162" s="2" t="s">
        <v>373</v>
      </c>
      <c r="B162" s="2" t="s">
        <v>374</v>
      </c>
      <c r="C162" s="2" t="s">
        <v>1404</v>
      </c>
      <c r="D162" s="2" t="s">
        <v>1405</v>
      </c>
      <c r="E162" s="2" t="s">
        <v>1406</v>
      </c>
      <c r="F162" s="2" t="s">
        <v>229</v>
      </c>
      <c r="G162" s="2" t="s">
        <v>329</v>
      </c>
      <c r="H162" s="2" t="s">
        <v>378</v>
      </c>
      <c r="I162" s="2" t="s">
        <v>379</v>
      </c>
      <c r="J162" s="2" t="s">
        <v>379</v>
      </c>
      <c r="K162" s="2" t="s">
        <v>103</v>
      </c>
      <c r="L162" s="2" t="s">
        <v>947</v>
      </c>
      <c r="M162" s="2"/>
      <c r="N162" s="2"/>
      <c r="O162" s="2"/>
      <c r="P162" s="2"/>
      <c r="Q162" s="2"/>
      <c r="R162" s="2"/>
      <c r="S162" s="2"/>
      <c r="T162" s="2"/>
      <c r="U162" s="2"/>
      <c r="V162" s="2" t="s">
        <v>1403</v>
      </c>
      <c r="W162" s="2"/>
      <c r="X162" s="2" t="s">
        <v>374</v>
      </c>
      <c r="Y162" s="2"/>
      <c r="Z162" s="2"/>
      <c r="AA162" s="2"/>
      <c r="AB162" s="2" t="s">
        <v>104</v>
      </c>
    </row>
    <row r="163" spans="1:28" ht="51.95">
      <c r="A163" s="2" t="s">
        <v>373</v>
      </c>
      <c r="B163" s="2" t="s">
        <v>374</v>
      </c>
      <c r="C163" s="2" t="s">
        <v>1404</v>
      </c>
      <c r="D163" s="2" t="s">
        <v>1405</v>
      </c>
      <c r="E163" s="2" t="s">
        <v>1406</v>
      </c>
      <c r="F163" s="2" t="s">
        <v>229</v>
      </c>
      <c r="G163" s="2" t="s">
        <v>329</v>
      </c>
      <c r="H163" s="2" t="s">
        <v>380</v>
      </c>
      <c r="I163" s="2" t="s">
        <v>238</v>
      </c>
      <c r="J163" s="2" t="s">
        <v>238</v>
      </c>
      <c r="K163" s="2" t="s">
        <v>103</v>
      </c>
      <c r="L163" s="2" t="s">
        <v>947</v>
      </c>
      <c r="M163" s="2"/>
      <c r="N163" s="2"/>
      <c r="O163" s="2" t="s">
        <v>949</v>
      </c>
      <c r="P163" s="2" t="s">
        <v>1138</v>
      </c>
      <c r="Q163" s="2"/>
      <c r="R163" s="2" t="s">
        <v>1441</v>
      </c>
      <c r="S163" s="2"/>
      <c r="T163" s="2"/>
      <c r="U163" s="2" t="s">
        <v>20</v>
      </c>
      <c r="V163" s="2" t="s">
        <v>1403</v>
      </c>
      <c r="W163" s="2"/>
      <c r="X163" s="2" t="s">
        <v>374</v>
      </c>
      <c r="Y163" s="2"/>
      <c r="Z163" s="2"/>
      <c r="AA163" s="2" t="s">
        <v>92</v>
      </c>
      <c r="AB163" s="2" t="s">
        <v>104</v>
      </c>
    </row>
    <row r="164" spans="1:28" ht="26.1">
      <c r="A164" s="2" t="s">
        <v>373</v>
      </c>
      <c r="B164" s="2" t="s">
        <v>374</v>
      </c>
      <c r="C164" s="2" t="s">
        <v>1404</v>
      </c>
      <c r="D164" s="2" t="s">
        <v>1405</v>
      </c>
      <c r="E164" s="2" t="s">
        <v>1406</v>
      </c>
      <c r="F164" s="2" t="s">
        <v>1442</v>
      </c>
      <c r="G164" s="2" t="s">
        <v>329</v>
      </c>
      <c r="H164" s="2" t="s">
        <v>381</v>
      </c>
      <c r="I164" s="2" t="s">
        <v>382</v>
      </c>
      <c r="J164" s="2" t="s">
        <v>382</v>
      </c>
      <c r="K164" s="2" t="s">
        <v>103</v>
      </c>
      <c r="L164" s="2" t="s">
        <v>947</v>
      </c>
      <c r="M164" s="2"/>
      <c r="N164" s="2"/>
      <c r="O164" s="2" t="s">
        <v>619</v>
      </c>
      <c r="P164" s="2" t="s">
        <v>1445</v>
      </c>
      <c r="Q164" s="2"/>
      <c r="R164" s="2"/>
      <c r="S164" s="2" t="s">
        <v>20</v>
      </c>
      <c r="T164" s="2" t="s">
        <v>20</v>
      </c>
      <c r="U164" s="2" t="s">
        <v>20</v>
      </c>
      <c r="V164" s="2" t="s">
        <v>1403</v>
      </c>
      <c r="W164" s="2"/>
      <c r="X164" s="2" t="s">
        <v>374</v>
      </c>
      <c r="Y164" s="2"/>
      <c r="Z164" s="2"/>
      <c r="AA164" s="2" t="s">
        <v>185</v>
      </c>
      <c r="AB164" s="2" t="s">
        <v>104</v>
      </c>
    </row>
    <row r="165" spans="1:28">
      <c r="A165" s="2" t="s">
        <v>373</v>
      </c>
      <c r="B165" s="2" t="s">
        <v>374</v>
      </c>
      <c r="C165" s="2" t="s">
        <v>1404</v>
      </c>
      <c r="D165" s="2" t="s">
        <v>1405</v>
      </c>
      <c r="E165" s="2" t="s">
        <v>1406</v>
      </c>
      <c r="F165" s="2" t="s">
        <v>1442</v>
      </c>
      <c r="G165" s="2" t="s">
        <v>329</v>
      </c>
      <c r="H165" s="2" t="s">
        <v>383</v>
      </c>
      <c r="I165" s="2" t="s">
        <v>384</v>
      </c>
      <c r="J165" s="2" t="s">
        <v>384</v>
      </c>
      <c r="K165" s="2" t="s">
        <v>103</v>
      </c>
      <c r="L165" s="2" t="s">
        <v>1186</v>
      </c>
      <c r="M165" s="2"/>
      <c r="N165" s="2"/>
      <c r="O165" s="2" t="s">
        <v>619</v>
      </c>
      <c r="P165" s="2"/>
      <c r="Q165" s="2"/>
      <c r="R165" s="2"/>
      <c r="S165" s="2" t="s">
        <v>20</v>
      </c>
      <c r="T165" s="2" t="s">
        <v>20</v>
      </c>
      <c r="U165" s="2"/>
      <c r="V165" s="2" t="s">
        <v>1403</v>
      </c>
      <c r="W165" s="2"/>
      <c r="X165" s="2" t="s">
        <v>374</v>
      </c>
      <c r="Y165" s="2"/>
      <c r="Z165" s="2"/>
      <c r="AA165" s="2" t="s">
        <v>185</v>
      </c>
      <c r="AB165" s="2" t="s">
        <v>104</v>
      </c>
    </row>
    <row r="166" spans="1:28" ht="90.95">
      <c r="A166" s="2" t="s">
        <v>373</v>
      </c>
      <c r="B166" s="2" t="s">
        <v>374</v>
      </c>
      <c r="C166" s="2" t="s">
        <v>1404</v>
      </c>
      <c r="D166" s="2" t="s">
        <v>1405</v>
      </c>
      <c r="E166" s="2" t="s">
        <v>1406</v>
      </c>
      <c r="F166" s="2" t="s">
        <v>1442</v>
      </c>
      <c r="G166" s="2" t="s">
        <v>329</v>
      </c>
      <c r="H166" s="2" t="s">
        <v>385</v>
      </c>
      <c r="I166" s="2">
        <v>1284</v>
      </c>
      <c r="J166" s="2">
        <v>1284</v>
      </c>
      <c r="K166" s="2" t="s">
        <v>134</v>
      </c>
      <c r="L166" s="2" t="s">
        <v>1451</v>
      </c>
      <c r="M166" s="2"/>
      <c r="N166" s="2"/>
      <c r="O166" s="2" t="s">
        <v>619</v>
      </c>
      <c r="P166" s="2" t="s">
        <v>1452</v>
      </c>
      <c r="Q166" s="2"/>
      <c r="R166" s="2"/>
      <c r="S166" s="2" t="s">
        <v>20</v>
      </c>
      <c r="T166" s="2" t="s">
        <v>20</v>
      </c>
      <c r="U166" s="2"/>
      <c r="V166" s="2" t="s">
        <v>1403</v>
      </c>
      <c r="W166" s="2"/>
      <c r="X166" s="2" t="s">
        <v>374</v>
      </c>
      <c r="Y166" s="2"/>
      <c r="Z166" s="2"/>
      <c r="AA166" s="2" t="s">
        <v>185</v>
      </c>
      <c r="AB166" s="2" t="s">
        <v>104</v>
      </c>
    </row>
    <row r="167" spans="1:28" ht="65.099999999999994">
      <c r="A167" s="2" t="s">
        <v>373</v>
      </c>
      <c r="B167" s="2" t="s">
        <v>374</v>
      </c>
      <c r="C167" s="2" t="s">
        <v>1404</v>
      </c>
      <c r="D167" s="2" t="s">
        <v>1405</v>
      </c>
      <c r="E167" s="2" t="s">
        <v>1406</v>
      </c>
      <c r="F167" s="2" t="s">
        <v>1309</v>
      </c>
      <c r="G167" s="2" t="s">
        <v>329</v>
      </c>
      <c r="H167" s="2" t="s">
        <v>386</v>
      </c>
      <c r="I167" s="2" t="s">
        <v>387</v>
      </c>
      <c r="J167" s="2" t="s">
        <v>387</v>
      </c>
      <c r="K167" s="2" t="s">
        <v>103</v>
      </c>
      <c r="L167" s="2" t="s">
        <v>947</v>
      </c>
      <c r="M167" s="2"/>
      <c r="N167" s="2"/>
      <c r="O167" s="2" t="s">
        <v>619</v>
      </c>
      <c r="P167" s="2"/>
      <c r="Q167" s="2"/>
      <c r="R167" s="2" t="s">
        <v>1454</v>
      </c>
      <c r="S167" s="2" t="s">
        <v>20</v>
      </c>
      <c r="T167" s="2" t="s">
        <v>1100</v>
      </c>
      <c r="U167" s="2" t="s">
        <v>20</v>
      </c>
      <c r="V167" s="2" t="s">
        <v>1403</v>
      </c>
      <c r="W167" s="2"/>
      <c r="X167" s="2" t="s">
        <v>374</v>
      </c>
      <c r="Y167" s="2"/>
      <c r="Z167" s="2"/>
      <c r="AA167" s="2" t="s">
        <v>185</v>
      </c>
      <c r="AB167" s="2" t="s">
        <v>104</v>
      </c>
    </row>
    <row r="168" spans="1:28" ht="65.099999999999994">
      <c r="A168" s="2" t="s">
        <v>373</v>
      </c>
      <c r="B168" s="2" t="s">
        <v>374</v>
      </c>
      <c r="C168" s="2" t="s">
        <v>1404</v>
      </c>
      <c r="D168" s="2" t="s">
        <v>1405</v>
      </c>
      <c r="E168" s="2" t="s">
        <v>1406</v>
      </c>
      <c r="F168" s="2" t="s">
        <v>1309</v>
      </c>
      <c r="G168" s="2" t="s">
        <v>329</v>
      </c>
      <c r="H168" s="2" t="s">
        <v>388</v>
      </c>
      <c r="I168" s="2" t="s">
        <v>389</v>
      </c>
      <c r="J168" s="2" t="s">
        <v>389</v>
      </c>
      <c r="K168" s="2" t="s">
        <v>103</v>
      </c>
      <c r="L168" s="2" t="s">
        <v>947</v>
      </c>
      <c r="M168" s="2"/>
      <c r="N168" s="2"/>
      <c r="O168" s="2" t="s">
        <v>619</v>
      </c>
      <c r="P168" s="2"/>
      <c r="Q168" s="2"/>
      <c r="R168" s="2" t="s">
        <v>1454</v>
      </c>
      <c r="S168" s="2" t="s">
        <v>20</v>
      </c>
      <c r="T168" s="2" t="s">
        <v>1100</v>
      </c>
      <c r="U168" s="2" t="s">
        <v>20</v>
      </c>
      <c r="V168" s="2" t="s">
        <v>1403</v>
      </c>
      <c r="W168" s="2"/>
      <c r="X168" s="2" t="s">
        <v>374</v>
      </c>
      <c r="Y168" s="2"/>
      <c r="Z168" s="2"/>
      <c r="AA168" s="2" t="s">
        <v>185</v>
      </c>
      <c r="AB168" s="2" t="s">
        <v>104</v>
      </c>
    </row>
    <row r="169" spans="1:28" ht="143.1">
      <c r="A169" s="2" t="s">
        <v>373</v>
      </c>
      <c r="B169" s="2" t="s">
        <v>374</v>
      </c>
      <c r="C169" s="2" t="s">
        <v>1404</v>
      </c>
      <c r="D169" s="2" t="s">
        <v>1405</v>
      </c>
      <c r="E169" s="2" t="s">
        <v>1406</v>
      </c>
      <c r="F169" s="2" t="s">
        <v>1309</v>
      </c>
      <c r="G169" s="2" t="s">
        <v>329</v>
      </c>
      <c r="H169" s="2" t="s">
        <v>390</v>
      </c>
      <c r="I169" s="2" t="s">
        <v>391</v>
      </c>
      <c r="J169" s="2" t="s">
        <v>391</v>
      </c>
      <c r="K169" s="2" t="s">
        <v>141</v>
      </c>
      <c r="L169" s="2" t="s">
        <v>947</v>
      </c>
      <c r="M169" s="2" t="s">
        <v>117</v>
      </c>
      <c r="N169" s="2" t="s">
        <v>1147</v>
      </c>
      <c r="O169" s="2" t="s">
        <v>619</v>
      </c>
      <c r="P169" s="2" t="s">
        <v>1461</v>
      </c>
      <c r="Q169" s="2"/>
      <c r="R169" s="2" t="s">
        <v>1458</v>
      </c>
      <c r="S169" s="2" t="s">
        <v>20</v>
      </c>
      <c r="T169" s="2" t="s">
        <v>1100</v>
      </c>
      <c r="U169" s="2" t="s">
        <v>20</v>
      </c>
      <c r="V169" s="2" t="s">
        <v>1403</v>
      </c>
      <c r="W169" s="2"/>
      <c r="X169" s="2" t="s">
        <v>374</v>
      </c>
      <c r="Y169" s="2"/>
      <c r="Z169" s="2"/>
      <c r="AA169" s="2" t="s">
        <v>185</v>
      </c>
      <c r="AB169" s="2" t="s">
        <v>20</v>
      </c>
    </row>
    <row r="170" spans="1:28" ht="409.5">
      <c r="A170" s="2" t="s">
        <v>373</v>
      </c>
      <c r="B170" s="2" t="s">
        <v>374</v>
      </c>
      <c r="C170" s="2" t="s">
        <v>1404</v>
      </c>
      <c r="D170" s="2" t="s">
        <v>1405</v>
      </c>
      <c r="E170" s="2" t="s">
        <v>1406</v>
      </c>
      <c r="F170" s="2" t="s">
        <v>229</v>
      </c>
      <c r="G170" s="2" t="s">
        <v>329</v>
      </c>
      <c r="H170" s="2" t="s">
        <v>392</v>
      </c>
      <c r="I170" s="2" t="s">
        <v>393</v>
      </c>
      <c r="J170" s="2" t="s">
        <v>394</v>
      </c>
      <c r="K170" s="2" t="s">
        <v>141</v>
      </c>
      <c r="L170" s="2" t="s">
        <v>947</v>
      </c>
      <c r="M170" s="2" t="s">
        <v>119</v>
      </c>
      <c r="N170" s="2" t="s">
        <v>1464</v>
      </c>
      <c r="O170" s="2" t="s">
        <v>949</v>
      </c>
      <c r="P170" s="2" t="s">
        <v>1466</v>
      </c>
      <c r="Q170" s="2"/>
      <c r="R170" s="2"/>
      <c r="S170" s="2" t="s">
        <v>20</v>
      </c>
      <c r="T170" s="2" t="s">
        <v>20</v>
      </c>
      <c r="U170" s="2" t="s">
        <v>20</v>
      </c>
      <c r="V170" s="2" t="s">
        <v>1403</v>
      </c>
      <c r="W170" s="2"/>
      <c r="X170" s="2" t="s">
        <v>374</v>
      </c>
      <c r="Y170" s="2"/>
      <c r="Z170" s="2"/>
      <c r="AA170" s="2" t="s">
        <v>92</v>
      </c>
      <c r="AB170" s="2" t="s">
        <v>20</v>
      </c>
    </row>
    <row r="171" spans="1:28">
      <c r="A171" s="2" t="s">
        <v>373</v>
      </c>
      <c r="B171" s="2" t="s">
        <v>374</v>
      </c>
      <c r="C171" s="2" t="s">
        <v>1404</v>
      </c>
      <c r="D171" s="2" t="s">
        <v>1405</v>
      </c>
      <c r="E171" s="2" t="s">
        <v>1406</v>
      </c>
      <c r="F171" s="2" t="s">
        <v>229</v>
      </c>
      <c r="G171" s="2" t="s">
        <v>329</v>
      </c>
      <c r="H171" s="2" t="s">
        <v>395</v>
      </c>
      <c r="I171" s="2" t="s">
        <v>396</v>
      </c>
      <c r="J171" s="2" t="s">
        <v>396</v>
      </c>
      <c r="K171" s="2" t="s">
        <v>103</v>
      </c>
      <c r="L171" s="2" t="s">
        <v>1468</v>
      </c>
      <c r="M171" s="2"/>
      <c r="N171" s="2"/>
      <c r="O171" s="2" t="s">
        <v>949</v>
      </c>
      <c r="P171" s="2"/>
      <c r="Q171" s="2"/>
      <c r="R171" s="2"/>
      <c r="S171" s="2" t="s">
        <v>20</v>
      </c>
      <c r="T171" s="2" t="s">
        <v>1100</v>
      </c>
      <c r="U171" s="2" t="s">
        <v>20</v>
      </c>
      <c r="V171" s="2" t="s">
        <v>1403</v>
      </c>
      <c r="W171" s="2"/>
      <c r="X171" s="2" t="s">
        <v>374</v>
      </c>
      <c r="Y171" s="2"/>
      <c r="Z171" s="2"/>
      <c r="AA171" s="2" t="s">
        <v>92</v>
      </c>
      <c r="AB171" s="2" t="s">
        <v>104</v>
      </c>
    </row>
    <row r="172" spans="1:28" ht="39">
      <c r="A172" s="2" t="s">
        <v>373</v>
      </c>
      <c r="B172" s="2" t="s">
        <v>374</v>
      </c>
      <c r="C172" s="2" t="s">
        <v>1404</v>
      </c>
      <c r="D172" s="2" t="s">
        <v>1405</v>
      </c>
      <c r="E172" s="2" t="s">
        <v>1406</v>
      </c>
      <c r="F172" s="2" t="s">
        <v>229</v>
      </c>
      <c r="G172" s="2" t="s">
        <v>329</v>
      </c>
      <c r="H172" s="2" t="s">
        <v>243</v>
      </c>
      <c r="I172" s="2" t="s">
        <v>244</v>
      </c>
      <c r="J172" s="2" t="s">
        <v>244</v>
      </c>
      <c r="K172" s="2" t="s">
        <v>103</v>
      </c>
      <c r="L172" s="2" t="s">
        <v>947</v>
      </c>
      <c r="M172" s="2"/>
      <c r="N172" s="2"/>
      <c r="O172" s="2" t="s">
        <v>949</v>
      </c>
      <c r="P172" s="2" t="s">
        <v>1472</v>
      </c>
      <c r="Q172" s="2"/>
      <c r="R172" s="2"/>
      <c r="S172" s="2" t="s">
        <v>20</v>
      </c>
      <c r="T172" s="2" t="s">
        <v>20</v>
      </c>
      <c r="U172" s="2"/>
      <c r="V172" s="2" t="s">
        <v>1403</v>
      </c>
      <c r="W172" s="2"/>
      <c r="X172" s="2" t="s">
        <v>374</v>
      </c>
      <c r="Y172" s="2"/>
      <c r="Z172" s="2"/>
      <c r="AA172" s="2" t="s">
        <v>92</v>
      </c>
      <c r="AB172" s="2" t="s">
        <v>104</v>
      </c>
    </row>
    <row r="173" spans="1:28" ht="39">
      <c r="A173" s="2" t="s">
        <v>373</v>
      </c>
      <c r="B173" s="2" t="s">
        <v>374</v>
      </c>
      <c r="C173" s="2" t="s">
        <v>1404</v>
      </c>
      <c r="D173" s="2" t="s">
        <v>1405</v>
      </c>
      <c r="E173" s="2" t="s">
        <v>1406</v>
      </c>
      <c r="F173" s="2" t="s">
        <v>229</v>
      </c>
      <c r="G173" s="2" t="s">
        <v>329</v>
      </c>
      <c r="H173" s="2" t="s">
        <v>245</v>
      </c>
      <c r="I173" s="2" t="s">
        <v>246</v>
      </c>
      <c r="J173" s="2" t="s">
        <v>246</v>
      </c>
      <c r="K173" s="2" t="s">
        <v>103</v>
      </c>
      <c r="L173" s="2" t="s">
        <v>947</v>
      </c>
      <c r="M173" s="2"/>
      <c r="N173" s="2"/>
      <c r="O173" s="2" t="s">
        <v>949</v>
      </c>
      <c r="P173" s="2" t="s">
        <v>1475</v>
      </c>
      <c r="Q173" s="2"/>
      <c r="R173" s="2"/>
      <c r="S173" s="2" t="s">
        <v>20</v>
      </c>
      <c r="T173" s="2" t="s">
        <v>20</v>
      </c>
      <c r="U173" s="2"/>
      <c r="V173" s="2" t="s">
        <v>1403</v>
      </c>
      <c r="W173" s="2"/>
      <c r="X173" s="2" t="s">
        <v>374</v>
      </c>
      <c r="Y173" s="2"/>
      <c r="Z173" s="2"/>
      <c r="AA173" s="2" t="s">
        <v>92</v>
      </c>
      <c r="AB173" s="2" t="s">
        <v>104</v>
      </c>
    </row>
    <row r="174" spans="1:28" ht="51.95">
      <c r="A174" s="2" t="s">
        <v>373</v>
      </c>
      <c r="B174" s="2" t="s">
        <v>374</v>
      </c>
      <c r="C174" s="2" t="s">
        <v>1404</v>
      </c>
      <c r="D174" s="2" t="s">
        <v>1405</v>
      </c>
      <c r="E174" s="2" t="s">
        <v>1406</v>
      </c>
      <c r="F174" s="2" t="s">
        <v>229</v>
      </c>
      <c r="G174" s="2" t="s">
        <v>329</v>
      </c>
      <c r="H174" s="2" t="s">
        <v>397</v>
      </c>
      <c r="I174" s="2" t="s">
        <v>398</v>
      </c>
      <c r="J174" s="2" t="s">
        <v>398</v>
      </c>
      <c r="K174" s="2" t="s">
        <v>103</v>
      </c>
      <c r="L174" s="2" t="s">
        <v>947</v>
      </c>
      <c r="M174" s="2"/>
      <c r="N174" s="2"/>
      <c r="O174" s="2"/>
      <c r="P174" s="2" t="s">
        <v>1479</v>
      </c>
      <c r="Q174" s="2"/>
      <c r="R174" s="2" t="s">
        <v>1478</v>
      </c>
      <c r="S174" s="2" t="s">
        <v>20</v>
      </c>
      <c r="T174" s="2" t="s">
        <v>20</v>
      </c>
      <c r="U174" s="2" t="s">
        <v>20</v>
      </c>
      <c r="V174" s="2" t="s">
        <v>1403</v>
      </c>
      <c r="W174" s="2"/>
      <c r="X174" s="2" t="s">
        <v>374</v>
      </c>
      <c r="Y174" s="2"/>
      <c r="Z174" s="2"/>
      <c r="AA174" s="2"/>
      <c r="AB174" s="2" t="s">
        <v>104</v>
      </c>
    </row>
    <row r="175" spans="1:28" ht="338.1">
      <c r="A175" s="2" t="s">
        <v>373</v>
      </c>
      <c r="B175" s="2" t="s">
        <v>374</v>
      </c>
      <c r="C175" s="2" t="s">
        <v>1404</v>
      </c>
      <c r="D175" s="2" t="s">
        <v>1405</v>
      </c>
      <c r="E175" s="2" t="s">
        <v>1406</v>
      </c>
      <c r="F175" s="2" t="s">
        <v>229</v>
      </c>
      <c r="G175" s="2" t="s">
        <v>329</v>
      </c>
      <c r="H175" s="2" t="s">
        <v>264</v>
      </c>
      <c r="I175" s="2" t="s">
        <v>265</v>
      </c>
      <c r="J175" s="2" t="s">
        <v>265</v>
      </c>
      <c r="K175" s="2" t="s">
        <v>103</v>
      </c>
      <c r="L175" s="2" t="s">
        <v>947</v>
      </c>
      <c r="M175" s="2" t="s">
        <v>399</v>
      </c>
      <c r="N175" s="2"/>
      <c r="O175" s="2"/>
      <c r="P175" s="2" t="s">
        <v>1061</v>
      </c>
      <c r="Q175" s="2"/>
      <c r="R175" s="2"/>
      <c r="S175" s="2" t="s">
        <v>20</v>
      </c>
      <c r="T175" s="2" t="s">
        <v>20</v>
      </c>
      <c r="U175" s="2" t="s">
        <v>20</v>
      </c>
      <c r="V175" s="2" t="s">
        <v>1403</v>
      </c>
      <c r="W175" s="2"/>
      <c r="X175" s="2" t="s">
        <v>374</v>
      </c>
      <c r="Y175" s="2"/>
      <c r="Z175" s="2"/>
      <c r="AA175" s="2"/>
      <c r="AB175" s="2" t="s">
        <v>104</v>
      </c>
    </row>
    <row r="176" spans="1:28" ht="221.1">
      <c r="A176" s="2" t="s">
        <v>373</v>
      </c>
      <c r="B176" s="2" t="s">
        <v>374</v>
      </c>
      <c r="C176" s="2" t="s">
        <v>1404</v>
      </c>
      <c r="D176" s="2" t="s">
        <v>1405</v>
      </c>
      <c r="E176" s="2" t="s">
        <v>1406</v>
      </c>
      <c r="F176" s="2" t="s">
        <v>229</v>
      </c>
      <c r="G176" s="2" t="s">
        <v>329</v>
      </c>
      <c r="H176" s="2" t="s">
        <v>400</v>
      </c>
      <c r="I176" s="2" t="s">
        <v>401</v>
      </c>
      <c r="J176" s="2" t="s">
        <v>401</v>
      </c>
      <c r="K176" s="2" t="s">
        <v>103</v>
      </c>
      <c r="L176" s="2" t="s">
        <v>947</v>
      </c>
      <c r="M176" s="2"/>
      <c r="N176" s="2"/>
      <c r="O176" s="2" t="s">
        <v>949</v>
      </c>
      <c r="P176" s="2" t="s">
        <v>1484</v>
      </c>
      <c r="Q176" s="2"/>
      <c r="R176" s="2"/>
      <c r="S176" s="2" t="s">
        <v>20</v>
      </c>
      <c r="T176" s="2" t="s">
        <v>20</v>
      </c>
      <c r="U176" s="2"/>
      <c r="V176" s="2" t="s">
        <v>1403</v>
      </c>
      <c r="W176" s="2"/>
      <c r="X176" s="2" t="s">
        <v>374</v>
      </c>
      <c r="Y176" s="2"/>
      <c r="Z176" s="2"/>
      <c r="AA176" s="2" t="s">
        <v>92</v>
      </c>
      <c r="AB176" s="2" t="s">
        <v>104</v>
      </c>
    </row>
    <row r="177" spans="1:28" ht="51.95">
      <c r="A177" s="2" t="s">
        <v>373</v>
      </c>
      <c r="B177" s="2" t="s">
        <v>374</v>
      </c>
      <c r="C177" s="2" t="s">
        <v>1404</v>
      </c>
      <c r="D177" s="2" t="s">
        <v>1405</v>
      </c>
      <c r="E177" s="2" t="s">
        <v>1406</v>
      </c>
      <c r="F177" s="2" t="s">
        <v>229</v>
      </c>
      <c r="G177" s="2" t="s">
        <v>329</v>
      </c>
      <c r="H177" s="2" t="s">
        <v>402</v>
      </c>
      <c r="I177" s="2" t="s">
        <v>267</v>
      </c>
      <c r="J177" s="2" t="s">
        <v>267</v>
      </c>
      <c r="K177" s="2" t="s">
        <v>103</v>
      </c>
      <c r="L177" s="2" t="s">
        <v>1186</v>
      </c>
      <c r="M177" s="2"/>
      <c r="N177" s="2" t="s">
        <v>1187</v>
      </c>
      <c r="O177" s="2"/>
      <c r="P177" s="2"/>
      <c r="Q177" s="2"/>
      <c r="R177" s="2" t="s">
        <v>1487</v>
      </c>
      <c r="S177" s="2" t="s">
        <v>20</v>
      </c>
      <c r="T177" s="2" t="s">
        <v>1100</v>
      </c>
      <c r="U177" s="2"/>
      <c r="V177" s="2" t="s">
        <v>1403</v>
      </c>
      <c r="W177" s="2"/>
      <c r="X177" s="2" t="s">
        <v>374</v>
      </c>
      <c r="Y177" s="2"/>
      <c r="Z177" s="2"/>
      <c r="AA177" s="2"/>
      <c r="AB177" s="2" t="s">
        <v>104</v>
      </c>
    </row>
    <row r="178" spans="1:28" ht="78">
      <c r="A178" s="2" t="s">
        <v>373</v>
      </c>
      <c r="B178" s="2" t="s">
        <v>374</v>
      </c>
      <c r="C178" s="2" t="s">
        <v>1404</v>
      </c>
      <c r="D178" s="2" t="s">
        <v>1405</v>
      </c>
      <c r="E178" s="2" t="s">
        <v>1406</v>
      </c>
      <c r="F178" s="2" t="s">
        <v>229</v>
      </c>
      <c r="G178" s="2" t="s">
        <v>329</v>
      </c>
      <c r="H178" s="2" t="s">
        <v>403</v>
      </c>
      <c r="I178" s="2" t="s">
        <v>404</v>
      </c>
      <c r="J178" s="2" t="s">
        <v>404</v>
      </c>
      <c r="K178" s="2" t="s">
        <v>103</v>
      </c>
      <c r="L178" s="2" t="s">
        <v>947</v>
      </c>
      <c r="M178" s="2"/>
      <c r="N178" s="2" t="s">
        <v>1491</v>
      </c>
      <c r="O178" s="2" t="s">
        <v>949</v>
      </c>
      <c r="P178" s="2" t="s">
        <v>1491</v>
      </c>
      <c r="Q178" s="2"/>
      <c r="R178" s="2" t="s">
        <v>1490</v>
      </c>
      <c r="S178" s="2" t="s">
        <v>20</v>
      </c>
      <c r="T178" s="2" t="s">
        <v>20</v>
      </c>
      <c r="U178" s="2"/>
      <c r="V178" s="2" t="s">
        <v>1403</v>
      </c>
      <c r="W178" s="2"/>
      <c r="X178" s="2" t="s">
        <v>374</v>
      </c>
      <c r="Y178" s="2"/>
      <c r="Z178" s="2"/>
      <c r="AA178" s="2" t="s">
        <v>92</v>
      </c>
      <c r="AB178" s="2" t="s">
        <v>104</v>
      </c>
    </row>
    <row r="179" spans="1:28" ht="78">
      <c r="A179" s="2" t="s">
        <v>373</v>
      </c>
      <c r="B179" s="2" t="s">
        <v>374</v>
      </c>
      <c r="C179" s="2" t="s">
        <v>1404</v>
      </c>
      <c r="D179" s="2" t="s">
        <v>1405</v>
      </c>
      <c r="E179" s="2" t="s">
        <v>1406</v>
      </c>
      <c r="F179" s="2" t="s">
        <v>229</v>
      </c>
      <c r="G179" s="2" t="s">
        <v>329</v>
      </c>
      <c r="H179" s="2" t="s">
        <v>405</v>
      </c>
      <c r="I179" s="2" t="s">
        <v>406</v>
      </c>
      <c r="J179" s="2" t="s">
        <v>406</v>
      </c>
      <c r="K179" s="2" t="s">
        <v>103</v>
      </c>
      <c r="L179" s="2" t="s">
        <v>947</v>
      </c>
      <c r="M179" s="2"/>
      <c r="N179" s="2" t="s">
        <v>1494</v>
      </c>
      <c r="O179" s="2" t="s">
        <v>949</v>
      </c>
      <c r="P179" s="2" t="s">
        <v>1494</v>
      </c>
      <c r="Q179" s="2"/>
      <c r="R179" s="2" t="s">
        <v>1490</v>
      </c>
      <c r="S179" s="2" t="s">
        <v>20</v>
      </c>
      <c r="T179" s="2" t="s">
        <v>20</v>
      </c>
      <c r="U179" s="2"/>
      <c r="V179" s="2" t="s">
        <v>1403</v>
      </c>
      <c r="W179" s="2"/>
      <c r="X179" s="2" t="s">
        <v>374</v>
      </c>
      <c r="Y179" s="2"/>
      <c r="Z179" s="2"/>
      <c r="AA179" s="2" t="s">
        <v>92</v>
      </c>
      <c r="AB179" s="2" t="s">
        <v>104</v>
      </c>
    </row>
    <row r="180" spans="1:28" ht="39">
      <c r="A180" s="2" t="s">
        <v>373</v>
      </c>
      <c r="B180" s="2" t="s">
        <v>374</v>
      </c>
      <c r="C180" s="2" t="s">
        <v>1404</v>
      </c>
      <c r="D180" s="2" t="s">
        <v>1405</v>
      </c>
      <c r="E180" s="2" t="s">
        <v>1406</v>
      </c>
      <c r="F180" s="2" t="s">
        <v>229</v>
      </c>
      <c r="G180" s="2" t="s">
        <v>329</v>
      </c>
      <c r="H180" s="2" t="s">
        <v>127</v>
      </c>
      <c r="I180" s="2" t="s">
        <v>247</v>
      </c>
      <c r="J180" s="2" t="s">
        <v>247</v>
      </c>
      <c r="K180" s="2" t="s">
        <v>103</v>
      </c>
      <c r="L180" s="2" t="s">
        <v>947</v>
      </c>
      <c r="M180" s="2"/>
      <c r="N180" s="2" t="s">
        <v>1157</v>
      </c>
      <c r="O180" s="2" t="s">
        <v>949</v>
      </c>
      <c r="P180" s="2" t="s">
        <v>1157</v>
      </c>
      <c r="Q180" s="2"/>
      <c r="R180" s="2"/>
      <c r="S180" s="2" t="s">
        <v>20</v>
      </c>
      <c r="T180" s="2" t="s">
        <v>20</v>
      </c>
      <c r="U180" s="2" t="s">
        <v>20</v>
      </c>
      <c r="V180" s="2" t="s">
        <v>1403</v>
      </c>
      <c r="W180" s="2"/>
      <c r="X180" s="2" t="s">
        <v>374</v>
      </c>
      <c r="Y180" s="2"/>
      <c r="Z180" s="2"/>
      <c r="AA180" s="2" t="s">
        <v>92</v>
      </c>
      <c r="AB180" s="2" t="s">
        <v>104</v>
      </c>
    </row>
    <row r="181" spans="1:28" ht="117">
      <c r="A181" s="2" t="s">
        <v>373</v>
      </c>
      <c r="B181" s="2" t="s">
        <v>374</v>
      </c>
      <c r="C181" s="2" t="s">
        <v>1404</v>
      </c>
      <c r="D181" s="2" t="s">
        <v>1405</v>
      </c>
      <c r="E181" s="2" t="s">
        <v>1406</v>
      </c>
      <c r="F181" s="2" t="s">
        <v>229</v>
      </c>
      <c r="G181" s="2" t="s">
        <v>329</v>
      </c>
      <c r="H181" s="2" t="s">
        <v>327</v>
      </c>
      <c r="I181" s="2" t="s">
        <v>328</v>
      </c>
      <c r="J181" s="2" t="s">
        <v>328</v>
      </c>
      <c r="K181" s="2" t="s">
        <v>141</v>
      </c>
      <c r="L181" s="2" t="s">
        <v>947</v>
      </c>
      <c r="M181" s="2"/>
      <c r="N181" s="2" t="s">
        <v>1499</v>
      </c>
      <c r="O181" s="2"/>
      <c r="P181" s="2" t="s">
        <v>1323</v>
      </c>
      <c r="Q181" s="2"/>
      <c r="R181" s="2"/>
      <c r="S181" s="2" t="s">
        <v>20</v>
      </c>
      <c r="T181" s="2" t="s">
        <v>20</v>
      </c>
      <c r="U181" s="2" t="s">
        <v>20</v>
      </c>
      <c r="V181" s="2" t="s">
        <v>1403</v>
      </c>
      <c r="W181" s="2"/>
      <c r="X181" s="2" t="s">
        <v>374</v>
      </c>
      <c r="Y181" s="2"/>
      <c r="Z181" s="2"/>
      <c r="AA181" s="2"/>
      <c r="AB181" s="2" t="s">
        <v>104</v>
      </c>
    </row>
    <row r="182" spans="1:28" ht="26.1">
      <c r="A182" s="2" t="s">
        <v>373</v>
      </c>
      <c r="B182" s="2" t="s">
        <v>374</v>
      </c>
      <c r="C182" s="2" t="s">
        <v>1404</v>
      </c>
      <c r="D182" s="2" t="s">
        <v>1405</v>
      </c>
      <c r="E182" s="2" t="s">
        <v>1406</v>
      </c>
      <c r="F182" s="2" t="s">
        <v>229</v>
      </c>
      <c r="G182" s="2" t="s">
        <v>329</v>
      </c>
      <c r="H182" s="2" t="s">
        <v>330</v>
      </c>
      <c r="I182" s="2" t="s">
        <v>331</v>
      </c>
      <c r="J182" s="2" t="s">
        <v>331</v>
      </c>
      <c r="K182" s="2" t="s">
        <v>103</v>
      </c>
      <c r="L182" s="2" t="s">
        <v>947</v>
      </c>
      <c r="M182" s="2"/>
      <c r="N182" s="2"/>
      <c r="O182" s="2"/>
      <c r="P182" s="2" t="s">
        <v>1324</v>
      </c>
      <c r="Q182" s="2"/>
      <c r="R182" s="2"/>
      <c r="S182" s="2" t="s">
        <v>20</v>
      </c>
      <c r="T182" s="2" t="s">
        <v>20</v>
      </c>
      <c r="U182" s="2"/>
      <c r="V182" s="2" t="s">
        <v>1403</v>
      </c>
      <c r="W182" s="2"/>
      <c r="X182" s="2" t="s">
        <v>374</v>
      </c>
      <c r="Y182" s="2"/>
      <c r="Z182" s="2"/>
      <c r="AA182" s="2"/>
      <c r="AB182" s="2" t="s">
        <v>104</v>
      </c>
    </row>
    <row r="183" spans="1:28">
      <c r="A183" s="2" t="s">
        <v>373</v>
      </c>
      <c r="B183" s="2" t="s">
        <v>374</v>
      </c>
      <c r="C183" s="2" t="s">
        <v>1404</v>
      </c>
      <c r="D183" s="2" t="s">
        <v>1405</v>
      </c>
      <c r="E183" s="2" t="s">
        <v>1406</v>
      </c>
      <c r="F183" s="2" t="s">
        <v>229</v>
      </c>
      <c r="G183" s="2" t="s">
        <v>329</v>
      </c>
      <c r="H183" s="2" t="s">
        <v>407</v>
      </c>
      <c r="I183" s="2" t="s">
        <v>408</v>
      </c>
      <c r="J183" s="2" t="s">
        <v>408</v>
      </c>
      <c r="K183" s="2" t="s">
        <v>103</v>
      </c>
      <c r="L183" s="2" t="s">
        <v>947</v>
      </c>
      <c r="M183" s="2"/>
      <c r="N183" s="2"/>
      <c r="O183" s="2"/>
      <c r="P183" s="2"/>
      <c r="Q183" s="2"/>
      <c r="R183" s="2"/>
      <c r="S183" s="2" t="s">
        <v>20</v>
      </c>
      <c r="T183" s="2" t="s">
        <v>20</v>
      </c>
      <c r="U183" s="2"/>
      <c r="V183" s="2" t="s">
        <v>1403</v>
      </c>
      <c r="W183" s="2"/>
      <c r="X183" s="2" t="s">
        <v>374</v>
      </c>
      <c r="Y183" s="2"/>
      <c r="Z183" s="2"/>
      <c r="AA183" s="2"/>
      <c r="AB183" s="2" t="s">
        <v>104</v>
      </c>
    </row>
    <row r="184" spans="1:28" ht="39">
      <c r="A184" s="2" t="s">
        <v>373</v>
      </c>
      <c r="B184" s="2" t="s">
        <v>374</v>
      </c>
      <c r="C184" s="2" t="s">
        <v>1404</v>
      </c>
      <c r="D184" s="2" t="s">
        <v>1405</v>
      </c>
      <c r="E184" s="2" t="s">
        <v>1406</v>
      </c>
      <c r="F184" s="2" t="s">
        <v>229</v>
      </c>
      <c r="G184" s="2" t="s">
        <v>329</v>
      </c>
      <c r="H184" s="2" t="s">
        <v>409</v>
      </c>
      <c r="I184" s="2" t="s">
        <v>410</v>
      </c>
      <c r="J184" s="2" t="s">
        <v>410</v>
      </c>
      <c r="K184" s="2" t="s">
        <v>103</v>
      </c>
      <c r="L184" s="2" t="s">
        <v>947</v>
      </c>
      <c r="M184" s="2"/>
      <c r="N184" s="2" t="s">
        <v>1507</v>
      </c>
      <c r="O184" s="2"/>
      <c r="P184" s="2"/>
      <c r="Q184" s="2"/>
      <c r="R184" s="2" t="s">
        <v>1506</v>
      </c>
      <c r="S184" s="2" t="s">
        <v>104</v>
      </c>
      <c r="T184" s="2" t="s">
        <v>104</v>
      </c>
      <c r="U184" s="2"/>
      <c r="V184" s="2" t="s">
        <v>1403</v>
      </c>
      <c r="W184" s="2"/>
      <c r="X184" s="2" t="s">
        <v>374</v>
      </c>
      <c r="Y184" s="2"/>
      <c r="Z184" s="2"/>
      <c r="AA184" s="2"/>
      <c r="AB184" s="2" t="s">
        <v>104</v>
      </c>
    </row>
    <row r="185" spans="1:28" ht="26.1">
      <c r="A185" s="2" t="s">
        <v>373</v>
      </c>
      <c r="B185" s="2" t="s">
        <v>374</v>
      </c>
      <c r="C185" s="2" t="s">
        <v>1404</v>
      </c>
      <c r="D185" s="2" t="s">
        <v>1405</v>
      </c>
      <c r="E185" s="2" t="s">
        <v>1406</v>
      </c>
      <c r="F185" s="2" t="s">
        <v>229</v>
      </c>
      <c r="G185" s="2" t="s">
        <v>228</v>
      </c>
      <c r="H185" s="2" t="s">
        <v>411</v>
      </c>
      <c r="I185" s="2" t="s">
        <v>412</v>
      </c>
      <c r="J185" s="2" t="s">
        <v>412</v>
      </c>
      <c r="K185" s="2" t="s">
        <v>103</v>
      </c>
      <c r="L185" s="2" t="s">
        <v>947</v>
      </c>
      <c r="M185" s="2"/>
      <c r="N185" s="2"/>
      <c r="O185" s="2"/>
      <c r="P185" s="2"/>
      <c r="Q185" s="2"/>
      <c r="R185" s="2" t="s">
        <v>1511</v>
      </c>
      <c r="S185" s="2" t="s">
        <v>20</v>
      </c>
      <c r="T185" s="2" t="s">
        <v>20</v>
      </c>
      <c r="U185" s="2"/>
      <c r="V185" s="2" t="s">
        <v>1403</v>
      </c>
      <c r="W185" s="2"/>
      <c r="X185" s="2" t="s">
        <v>374</v>
      </c>
      <c r="Y185" s="2"/>
      <c r="Z185" s="2"/>
      <c r="AA185" s="2"/>
      <c r="AB185" s="2" t="s">
        <v>104</v>
      </c>
    </row>
    <row r="186" spans="1:28" ht="26.1">
      <c r="A186" s="2" t="s">
        <v>373</v>
      </c>
      <c r="B186" s="2" t="s">
        <v>374</v>
      </c>
      <c r="C186" s="2" t="s">
        <v>1404</v>
      </c>
      <c r="D186" s="2" t="s">
        <v>1405</v>
      </c>
      <c r="E186" s="2" t="s">
        <v>1406</v>
      </c>
      <c r="F186" s="2" t="s">
        <v>229</v>
      </c>
      <c r="G186" s="2" t="s">
        <v>329</v>
      </c>
      <c r="H186" s="2" t="s">
        <v>413</v>
      </c>
      <c r="I186" s="2" t="s">
        <v>414</v>
      </c>
      <c r="J186" s="2" t="s">
        <v>415</v>
      </c>
      <c r="K186" s="2" t="s">
        <v>141</v>
      </c>
      <c r="L186" s="2" t="s">
        <v>947</v>
      </c>
      <c r="M186" s="2" t="s">
        <v>117</v>
      </c>
      <c r="N186" s="2" t="s">
        <v>1001</v>
      </c>
      <c r="O186" s="2"/>
      <c r="P186" s="2"/>
      <c r="Q186" s="2"/>
      <c r="R186" s="2"/>
      <c r="S186" s="2" t="s">
        <v>104</v>
      </c>
      <c r="T186" s="2" t="s">
        <v>20</v>
      </c>
      <c r="U186" s="2"/>
      <c r="V186" s="2" t="s">
        <v>1403</v>
      </c>
      <c r="W186" s="2"/>
      <c r="X186" s="2" t="s">
        <v>374</v>
      </c>
      <c r="Y186" s="2"/>
      <c r="Z186" s="2"/>
      <c r="AA186" s="2"/>
      <c r="AB186" s="2" t="s">
        <v>20</v>
      </c>
    </row>
    <row r="187" spans="1:28" ht="26.1">
      <c r="A187" s="2" t="s">
        <v>373</v>
      </c>
      <c r="B187" s="2" t="s">
        <v>374</v>
      </c>
      <c r="C187" s="2" t="s">
        <v>1515</v>
      </c>
      <c r="D187" s="2" t="s">
        <v>592</v>
      </c>
      <c r="E187" s="2"/>
      <c r="F187" s="2" t="s">
        <v>126</v>
      </c>
      <c r="G187" s="2" t="s">
        <v>329</v>
      </c>
      <c r="H187" s="2" t="s">
        <v>416</v>
      </c>
      <c r="I187" s="2" t="s">
        <v>417</v>
      </c>
      <c r="J187" s="2" t="s">
        <v>418</v>
      </c>
      <c r="K187" s="2" t="s">
        <v>141</v>
      </c>
      <c r="L187" s="2" t="s">
        <v>947</v>
      </c>
      <c r="M187" s="2" t="s">
        <v>117</v>
      </c>
      <c r="N187" s="2" t="s">
        <v>1518</v>
      </c>
      <c r="O187" s="2"/>
      <c r="P187" s="2"/>
      <c r="Q187" s="2"/>
      <c r="R187" s="2"/>
      <c r="S187" s="2" t="s">
        <v>104</v>
      </c>
      <c r="T187" s="2" t="s">
        <v>104</v>
      </c>
      <c r="U187" s="2"/>
      <c r="V187" s="2" t="s">
        <v>1403</v>
      </c>
      <c r="W187" s="2"/>
      <c r="X187" s="2" t="s">
        <v>374</v>
      </c>
      <c r="Y187" s="2"/>
      <c r="Z187" s="2"/>
      <c r="AA187" s="2"/>
      <c r="AB187" s="2" t="s">
        <v>20</v>
      </c>
    </row>
    <row r="188" spans="1:28">
      <c r="A188" s="2" t="s">
        <v>373</v>
      </c>
      <c r="B188" s="2" t="s">
        <v>374</v>
      </c>
      <c r="C188" s="2" t="s">
        <v>1515</v>
      </c>
      <c r="D188" s="2" t="s">
        <v>592</v>
      </c>
      <c r="E188" s="2"/>
      <c r="F188" s="2" t="s">
        <v>126</v>
      </c>
      <c r="G188" s="2" t="s">
        <v>329</v>
      </c>
      <c r="H188" s="2" t="s">
        <v>419</v>
      </c>
      <c r="I188" s="2" t="s">
        <v>420</v>
      </c>
      <c r="J188" s="2" t="s">
        <v>420</v>
      </c>
      <c r="K188" s="2" t="s">
        <v>103</v>
      </c>
      <c r="L188" s="2" t="s">
        <v>947</v>
      </c>
      <c r="M188" s="2"/>
      <c r="N188" s="2"/>
      <c r="O188" s="2"/>
      <c r="P188" s="2"/>
      <c r="Q188" s="2"/>
      <c r="R188" s="2"/>
      <c r="S188" s="2" t="s">
        <v>104</v>
      </c>
      <c r="T188" s="2" t="s">
        <v>104</v>
      </c>
      <c r="U188" s="2"/>
      <c r="V188" s="2" t="s">
        <v>1403</v>
      </c>
      <c r="W188" s="2"/>
      <c r="X188" s="2" t="s">
        <v>374</v>
      </c>
      <c r="Y188" s="2"/>
      <c r="Z188" s="2"/>
      <c r="AA188" s="2"/>
      <c r="AB188" s="2" t="s">
        <v>104</v>
      </c>
    </row>
    <row r="189" spans="1:28" ht="207.95">
      <c r="A189" s="2" t="s">
        <v>373</v>
      </c>
      <c r="B189" s="2" t="s">
        <v>374</v>
      </c>
      <c r="C189" s="2" t="s">
        <v>1515</v>
      </c>
      <c r="D189" s="2" t="s">
        <v>1523</v>
      </c>
      <c r="E189" s="2"/>
      <c r="F189" s="2" t="s">
        <v>231</v>
      </c>
      <c r="G189" s="2" t="s">
        <v>329</v>
      </c>
      <c r="H189" s="2" t="s">
        <v>421</v>
      </c>
      <c r="I189" s="2" t="s">
        <v>349</v>
      </c>
      <c r="J189" s="2" t="s">
        <v>223</v>
      </c>
      <c r="K189" s="2" t="s">
        <v>141</v>
      </c>
      <c r="L189" s="2" t="s">
        <v>947</v>
      </c>
      <c r="M189" s="2" t="s">
        <v>117</v>
      </c>
      <c r="N189" s="2" t="s">
        <v>1028</v>
      </c>
      <c r="O189" s="2"/>
      <c r="P189" s="2"/>
      <c r="Q189" s="2"/>
      <c r="R189" s="2" t="s">
        <v>1526</v>
      </c>
      <c r="S189" s="2"/>
      <c r="T189" s="2"/>
      <c r="U189" s="2"/>
      <c r="V189" s="2" t="s">
        <v>1403</v>
      </c>
      <c r="W189" s="2"/>
      <c r="X189" s="2" t="s">
        <v>374</v>
      </c>
      <c r="Y189" s="2"/>
      <c r="Z189" s="2"/>
      <c r="AA189" s="2"/>
      <c r="AB189" s="2" t="s">
        <v>20</v>
      </c>
    </row>
    <row r="190" spans="1:28">
      <c r="A190" s="2" t="s">
        <v>373</v>
      </c>
      <c r="B190" s="2" t="s">
        <v>374</v>
      </c>
      <c r="C190" s="2" t="s">
        <v>1515</v>
      </c>
      <c r="D190" s="2" t="s">
        <v>1523</v>
      </c>
      <c r="E190" s="2"/>
      <c r="F190" s="2" t="s">
        <v>231</v>
      </c>
      <c r="G190" s="2" t="s">
        <v>329</v>
      </c>
      <c r="H190" s="2" t="s">
        <v>422</v>
      </c>
      <c r="I190" s="2" t="s">
        <v>423</v>
      </c>
      <c r="J190" s="2" t="s">
        <v>423</v>
      </c>
      <c r="K190" s="2" t="s">
        <v>103</v>
      </c>
      <c r="L190" s="2" t="s">
        <v>947</v>
      </c>
      <c r="M190" s="2"/>
      <c r="N190" s="2"/>
      <c r="O190" s="2"/>
      <c r="P190" s="2"/>
      <c r="Q190" s="2"/>
      <c r="R190" s="2"/>
      <c r="S190" s="2" t="s">
        <v>104</v>
      </c>
      <c r="T190" s="2" t="s">
        <v>20</v>
      </c>
      <c r="U190" s="2"/>
      <c r="V190" s="2" t="s">
        <v>1403</v>
      </c>
      <c r="W190" s="2"/>
      <c r="X190" s="2" t="s">
        <v>374</v>
      </c>
      <c r="Y190" s="2"/>
      <c r="Z190" s="2"/>
      <c r="AA190" s="2"/>
      <c r="AB190" s="2" t="s">
        <v>104</v>
      </c>
    </row>
    <row r="191" spans="1:28" ht="195">
      <c r="A191" s="2" t="s">
        <v>373</v>
      </c>
      <c r="B191" s="2" t="s">
        <v>374</v>
      </c>
      <c r="C191" s="2" t="s">
        <v>1531</v>
      </c>
      <c r="D191" s="2" t="s">
        <v>595</v>
      </c>
      <c r="E191" s="2"/>
      <c r="F191" s="2" t="s">
        <v>229</v>
      </c>
      <c r="G191" s="2" t="s">
        <v>329</v>
      </c>
      <c r="H191" s="2" t="s">
        <v>424</v>
      </c>
      <c r="I191" s="2" t="s">
        <v>425</v>
      </c>
      <c r="J191" s="2" t="s">
        <v>426</v>
      </c>
      <c r="K191" s="2" t="s">
        <v>141</v>
      </c>
      <c r="L191" s="2" t="s">
        <v>947</v>
      </c>
      <c r="M191" s="2" t="s">
        <v>117</v>
      </c>
      <c r="N191" s="2" t="s">
        <v>1001</v>
      </c>
      <c r="O191" s="2"/>
      <c r="P191" s="2"/>
      <c r="Q191" s="2"/>
      <c r="R191" s="2" t="s">
        <v>1533</v>
      </c>
      <c r="S191" s="2" t="s">
        <v>104</v>
      </c>
      <c r="T191" s="2" t="s">
        <v>20</v>
      </c>
      <c r="U191" s="2"/>
      <c r="V191" s="2" t="s">
        <v>1403</v>
      </c>
      <c r="W191" s="2"/>
      <c r="X191" s="2" t="s">
        <v>374</v>
      </c>
      <c r="Y191" s="2"/>
      <c r="Z191" s="2"/>
      <c r="AA191" s="2"/>
      <c r="AB191" s="2" t="s">
        <v>20</v>
      </c>
    </row>
    <row r="192" spans="1:28" ht="39">
      <c r="A192" s="2" t="s">
        <v>373</v>
      </c>
      <c r="B192" s="2" t="s">
        <v>374</v>
      </c>
      <c r="C192" s="2" t="s">
        <v>1515</v>
      </c>
      <c r="D192" s="2" t="s">
        <v>597</v>
      </c>
      <c r="E192" s="2"/>
      <c r="F192" s="2" t="s">
        <v>126</v>
      </c>
      <c r="G192" s="2" t="s">
        <v>329</v>
      </c>
      <c r="H192" s="2" t="s">
        <v>427</v>
      </c>
      <c r="I192" s="2" t="s">
        <v>428</v>
      </c>
      <c r="J192" s="2" t="s">
        <v>429</v>
      </c>
      <c r="K192" s="2" t="s">
        <v>141</v>
      </c>
      <c r="L192" s="2" t="s">
        <v>947</v>
      </c>
      <c r="M192" s="2" t="s">
        <v>117</v>
      </c>
      <c r="N192" s="2" t="s">
        <v>1518</v>
      </c>
      <c r="O192" s="2"/>
      <c r="P192" s="2"/>
      <c r="Q192" s="2"/>
      <c r="R192" s="2" t="s">
        <v>1536</v>
      </c>
      <c r="S192" s="2" t="s">
        <v>104</v>
      </c>
      <c r="T192" s="2" t="s">
        <v>20</v>
      </c>
      <c r="U192" s="2"/>
      <c r="V192" s="2" t="s">
        <v>1403</v>
      </c>
      <c r="W192" s="2"/>
      <c r="X192" s="2" t="s">
        <v>374</v>
      </c>
      <c r="Y192" s="2"/>
      <c r="Z192" s="2"/>
      <c r="AA192" s="2"/>
      <c r="AB192" s="2" t="s">
        <v>20</v>
      </c>
    </row>
    <row r="193" spans="1:28" ht="246.95">
      <c r="A193" s="2" t="s">
        <v>373</v>
      </c>
      <c r="B193" s="2" t="s">
        <v>374</v>
      </c>
      <c r="C193" s="2" t="s">
        <v>598</v>
      </c>
      <c r="D193" s="2" t="s">
        <v>598</v>
      </c>
      <c r="E193" s="2"/>
      <c r="F193" s="2" t="s">
        <v>229</v>
      </c>
      <c r="G193" s="2" t="s">
        <v>329</v>
      </c>
      <c r="H193" s="2" t="s">
        <v>430</v>
      </c>
      <c r="I193" s="2" t="s">
        <v>431</v>
      </c>
      <c r="J193" s="2" t="s">
        <v>432</v>
      </c>
      <c r="K193" s="2" t="s">
        <v>141</v>
      </c>
      <c r="L193" s="2" t="s">
        <v>947</v>
      </c>
      <c r="M193" s="2" t="s">
        <v>117</v>
      </c>
      <c r="N193" s="2" t="s">
        <v>1540</v>
      </c>
      <c r="O193" s="2"/>
      <c r="P193" s="2"/>
      <c r="Q193" s="2"/>
      <c r="R193" s="2" t="s">
        <v>1539</v>
      </c>
      <c r="S193" s="2" t="s">
        <v>20</v>
      </c>
      <c r="T193" s="2" t="s">
        <v>20</v>
      </c>
      <c r="U193" s="2"/>
      <c r="V193" s="2" t="s">
        <v>1403</v>
      </c>
      <c r="W193" s="2"/>
      <c r="X193" s="2" t="s">
        <v>374</v>
      </c>
      <c r="Y193" s="2"/>
      <c r="Z193" s="2"/>
      <c r="AA193" s="2"/>
      <c r="AB193" s="2" t="s">
        <v>20</v>
      </c>
    </row>
    <row r="194" spans="1:28">
      <c r="A194" s="2" t="s">
        <v>373</v>
      </c>
      <c r="B194" s="2" t="s">
        <v>374</v>
      </c>
      <c r="C194" s="2" t="s">
        <v>598</v>
      </c>
      <c r="D194" s="2" t="s">
        <v>598</v>
      </c>
      <c r="E194" s="2"/>
      <c r="F194" s="2" t="s">
        <v>229</v>
      </c>
      <c r="G194" s="2" t="s">
        <v>329</v>
      </c>
      <c r="H194" s="2" t="s">
        <v>433</v>
      </c>
      <c r="I194" s="2" t="s">
        <v>434</v>
      </c>
      <c r="J194" s="2" t="s">
        <v>434</v>
      </c>
      <c r="K194" s="2" t="s">
        <v>103</v>
      </c>
      <c r="L194" s="2" t="s">
        <v>947</v>
      </c>
      <c r="M194" s="2"/>
      <c r="N194" s="2"/>
      <c r="O194" s="2"/>
      <c r="P194" s="2"/>
      <c r="Q194" s="2"/>
      <c r="R194" s="2"/>
      <c r="S194" s="2" t="s">
        <v>20</v>
      </c>
      <c r="T194" s="2" t="s">
        <v>20</v>
      </c>
      <c r="U194" s="2"/>
      <c r="V194" s="2" t="s">
        <v>1403</v>
      </c>
      <c r="W194" s="2"/>
      <c r="X194" s="2" t="s">
        <v>374</v>
      </c>
      <c r="Y194" s="2"/>
      <c r="Z194" s="2"/>
      <c r="AA194" s="2"/>
      <c r="AB194" s="2" t="s">
        <v>104</v>
      </c>
    </row>
    <row r="195" spans="1:28" ht="26.1">
      <c r="A195" s="2" t="s">
        <v>435</v>
      </c>
      <c r="B195" s="2" t="s">
        <v>374</v>
      </c>
      <c r="C195" s="2" t="s">
        <v>1546</v>
      </c>
      <c r="D195" s="2" t="s">
        <v>1547</v>
      </c>
      <c r="E195" s="2"/>
      <c r="F195" s="2" t="s">
        <v>121</v>
      </c>
      <c r="G195" s="2" t="s">
        <v>228</v>
      </c>
      <c r="H195" s="2" t="s">
        <v>436</v>
      </c>
      <c r="I195" s="2" t="s">
        <v>437</v>
      </c>
      <c r="J195" s="2" t="s">
        <v>348</v>
      </c>
      <c r="K195" s="2" t="s">
        <v>141</v>
      </c>
      <c r="L195" s="2" t="s">
        <v>947</v>
      </c>
      <c r="M195" s="2" t="s">
        <v>117</v>
      </c>
      <c r="N195" s="2" t="s">
        <v>1518</v>
      </c>
      <c r="O195" s="2"/>
      <c r="P195" s="2"/>
      <c r="Q195" s="2"/>
      <c r="R195" s="2"/>
      <c r="S195" s="2" t="s">
        <v>104</v>
      </c>
      <c r="T195" s="2" t="s">
        <v>104</v>
      </c>
      <c r="U195" s="2"/>
      <c r="V195" s="2"/>
      <c r="W195" s="2"/>
      <c r="X195" s="2" t="s">
        <v>374</v>
      </c>
      <c r="Y195" s="2"/>
      <c r="Z195" s="2"/>
      <c r="AA195" s="2"/>
      <c r="AB195" s="2" t="s">
        <v>20</v>
      </c>
    </row>
    <row r="196" spans="1:28">
      <c r="A196" s="2" t="s">
        <v>435</v>
      </c>
      <c r="B196" s="2" t="s">
        <v>374</v>
      </c>
      <c r="C196" s="2" t="s">
        <v>1546</v>
      </c>
      <c r="D196" s="2" t="s">
        <v>1547</v>
      </c>
      <c r="E196" s="2"/>
      <c r="F196" s="2" t="s">
        <v>121</v>
      </c>
      <c r="G196" s="2" t="s">
        <v>228</v>
      </c>
      <c r="H196" s="2" t="s">
        <v>438</v>
      </c>
      <c r="I196" s="2" t="s">
        <v>439</v>
      </c>
      <c r="J196" s="2" t="s">
        <v>439</v>
      </c>
      <c r="K196" s="2" t="s">
        <v>103</v>
      </c>
      <c r="L196" s="2" t="s">
        <v>947</v>
      </c>
      <c r="M196" s="2"/>
      <c r="N196" s="2"/>
      <c r="O196" s="2"/>
      <c r="P196" s="2"/>
      <c r="Q196" s="2"/>
      <c r="R196" s="2"/>
      <c r="S196" s="2" t="s">
        <v>104</v>
      </c>
      <c r="T196" s="2" t="s">
        <v>104</v>
      </c>
      <c r="U196" s="2"/>
      <c r="V196" s="2"/>
      <c r="W196" s="2"/>
      <c r="X196" s="2" t="s">
        <v>374</v>
      </c>
      <c r="Y196" s="2"/>
      <c r="Z196" s="2"/>
      <c r="AA196" s="2"/>
      <c r="AB196" s="2" t="s">
        <v>104</v>
      </c>
    </row>
    <row r="197" spans="1:28" ht="78">
      <c r="A197" s="2" t="s">
        <v>440</v>
      </c>
      <c r="B197" s="2" t="s">
        <v>441</v>
      </c>
      <c r="C197" s="2" t="s">
        <v>1565</v>
      </c>
      <c r="D197" s="2" t="s">
        <v>1566</v>
      </c>
      <c r="E197" s="2"/>
      <c r="F197" s="2" t="s">
        <v>1567</v>
      </c>
      <c r="G197" s="2" t="s">
        <v>228</v>
      </c>
      <c r="H197" s="2" t="s">
        <v>442</v>
      </c>
      <c r="I197" s="2"/>
      <c r="J197" s="2" t="s">
        <v>443</v>
      </c>
      <c r="K197" s="2" t="s">
        <v>444</v>
      </c>
      <c r="L197" s="2" t="s">
        <v>947</v>
      </c>
      <c r="M197" s="2" t="s">
        <v>117</v>
      </c>
      <c r="N197" s="2" t="s">
        <v>1019</v>
      </c>
      <c r="O197" s="2" t="s">
        <v>949</v>
      </c>
      <c r="P197" s="2"/>
      <c r="Q197" s="2"/>
      <c r="R197" s="2" t="s">
        <v>1571</v>
      </c>
      <c r="S197" s="2" t="s">
        <v>104</v>
      </c>
      <c r="T197" s="2" t="s">
        <v>104</v>
      </c>
      <c r="U197" s="2"/>
      <c r="V197" s="2" t="s">
        <v>46</v>
      </c>
      <c r="W197" s="2"/>
      <c r="X197" s="2" t="s">
        <v>441</v>
      </c>
      <c r="Y197" s="2"/>
      <c r="Z197" s="2"/>
      <c r="AA197" s="2" t="s">
        <v>92</v>
      </c>
      <c r="AB197" s="2" t="s">
        <v>20</v>
      </c>
    </row>
    <row r="198" spans="1:28" ht="26.1">
      <c r="A198" s="2" t="s">
        <v>440</v>
      </c>
      <c r="B198" s="2" t="s">
        <v>441</v>
      </c>
      <c r="C198" s="2" t="s">
        <v>1565</v>
      </c>
      <c r="D198" s="2" t="s">
        <v>1566</v>
      </c>
      <c r="E198" s="2"/>
      <c r="F198" s="2" t="s">
        <v>1567</v>
      </c>
      <c r="G198" s="2" t="s">
        <v>228</v>
      </c>
      <c r="H198" s="2" t="s">
        <v>445</v>
      </c>
      <c r="I198" s="2"/>
      <c r="J198" s="2" t="s">
        <v>446</v>
      </c>
      <c r="K198" s="2" t="s">
        <v>103</v>
      </c>
      <c r="L198" s="2" t="s">
        <v>947</v>
      </c>
      <c r="M198" s="2"/>
      <c r="N198" s="2"/>
      <c r="O198" s="2"/>
      <c r="P198" s="2" t="s">
        <v>949</v>
      </c>
      <c r="Q198" s="2"/>
      <c r="R198" s="2"/>
      <c r="S198" s="2" t="s">
        <v>104</v>
      </c>
      <c r="T198" s="2" t="s">
        <v>104</v>
      </c>
      <c r="U198" s="2"/>
      <c r="V198" s="2" t="s">
        <v>46</v>
      </c>
      <c r="W198" s="2"/>
      <c r="X198" s="2" t="s">
        <v>441</v>
      </c>
      <c r="Y198" s="2"/>
      <c r="Z198" s="2"/>
      <c r="AA198" s="2"/>
      <c r="AB198" s="2" t="s">
        <v>104</v>
      </c>
    </row>
    <row r="199" spans="1:28" ht="26.1">
      <c r="A199" s="2" t="s">
        <v>440</v>
      </c>
      <c r="B199" s="2" t="s">
        <v>441</v>
      </c>
      <c r="C199" s="2" t="s">
        <v>1565</v>
      </c>
      <c r="D199" s="2" t="s">
        <v>1578</v>
      </c>
      <c r="E199" s="2"/>
      <c r="F199" s="2" t="s">
        <v>122</v>
      </c>
      <c r="G199" s="2" t="s">
        <v>228</v>
      </c>
      <c r="H199" s="2" t="s">
        <v>447</v>
      </c>
      <c r="I199" s="2"/>
      <c r="J199" s="2" t="s">
        <v>448</v>
      </c>
      <c r="K199" s="2" t="s">
        <v>141</v>
      </c>
      <c r="L199" s="2" t="s">
        <v>947</v>
      </c>
      <c r="M199" s="2" t="s">
        <v>117</v>
      </c>
      <c r="N199" s="2" t="s">
        <v>1019</v>
      </c>
      <c r="O199" s="2"/>
      <c r="P199" s="2" t="s">
        <v>949</v>
      </c>
      <c r="Q199" s="2"/>
      <c r="R199" s="2"/>
      <c r="S199" s="2" t="s">
        <v>104</v>
      </c>
      <c r="T199" s="2" t="s">
        <v>104</v>
      </c>
      <c r="U199" s="2"/>
      <c r="V199" s="2" t="s">
        <v>46</v>
      </c>
      <c r="W199" s="2"/>
      <c r="X199" s="2" t="s">
        <v>441</v>
      </c>
      <c r="Y199" s="2"/>
      <c r="Z199" s="2"/>
      <c r="AA199" s="2"/>
      <c r="AB199" s="2" t="s">
        <v>20</v>
      </c>
    </row>
    <row r="200" spans="1:28" ht="26.1">
      <c r="A200" s="2" t="s">
        <v>440</v>
      </c>
      <c r="B200" s="2" t="s">
        <v>441</v>
      </c>
      <c r="C200" s="2" t="s">
        <v>1565</v>
      </c>
      <c r="D200" s="2" t="s">
        <v>1578</v>
      </c>
      <c r="E200" s="2"/>
      <c r="F200" s="2" t="s">
        <v>122</v>
      </c>
      <c r="G200" s="2" t="s">
        <v>228</v>
      </c>
      <c r="H200" s="2" t="s">
        <v>449</v>
      </c>
      <c r="I200" s="2"/>
      <c r="J200" s="2" t="s">
        <v>450</v>
      </c>
      <c r="K200" s="2" t="s">
        <v>103</v>
      </c>
      <c r="L200" s="2" t="s">
        <v>947</v>
      </c>
      <c r="M200" s="2"/>
      <c r="N200" s="2"/>
      <c r="O200" s="2"/>
      <c r="P200" s="2" t="s">
        <v>949</v>
      </c>
      <c r="Q200" s="2"/>
      <c r="R200" s="2"/>
      <c r="S200" s="2" t="s">
        <v>104</v>
      </c>
      <c r="T200" s="2" t="s">
        <v>104</v>
      </c>
      <c r="U200" s="2"/>
      <c r="V200" s="2" t="s">
        <v>46</v>
      </c>
      <c r="W200" s="2"/>
      <c r="X200" s="2" t="s">
        <v>441</v>
      </c>
      <c r="Y200" s="2"/>
      <c r="Z200" s="2"/>
      <c r="AA200" s="2"/>
      <c r="AB200" s="2" t="s">
        <v>104</v>
      </c>
    </row>
    <row r="201" spans="1:28" ht="26.1">
      <c r="A201" s="2" t="s">
        <v>440</v>
      </c>
      <c r="B201" s="2" t="s">
        <v>441</v>
      </c>
      <c r="C201" s="2" t="s">
        <v>1585</v>
      </c>
      <c r="D201" s="2" t="s">
        <v>1586</v>
      </c>
      <c r="E201" s="2"/>
      <c r="F201" s="2" t="s">
        <v>1567</v>
      </c>
      <c r="G201" s="2" t="s">
        <v>203</v>
      </c>
      <c r="H201" s="2" t="s">
        <v>451</v>
      </c>
      <c r="I201" s="2"/>
      <c r="J201" s="2" t="s">
        <v>452</v>
      </c>
      <c r="K201" s="2" t="s">
        <v>141</v>
      </c>
      <c r="L201" s="2" t="s">
        <v>947</v>
      </c>
      <c r="M201" s="2" t="s">
        <v>117</v>
      </c>
      <c r="N201" s="2" t="s">
        <v>1019</v>
      </c>
      <c r="O201" s="2"/>
      <c r="P201" s="2" t="s">
        <v>949</v>
      </c>
      <c r="Q201" s="2"/>
      <c r="R201" s="2" t="s">
        <v>1588</v>
      </c>
      <c r="S201" s="2" t="s">
        <v>104</v>
      </c>
      <c r="T201" s="2" t="s">
        <v>104</v>
      </c>
      <c r="U201" s="2"/>
      <c r="V201" s="2" t="s">
        <v>46</v>
      </c>
      <c r="W201" s="2"/>
      <c r="X201" s="2" t="s">
        <v>441</v>
      </c>
      <c r="Y201" s="2"/>
      <c r="Z201" s="2"/>
      <c r="AA201" s="2"/>
      <c r="AB201" s="2" t="s">
        <v>20</v>
      </c>
    </row>
    <row r="202" spans="1:28" ht="26.1">
      <c r="A202" s="2" t="s">
        <v>440</v>
      </c>
      <c r="B202" s="2" t="s">
        <v>441</v>
      </c>
      <c r="C202" s="2" t="s">
        <v>1585</v>
      </c>
      <c r="D202" s="2" t="s">
        <v>1586</v>
      </c>
      <c r="E202" s="2"/>
      <c r="F202" s="2" t="s">
        <v>1567</v>
      </c>
      <c r="G202" s="2" t="s">
        <v>203</v>
      </c>
      <c r="H202" s="2" t="s">
        <v>453</v>
      </c>
      <c r="I202" s="2"/>
      <c r="J202" s="2" t="s">
        <v>454</v>
      </c>
      <c r="K202" s="2" t="s">
        <v>103</v>
      </c>
      <c r="L202" s="2" t="s">
        <v>947</v>
      </c>
      <c r="M202" s="2"/>
      <c r="N202" s="2"/>
      <c r="O202" s="2"/>
      <c r="P202" s="2" t="s">
        <v>949</v>
      </c>
      <c r="Q202" s="2"/>
      <c r="R202" s="2"/>
      <c r="S202" s="2" t="s">
        <v>104</v>
      </c>
      <c r="T202" s="2" t="s">
        <v>104</v>
      </c>
      <c r="U202" s="2"/>
      <c r="V202" s="2" t="s">
        <v>46</v>
      </c>
      <c r="W202" s="2"/>
      <c r="X202" s="2" t="s">
        <v>441</v>
      </c>
      <c r="Y202" s="2"/>
      <c r="Z202" s="2"/>
      <c r="AA202" s="2"/>
      <c r="AB202" s="2" t="s">
        <v>104</v>
      </c>
    </row>
    <row r="203" spans="1:28" ht="26.1">
      <c r="A203" s="2" t="s">
        <v>440</v>
      </c>
      <c r="B203" s="2" t="s">
        <v>441</v>
      </c>
      <c r="C203" s="2" t="s">
        <v>1585</v>
      </c>
      <c r="D203" s="2" t="s">
        <v>846</v>
      </c>
      <c r="E203" s="2"/>
      <c r="F203" s="2" t="s">
        <v>122</v>
      </c>
      <c r="G203" s="2" t="s">
        <v>203</v>
      </c>
      <c r="H203" s="2" t="s">
        <v>455</v>
      </c>
      <c r="I203" s="2"/>
      <c r="J203" s="2" t="s">
        <v>456</v>
      </c>
      <c r="K203" s="2" t="s">
        <v>141</v>
      </c>
      <c r="L203" s="2" t="s">
        <v>947</v>
      </c>
      <c r="M203" s="2" t="s">
        <v>117</v>
      </c>
      <c r="N203" s="2" t="s">
        <v>1019</v>
      </c>
      <c r="O203" s="2"/>
      <c r="P203" s="2" t="s">
        <v>949</v>
      </c>
      <c r="Q203" s="2"/>
      <c r="R203" s="2"/>
      <c r="S203" s="2" t="s">
        <v>104</v>
      </c>
      <c r="T203" s="2" t="s">
        <v>104</v>
      </c>
      <c r="U203" s="2"/>
      <c r="V203" s="2" t="s">
        <v>46</v>
      </c>
      <c r="W203" s="2"/>
      <c r="X203" s="2" t="s">
        <v>441</v>
      </c>
      <c r="Y203" s="2"/>
      <c r="Z203" s="2"/>
      <c r="AA203" s="2"/>
      <c r="AB203" s="2" t="s">
        <v>20</v>
      </c>
    </row>
    <row r="204" spans="1:28" ht="26.1">
      <c r="A204" s="2" t="s">
        <v>440</v>
      </c>
      <c r="B204" s="2" t="s">
        <v>441</v>
      </c>
      <c r="C204" s="2" t="s">
        <v>1585</v>
      </c>
      <c r="D204" s="2" t="s">
        <v>846</v>
      </c>
      <c r="E204" s="2"/>
      <c r="F204" s="2" t="s">
        <v>122</v>
      </c>
      <c r="G204" s="2" t="s">
        <v>203</v>
      </c>
      <c r="H204" s="2" t="s">
        <v>457</v>
      </c>
      <c r="I204" s="2"/>
      <c r="J204" s="2" t="s">
        <v>458</v>
      </c>
      <c r="K204" s="2" t="s">
        <v>103</v>
      </c>
      <c r="L204" s="2" t="s">
        <v>947</v>
      </c>
      <c r="M204" s="2"/>
      <c r="N204" s="2"/>
      <c r="O204" s="2"/>
      <c r="P204" s="2" t="s">
        <v>949</v>
      </c>
      <c r="Q204" s="2"/>
      <c r="R204" s="2"/>
      <c r="S204" s="2" t="s">
        <v>104</v>
      </c>
      <c r="T204" s="2" t="s">
        <v>104</v>
      </c>
      <c r="U204" s="2"/>
      <c r="V204" s="2" t="s">
        <v>46</v>
      </c>
      <c r="W204" s="2"/>
      <c r="X204" s="2" t="s">
        <v>441</v>
      </c>
      <c r="Y204" s="2"/>
      <c r="Z204" s="2"/>
      <c r="AA204" s="2"/>
      <c r="AB204" s="2" t="s">
        <v>104</v>
      </c>
    </row>
    <row r="205" spans="1:28" ht="26.1">
      <c r="A205" s="2" t="s">
        <v>440</v>
      </c>
      <c r="B205" s="2" t="s">
        <v>441</v>
      </c>
      <c r="C205" s="2" t="s">
        <v>1585</v>
      </c>
      <c r="D205" s="2" t="s">
        <v>850</v>
      </c>
      <c r="E205" s="2"/>
      <c r="F205" s="2" t="s">
        <v>125</v>
      </c>
      <c r="G205" s="2" t="s">
        <v>203</v>
      </c>
      <c r="H205" s="2" t="s">
        <v>459</v>
      </c>
      <c r="I205" s="2"/>
      <c r="J205" s="2" t="s">
        <v>460</v>
      </c>
      <c r="K205" s="2" t="s">
        <v>141</v>
      </c>
      <c r="L205" s="2" t="s">
        <v>947</v>
      </c>
      <c r="M205" s="2" t="s">
        <v>117</v>
      </c>
      <c r="N205" s="2" t="s">
        <v>1019</v>
      </c>
      <c r="O205" s="2"/>
      <c r="P205" s="2" t="s">
        <v>949</v>
      </c>
      <c r="Q205" s="2"/>
      <c r="R205" s="2"/>
      <c r="S205" s="2" t="s">
        <v>104</v>
      </c>
      <c r="T205" s="2" t="s">
        <v>104</v>
      </c>
      <c r="U205" s="2"/>
      <c r="V205" s="2" t="s">
        <v>46</v>
      </c>
      <c r="W205" s="2"/>
      <c r="X205" s="2" t="s">
        <v>441</v>
      </c>
      <c r="Y205" s="2"/>
      <c r="Z205" s="2"/>
      <c r="AA205" s="2"/>
      <c r="AB205" s="2" t="s">
        <v>20</v>
      </c>
    </row>
    <row r="206" spans="1:28">
      <c r="A206" s="2" t="s">
        <v>440</v>
      </c>
      <c r="B206" s="2" t="s">
        <v>441</v>
      </c>
      <c r="C206" s="2" t="s">
        <v>1585</v>
      </c>
      <c r="D206" s="2" t="s">
        <v>850</v>
      </c>
      <c r="E206" s="2"/>
      <c r="F206" s="2" t="s">
        <v>125</v>
      </c>
      <c r="G206" s="2" t="s">
        <v>203</v>
      </c>
      <c r="H206" s="2" t="s">
        <v>461</v>
      </c>
      <c r="I206" s="2"/>
      <c r="J206" s="2" t="s">
        <v>462</v>
      </c>
      <c r="K206" s="2" t="s">
        <v>103</v>
      </c>
      <c r="L206" s="2" t="s">
        <v>947</v>
      </c>
      <c r="M206" s="2"/>
      <c r="N206" s="2"/>
      <c r="O206" s="2"/>
      <c r="P206" s="2" t="s">
        <v>949</v>
      </c>
      <c r="Q206" s="2"/>
      <c r="R206" s="2"/>
      <c r="S206" s="2" t="s">
        <v>104</v>
      </c>
      <c r="T206" s="2" t="s">
        <v>104</v>
      </c>
      <c r="U206" s="2"/>
      <c r="V206" s="2" t="s">
        <v>46</v>
      </c>
      <c r="W206" s="2"/>
      <c r="X206" s="2" t="s">
        <v>441</v>
      </c>
      <c r="Y206" s="2"/>
      <c r="Z206" s="2"/>
      <c r="AA206" s="2"/>
      <c r="AB206" s="2" t="s">
        <v>104</v>
      </c>
    </row>
    <row r="207" spans="1:28" ht="26.1">
      <c r="A207" s="2" t="s">
        <v>440</v>
      </c>
      <c r="B207" s="2" t="s">
        <v>441</v>
      </c>
      <c r="C207" s="2"/>
      <c r="D207" s="2"/>
      <c r="E207" s="2"/>
      <c r="F207" s="2"/>
      <c r="G207" s="2"/>
      <c r="H207" s="2" t="s">
        <v>463</v>
      </c>
      <c r="I207" s="2" t="s">
        <v>464</v>
      </c>
      <c r="J207" s="2"/>
      <c r="K207" s="2"/>
      <c r="L207" s="2"/>
      <c r="M207" s="2"/>
      <c r="N207" s="2"/>
      <c r="O207" s="2"/>
      <c r="P207" s="2"/>
      <c r="Q207" s="2"/>
      <c r="R207" s="2"/>
      <c r="S207" s="2"/>
      <c r="T207" s="2"/>
      <c r="U207" s="2"/>
      <c r="V207" s="2"/>
      <c r="W207" s="2" t="s">
        <v>105</v>
      </c>
      <c r="X207" s="2" t="s">
        <v>441</v>
      </c>
      <c r="Y207" s="2"/>
      <c r="Z207" s="2"/>
      <c r="AA207" s="2"/>
      <c r="AB207" s="2" t="s">
        <v>104</v>
      </c>
    </row>
  </sheetData>
  <autoFilter ref="A1:AB207" xr:uid="{00000000-0009-0000-0000-000003000000}"/>
  <conditionalFormatting sqref="G2:G207">
    <cfRule type="cellIs" dxfId="37" priority="2" operator="equal">
      <formula>""</formula>
    </cfRule>
  </conditionalFormatting>
  <conditionalFormatting sqref="W2:W207">
    <cfRule type="cellIs" dxfId="36" priority="1" operator="equal">
      <formula>"YES"</formula>
    </cfRule>
  </conditionalFormatting>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B128"/>
  <sheetViews>
    <sheetView workbookViewId="0">
      <pane ySplit="1" topLeftCell="A124" activePane="bottomLeft" state="frozen"/>
      <selection pane="bottomLeft" activeCell="Y1" sqref="Y1"/>
      <selection activeCell="Y1" sqref="Y1"/>
    </sheetView>
  </sheetViews>
  <sheetFormatPr defaultRowHeight="14.45"/>
  <cols>
    <col min="1" max="1" width="32" customWidth="1"/>
    <col min="2" max="2" width="14.570312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5703125" customWidth="1"/>
    <col min="14" max="14" width="30" customWidth="1"/>
    <col min="15" max="15" width="22.5703125" customWidth="1"/>
    <col min="16" max="16" width="24.42578125" customWidth="1"/>
    <col min="17" max="17" width="40" customWidth="1"/>
    <col min="18" max="18" width="35" customWidth="1"/>
    <col min="19" max="19" width="28.5703125" customWidth="1"/>
    <col min="20" max="20" width="33.42578125" customWidth="1"/>
    <col min="21" max="21" width="21.42578125" customWidth="1"/>
    <col min="22" max="22" width="22" customWidth="1"/>
    <col min="23" max="23" width="26.42578125" customWidth="1"/>
    <col min="24" max="24" width="15.5703125" customWidth="1"/>
    <col min="25" max="26" width="20.42578125" customWidth="1"/>
    <col min="27" max="27" width="10.42578125" customWidth="1"/>
    <col min="28" max="28" width="15.42578125" customWidth="1"/>
  </cols>
  <sheetData>
    <row r="1" spans="1:28" ht="30" customHeight="1">
      <c r="A1" s="6" t="s">
        <v>86</v>
      </c>
      <c r="B1" s="7" t="s">
        <v>87</v>
      </c>
      <c r="C1" s="7" t="s">
        <v>915</v>
      </c>
      <c r="D1" s="7" t="s">
        <v>9297</v>
      </c>
      <c r="E1" s="7" t="s">
        <v>917</v>
      </c>
      <c r="F1" s="7" t="s">
        <v>918</v>
      </c>
      <c r="G1" s="7" t="s">
        <v>90</v>
      </c>
      <c r="H1" s="7" t="s">
        <v>91</v>
      </c>
      <c r="I1" s="7" t="s">
        <v>891</v>
      </c>
      <c r="J1" s="7" t="s">
        <v>94</v>
      </c>
      <c r="K1" s="7" t="s">
        <v>95</v>
      </c>
      <c r="L1" s="7" t="s">
        <v>933</v>
      </c>
      <c r="M1" s="7" t="s">
        <v>96</v>
      </c>
      <c r="N1" s="7" t="s">
        <v>934</v>
      </c>
      <c r="O1" s="7" t="s">
        <v>936</v>
      </c>
      <c r="P1" s="7" t="s">
        <v>937</v>
      </c>
      <c r="Q1" s="7" t="s">
        <v>9298</v>
      </c>
      <c r="R1" s="7" t="s">
        <v>922</v>
      </c>
      <c r="S1" s="7" t="s">
        <v>923</v>
      </c>
      <c r="T1" s="7" t="s">
        <v>924</v>
      </c>
      <c r="U1" s="7" t="s">
        <v>940</v>
      </c>
      <c r="V1" s="7" t="s">
        <v>914</v>
      </c>
      <c r="W1" s="7" t="s">
        <v>98</v>
      </c>
      <c r="X1" s="7" t="s">
        <v>9301</v>
      </c>
      <c r="Y1" s="7" t="s">
        <v>88</v>
      </c>
      <c r="Z1" s="7" t="s">
        <v>89</v>
      </c>
      <c r="AA1" s="7" t="s">
        <v>92</v>
      </c>
      <c r="AB1" s="8" t="s">
        <v>97</v>
      </c>
    </row>
    <row r="2" spans="1:28" ht="51.95">
      <c r="A2" s="4" t="s">
        <v>1624</v>
      </c>
      <c r="B2" s="2" t="s">
        <v>100</v>
      </c>
      <c r="C2" s="2" t="s">
        <v>1626</v>
      </c>
      <c r="D2" s="2" t="s">
        <v>1639</v>
      </c>
      <c r="E2" s="2"/>
      <c r="F2" s="2" t="s">
        <v>1627</v>
      </c>
      <c r="G2" s="2"/>
      <c r="H2" s="2" t="s">
        <v>9302</v>
      </c>
      <c r="I2" s="2" t="s">
        <v>895</v>
      </c>
      <c r="J2" s="2" t="s">
        <v>895</v>
      </c>
      <c r="K2" s="2" t="s">
        <v>103</v>
      </c>
      <c r="L2" s="2" t="s">
        <v>947</v>
      </c>
      <c r="M2" s="2"/>
      <c r="N2" s="2"/>
      <c r="O2" s="2" t="s">
        <v>949</v>
      </c>
      <c r="P2" s="2" t="s">
        <v>104</v>
      </c>
      <c r="Q2" s="2"/>
      <c r="R2" s="2" t="s">
        <v>1630</v>
      </c>
      <c r="S2" s="2" t="s">
        <v>20</v>
      </c>
      <c r="T2" s="2" t="s">
        <v>20</v>
      </c>
      <c r="U2" s="2"/>
      <c r="V2" s="2" t="s">
        <v>1625</v>
      </c>
      <c r="W2" s="2" t="s">
        <v>105</v>
      </c>
      <c r="X2" s="2" t="s">
        <v>100</v>
      </c>
      <c r="Y2" s="2" t="s">
        <v>1628</v>
      </c>
      <c r="Z2" s="2"/>
      <c r="AA2" s="2" t="s">
        <v>92</v>
      </c>
      <c r="AB2" s="5" t="s">
        <v>104</v>
      </c>
    </row>
    <row r="3" spans="1:28" ht="51.95">
      <c r="A3" s="4" t="s">
        <v>1624</v>
      </c>
      <c r="B3" s="2" t="s">
        <v>100</v>
      </c>
      <c r="C3" s="2" t="s">
        <v>1626</v>
      </c>
      <c r="D3" s="2" t="s">
        <v>1639</v>
      </c>
      <c r="E3" s="2"/>
      <c r="F3" s="2" t="s">
        <v>1627</v>
      </c>
      <c r="G3" s="2"/>
      <c r="H3" s="2" t="s">
        <v>9303</v>
      </c>
      <c r="I3" s="2" t="s">
        <v>207</v>
      </c>
      <c r="J3" s="2" t="s">
        <v>207</v>
      </c>
      <c r="K3" s="2" t="s">
        <v>103</v>
      </c>
      <c r="L3" s="2" t="s">
        <v>947</v>
      </c>
      <c r="M3" s="2"/>
      <c r="N3" s="2"/>
      <c r="O3" s="2" t="s">
        <v>949</v>
      </c>
      <c r="P3" s="2" t="s">
        <v>104</v>
      </c>
      <c r="Q3" s="2"/>
      <c r="R3" s="2"/>
      <c r="S3" s="2" t="s">
        <v>20</v>
      </c>
      <c r="T3" s="2" t="s">
        <v>20</v>
      </c>
      <c r="U3" s="2"/>
      <c r="V3" s="2" t="s">
        <v>1625</v>
      </c>
      <c r="W3" s="2" t="s">
        <v>105</v>
      </c>
      <c r="X3" s="2" t="s">
        <v>100</v>
      </c>
      <c r="Y3" s="2" t="s">
        <v>1628</v>
      </c>
      <c r="Z3" s="2"/>
      <c r="AA3" s="2" t="s">
        <v>92</v>
      </c>
      <c r="AB3" s="5" t="s">
        <v>104</v>
      </c>
    </row>
    <row r="4" spans="1:28" ht="195">
      <c r="A4" s="4" t="s">
        <v>1624</v>
      </c>
      <c r="B4" s="2" t="s">
        <v>100</v>
      </c>
      <c r="C4" s="2" t="s">
        <v>1626</v>
      </c>
      <c r="D4" s="2" t="s">
        <v>1639</v>
      </c>
      <c r="E4" s="2"/>
      <c r="F4" s="2" t="s">
        <v>1627</v>
      </c>
      <c r="G4" s="2"/>
      <c r="H4" s="2" t="s">
        <v>214</v>
      </c>
      <c r="I4" s="2" t="s">
        <v>215</v>
      </c>
      <c r="J4" s="2" t="s">
        <v>215</v>
      </c>
      <c r="K4" s="2" t="s">
        <v>216</v>
      </c>
      <c r="L4" s="2" t="s">
        <v>947</v>
      </c>
      <c r="M4" s="2"/>
      <c r="N4" s="2" t="s">
        <v>1083</v>
      </c>
      <c r="O4" s="2" t="s">
        <v>104</v>
      </c>
      <c r="P4" s="2"/>
      <c r="Q4" s="2"/>
      <c r="R4" s="2"/>
      <c r="S4" s="2" t="s">
        <v>20</v>
      </c>
      <c r="T4" s="2" t="s">
        <v>20</v>
      </c>
      <c r="U4" s="2"/>
      <c r="V4" s="2"/>
      <c r="W4" s="2" t="s">
        <v>105</v>
      </c>
      <c r="X4" s="2" t="s">
        <v>100</v>
      </c>
      <c r="Y4" s="2" t="s">
        <v>1628</v>
      </c>
      <c r="Z4" s="2"/>
      <c r="AA4" s="2" t="s">
        <v>104</v>
      </c>
      <c r="AB4" s="5" t="s">
        <v>104</v>
      </c>
    </row>
    <row r="5" spans="1:28" ht="65.099999999999994">
      <c r="A5" s="4" t="s">
        <v>1624</v>
      </c>
      <c r="B5" s="2" t="s">
        <v>100</v>
      </c>
      <c r="C5" s="2"/>
      <c r="D5" s="2" t="s">
        <v>1816</v>
      </c>
      <c r="E5" s="2"/>
      <c r="F5" s="2" t="s">
        <v>1627</v>
      </c>
      <c r="G5" s="2"/>
      <c r="H5" s="2" t="s">
        <v>217</v>
      </c>
      <c r="I5" s="2" t="s">
        <v>218</v>
      </c>
      <c r="J5" s="2" t="s">
        <v>218</v>
      </c>
      <c r="K5" s="2" t="s">
        <v>1636</v>
      </c>
      <c r="L5" s="2" t="s">
        <v>1637</v>
      </c>
      <c r="M5" s="2" t="s">
        <v>117</v>
      </c>
      <c r="N5" s="2" t="s">
        <v>9304</v>
      </c>
      <c r="O5" s="2" t="s">
        <v>949</v>
      </c>
      <c r="P5" s="2" t="s">
        <v>104</v>
      </c>
      <c r="Q5" s="2"/>
      <c r="R5" s="2" t="s">
        <v>1635</v>
      </c>
      <c r="S5" s="2" t="s">
        <v>20</v>
      </c>
      <c r="T5" s="2" t="s">
        <v>20</v>
      </c>
      <c r="U5" s="2"/>
      <c r="V5" s="2" t="s">
        <v>1634</v>
      </c>
      <c r="W5" s="2" t="s">
        <v>105</v>
      </c>
      <c r="X5" s="2" t="s">
        <v>100</v>
      </c>
      <c r="Y5" s="2" t="s">
        <v>1628</v>
      </c>
      <c r="Z5" s="2"/>
      <c r="AA5" s="2" t="s">
        <v>92</v>
      </c>
      <c r="AB5" s="5" t="s">
        <v>20</v>
      </c>
    </row>
    <row r="6" spans="1:28" ht="195">
      <c r="A6" s="4" t="s">
        <v>1624</v>
      </c>
      <c r="B6" s="2" t="s">
        <v>100</v>
      </c>
      <c r="C6" s="2" t="s">
        <v>1626</v>
      </c>
      <c r="D6" s="2" t="s">
        <v>1639</v>
      </c>
      <c r="E6" s="2"/>
      <c r="F6" s="2" t="s">
        <v>1627</v>
      </c>
      <c r="G6" s="2"/>
      <c r="H6" s="2" t="s">
        <v>603</v>
      </c>
      <c r="I6" s="2"/>
      <c r="J6" s="2" t="s">
        <v>437</v>
      </c>
      <c r="K6" s="2" t="s">
        <v>444</v>
      </c>
      <c r="L6" s="2" t="s">
        <v>947</v>
      </c>
      <c r="M6" s="2" t="s">
        <v>117</v>
      </c>
      <c r="N6" s="2" t="s">
        <v>1001</v>
      </c>
      <c r="O6" s="2" t="s">
        <v>949</v>
      </c>
      <c r="P6" s="2" t="s">
        <v>104</v>
      </c>
      <c r="Q6" s="2"/>
      <c r="R6" s="2" t="s">
        <v>1644</v>
      </c>
      <c r="S6" s="2" t="s">
        <v>104</v>
      </c>
      <c r="T6" s="2" t="s">
        <v>104</v>
      </c>
      <c r="U6" s="2"/>
      <c r="V6" s="2" t="s">
        <v>1625</v>
      </c>
      <c r="W6" s="2" t="s">
        <v>105</v>
      </c>
      <c r="X6" s="2" t="s">
        <v>100</v>
      </c>
      <c r="Y6" s="2" t="s">
        <v>1628</v>
      </c>
      <c r="Z6" s="2"/>
      <c r="AA6" s="2" t="s">
        <v>92</v>
      </c>
      <c r="AB6" s="5" t="s">
        <v>20</v>
      </c>
    </row>
    <row r="7" spans="1:28" ht="51.95">
      <c r="A7" s="4" t="s">
        <v>1624</v>
      </c>
      <c r="B7" s="2" t="s">
        <v>100</v>
      </c>
      <c r="C7" s="2" t="s">
        <v>1626</v>
      </c>
      <c r="D7" s="2" t="s">
        <v>9305</v>
      </c>
      <c r="E7" s="2"/>
      <c r="F7" s="2" t="s">
        <v>1627</v>
      </c>
      <c r="G7" s="2"/>
      <c r="H7" s="2" t="s">
        <v>9306</v>
      </c>
      <c r="I7" s="2" t="s">
        <v>226</v>
      </c>
      <c r="J7" s="2" t="s">
        <v>227</v>
      </c>
      <c r="K7" s="2" t="s">
        <v>444</v>
      </c>
      <c r="L7" s="2" t="s">
        <v>947</v>
      </c>
      <c r="M7" s="2" t="s">
        <v>117</v>
      </c>
      <c r="N7" s="2" t="s">
        <v>1101</v>
      </c>
      <c r="O7" s="2" t="s">
        <v>1650</v>
      </c>
      <c r="P7" s="2" t="s">
        <v>20</v>
      </c>
      <c r="Q7" s="2"/>
      <c r="R7" s="2" t="s">
        <v>1647</v>
      </c>
      <c r="S7" s="2" t="s">
        <v>20</v>
      </c>
      <c r="T7" s="2" t="s">
        <v>1100</v>
      </c>
      <c r="U7" s="2"/>
      <c r="V7" s="2" t="s">
        <v>1625</v>
      </c>
      <c r="W7" s="2" t="s">
        <v>105</v>
      </c>
      <c r="X7" s="2" t="s">
        <v>100</v>
      </c>
      <c r="Y7" s="2" t="s">
        <v>1628</v>
      </c>
      <c r="Z7" s="2"/>
      <c r="AA7" s="2" t="s">
        <v>92</v>
      </c>
      <c r="AB7" s="5" t="s">
        <v>20</v>
      </c>
    </row>
    <row r="8" spans="1:28" ht="51.95">
      <c r="A8" s="4" t="s">
        <v>1624</v>
      </c>
      <c r="B8" s="2" t="s">
        <v>100</v>
      </c>
      <c r="C8" s="2" t="s">
        <v>1626</v>
      </c>
      <c r="D8" s="2" t="s">
        <v>1639</v>
      </c>
      <c r="E8" s="2"/>
      <c r="F8" s="2" t="s">
        <v>1627</v>
      </c>
      <c r="G8" s="2"/>
      <c r="H8" s="2" t="s">
        <v>9307</v>
      </c>
      <c r="I8" s="2"/>
      <c r="J8" s="2" t="s">
        <v>8859</v>
      </c>
      <c r="K8" s="2" t="s">
        <v>444</v>
      </c>
      <c r="L8" s="2" t="s">
        <v>947</v>
      </c>
      <c r="M8" s="2" t="s">
        <v>117</v>
      </c>
      <c r="N8" s="2" t="s">
        <v>1001</v>
      </c>
      <c r="O8" s="2" t="s">
        <v>949</v>
      </c>
      <c r="P8" s="2" t="s">
        <v>104</v>
      </c>
      <c r="Q8" s="2"/>
      <c r="R8" s="2" t="s">
        <v>1651</v>
      </c>
      <c r="S8" s="2" t="s">
        <v>104</v>
      </c>
      <c r="T8" s="2" t="s">
        <v>104</v>
      </c>
      <c r="U8" s="2"/>
      <c r="V8" s="2" t="s">
        <v>1625</v>
      </c>
      <c r="W8" s="2" t="s">
        <v>105</v>
      </c>
      <c r="X8" s="2" t="s">
        <v>100</v>
      </c>
      <c r="Y8" s="2" t="s">
        <v>1628</v>
      </c>
      <c r="Z8" s="2"/>
      <c r="AA8" s="2" t="s">
        <v>92</v>
      </c>
      <c r="AB8" s="5" t="s">
        <v>20</v>
      </c>
    </row>
    <row r="9" spans="1:28" ht="51.95">
      <c r="A9" s="4" t="s">
        <v>1624</v>
      </c>
      <c r="B9" s="2" t="s">
        <v>100</v>
      </c>
      <c r="C9" s="2" t="s">
        <v>1626</v>
      </c>
      <c r="D9" s="2" t="s">
        <v>1639</v>
      </c>
      <c r="E9" s="2"/>
      <c r="F9" s="2" t="s">
        <v>1627</v>
      </c>
      <c r="G9" s="2"/>
      <c r="H9" s="2" t="s">
        <v>605</v>
      </c>
      <c r="I9" s="2"/>
      <c r="J9" s="2" t="s">
        <v>1612</v>
      </c>
      <c r="K9" s="2" t="s">
        <v>444</v>
      </c>
      <c r="L9" s="2" t="s">
        <v>947</v>
      </c>
      <c r="M9" s="2" t="s">
        <v>117</v>
      </c>
      <c r="N9" s="2" t="s">
        <v>1001</v>
      </c>
      <c r="O9" s="2" t="s">
        <v>949</v>
      </c>
      <c r="P9" s="2" t="s">
        <v>104</v>
      </c>
      <c r="Q9" s="2"/>
      <c r="R9" s="2" t="s">
        <v>1660</v>
      </c>
      <c r="S9" s="2" t="s">
        <v>104</v>
      </c>
      <c r="T9" s="2" t="s">
        <v>104</v>
      </c>
      <c r="U9" s="2"/>
      <c r="V9" s="2" t="s">
        <v>1625</v>
      </c>
      <c r="W9" s="2" t="s">
        <v>105</v>
      </c>
      <c r="X9" s="2" t="s">
        <v>100</v>
      </c>
      <c r="Y9" s="2" t="s">
        <v>1628</v>
      </c>
      <c r="Z9" s="2"/>
      <c r="AA9" s="2" t="s">
        <v>92</v>
      </c>
      <c r="AB9" s="5" t="s">
        <v>20</v>
      </c>
    </row>
    <row r="10" spans="1:28" ht="51.95">
      <c r="A10" s="4" t="s">
        <v>1624</v>
      </c>
      <c r="B10" s="2" t="s">
        <v>100</v>
      </c>
      <c r="C10" s="2" t="s">
        <v>1626</v>
      </c>
      <c r="D10" s="2" t="s">
        <v>1639</v>
      </c>
      <c r="E10" s="2"/>
      <c r="F10" s="2" t="s">
        <v>1627</v>
      </c>
      <c r="G10" s="2"/>
      <c r="H10" s="2" t="s">
        <v>6393</v>
      </c>
      <c r="I10" s="2"/>
      <c r="J10" s="2" t="s">
        <v>6360</v>
      </c>
      <c r="K10" s="2"/>
      <c r="L10" s="2"/>
      <c r="M10" s="2"/>
      <c r="N10" s="2" t="s">
        <v>9308</v>
      </c>
      <c r="O10" s="2" t="s">
        <v>949</v>
      </c>
      <c r="P10" s="2" t="s">
        <v>20</v>
      </c>
      <c r="Q10" s="2"/>
      <c r="R10" s="2" t="s">
        <v>1665</v>
      </c>
      <c r="S10" s="2" t="s">
        <v>104</v>
      </c>
      <c r="T10" s="2" t="s">
        <v>104</v>
      </c>
      <c r="U10" s="2"/>
      <c r="V10" s="2" t="s">
        <v>1625</v>
      </c>
      <c r="W10" s="2" t="s">
        <v>105</v>
      </c>
      <c r="X10" s="2" t="s">
        <v>100</v>
      </c>
      <c r="Y10" s="2" t="s">
        <v>1628</v>
      </c>
      <c r="Z10" s="2"/>
      <c r="AA10" s="2" t="s">
        <v>92</v>
      </c>
      <c r="AB10" s="5" t="s">
        <v>104</v>
      </c>
    </row>
    <row r="11" spans="1:28" ht="51.95">
      <c r="A11" s="4" t="s">
        <v>1624</v>
      </c>
      <c r="B11" s="2" t="s">
        <v>100</v>
      </c>
      <c r="C11" s="2" t="s">
        <v>1626</v>
      </c>
      <c r="D11" s="2" t="s">
        <v>1639</v>
      </c>
      <c r="E11" s="2"/>
      <c r="F11" s="2" t="s">
        <v>1627</v>
      </c>
      <c r="G11" s="2"/>
      <c r="H11" s="2" t="s">
        <v>6394</v>
      </c>
      <c r="I11" s="2" t="s">
        <v>1668</v>
      </c>
      <c r="J11" s="2" t="s">
        <v>6361</v>
      </c>
      <c r="K11" s="2" t="s">
        <v>444</v>
      </c>
      <c r="L11" s="2" t="s">
        <v>947</v>
      </c>
      <c r="M11" s="2" t="s">
        <v>117</v>
      </c>
      <c r="N11" s="2" t="s">
        <v>9309</v>
      </c>
      <c r="O11" s="2" t="s">
        <v>949</v>
      </c>
      <c r="P11" s="2" t="s">
        <v>20</v>
      </c>
      <c r="Q11" s="2"/>
      <c r="R11" s="2"/>
      <c r="S11" s="2" t="s">
        <v>20</v>
      </c>
      <c r="T11" s="2" t="s">
        <v>1100</v>
      </c>
      <c r="U11" s="2"/>
      <c r="V11" s="2" t="s">
        <v>1625</v>
      </c>
      <c r="W11" s="2" t="s">
        <v>105</v>
      </c>
      <c r="X11" s="2" t="s">
        <v>100</v>
      </c>
      <c r="Y11" s="2" t="s">
        <v>1628</v>
      </c>
      <c r="Z11" s="2"/>
      <c r="AA11" s="2" t="s">
        <v>92</v>
      </c>
      <c r="AB11" s="5" t="s">
        <v>20</v>
      </c>
    </row>
    <row r="12" spans="1:28" ht="51.95">
      <c r="A12" s="4" t="s">
        <v>1624</v>
      </c>
      <c r="B12" s="2" t="s">
        <v>100</v>
      </c>
      <c r="C12" s="2" t="s">
        <v>1626</v>
      </c>
      <c r="D12" s="2" t="s">
        <v>9310</v>
      </c>
      <c r="E12" s="2"/>
      <c r="F12" s="2" t="s">
        <v>1627</v>
      </c>
      <c r="G12" s="2"/>
      <c r="H12" s="2" t="s">
        <v>608</v>
      </c>
      <c r="I12" s="2"/>
      <c r="J12" s="2" t="s">
        <v>363</v>
      </c>
      <c r="K12" s="2" t="s">
        <v>444</v>
      </c>
      <c r="L12" s="2" t="s">
        <v>947</v>
      </c>
      <c r="M12" s="2" t="s">
        <v>117</v>
      </c>
      <c r="N12" s="2" t="s">
        <v>9311</v>
      </c>
      <c r="O12" s="2" t="s">
        <v>949</v>
      </c>
      <c r="P12" s="2" t="s">
        <v>20</v>
      </c>
      <c r="Q12" s="2"/>
      <c r="R12" s="2"/>
      <c r="S12" s="2" t="s">
        <v>104</v>
      </c>
      <c r="T12" s="2" t="s">
        <v>104</v>
      </c>
      <c r="U12" s="2"/>
      <c r="V12" s="2" t="s">
        <v>1625</v>
      </c>
      <c r="W12" s="2" t="s">
        <v>105</v>
      </c>
      <c r="X12" s="2" t="s">
        <v>100</v>
      </c>
      <c r="Y12" s="2" t="s">
        <v>1628</v>
      </c>
      <c r="Z12" s="2"/>
      <c r="AA12" s="2" t="s">
        <v>92</v>
      </c>
      <c r="AB12" s="5" t="s">
        <v>20</v>
      </c>
    </row>
    <row r="13" spans="1:28" ht="117">
      <c r="A13" s="4" t="s">
        <v>1624</v>
      </c>
      <c r="B13" s="2" t="s">
        <v>100</v>
      </c>
      <c r="C13" s="2"/>
      <c r="D13" s="2"/>
      <c r="E13" s="2"/>
      <c r="F13" s="2"/>
      <c r="G13" s="2"/>
      <c r="H13" s="2" t="s">
        <v>9312</v>
      </c>
      <c r="I13" s="2"/>
      <c r="J13" s="2" t="s">
        <v>368</v>
      </c>
      <c r="K13" s="2"/>
      <c r="L13" s="2"/>
      <c r="M13" s="2" t="s">
        <v>117</v>
      </c>
      <c r="N13" s="2" t="s">
        <v>9313</v>
      </c>
      <c r="O13" s="2" t="s">
        <v>1675</v>
      </c>
      <c r="P13" s="2" t="s">
        <v>20</v>
      </c>
      <c r="Q13" s="2"/>
      <c r="R13" s="2" t="s">
        <v>1672</v>
      </c>
      <c r="S13" s="2" t="s">
        <v>104</v>
      </c>
      <c r="T13" s="2" t="s">
        <v>104</v>
      </c>
      <c r="U13" s="2"/>
      <c r="V13" s="2"/>
      <c r="W13" s="2" t="s">
        <v>105</v>
      </c>
      <c r="X13" s="2" t="s">
        <v>100</v>
      </c>
      <c r="Y13" s="2" t="s">
        <v>1628</v>
      </c>
      <c r="Z13" s="2"/>
      <c r="AA13" s="2" t="s">
        <v>92</v>
      </c>
      <c r="AB13" s="5" t="s">
        <v>20</v>
      </c>
    </row>
    <row r="14" spans="1:28" ht="51.95">
      <c r="A14" s="4" t="s">
        <v>1624</v>
      </c>
      <c r="B14" s="2" t="s">
        <v>100</v>
      </c>
      <c r="C14" s="2" t="s">
        <v>1626</v>
      </c>
      <c r="D14" s="2" t="s">
        <v>581</v>
      </c>
      <c r="E14" s="2"/>
      <c r="F14" s="2" t="s">
        <v>1627</v>
      </c>
      <c r="G14" s="2"/>
      <c r="H14" s="2" t="s">
        <v>1676</v>
      </c>
      <c r="I14" s="2" t="s">
        <v>1677</v>
      </c>
      <c r="J14" s="2" t="s">
        <v>1678</v>
      </c>
      <c r="K14" s="2" t="s">
        <v>444</v>
      </c>
      <c r="L14" s="2"/>
      <c r="M14" s="2" t="s">
        <v>117</v>
      </c>
      <c r="N14" s="2" t="s">
        <v>9314</v>
      </c>
      <c r="O14" s="2" t="s">
        <v>1675</v>
      </c>
      <c r="P14" s="2" t="s">
        <v>20</v>
      </c>
      <c r="Q14" s="2"/>
      <c r="R14" s="2"/>
      <c r="S14" s="2" t="s">
        <v>20</v>
      </c>
      <c r="T14" s="2" t="s">
        <v>20</v>
      </c>
      <c r="U14" s="2"/>
      <c r="V14" s="2" t="s">
        <v>1625</v>
      </c>
      <c r="W14" s="2" t="s">
        <v>105</v>
      </c>
      <c r="X14" s="2" t="s">
        <v>100</v>
      </c>
      <c r="Y14" s="2" t="s">
        <v>1628</v>
      </c>
      <c r="Z14" s="2"/>
      <c r="AA14" s="2" t="s">
        <v>92</v>
      </c>
      <c r="AB14" s="5" t="s">
        <v>20</v>
      </c>
    </row>
    <row r="15" spans="1:28" ht="65.099999999999994">
      <c r="A15" s="4" t="s">
        <v>1624</v>
      </c>
      <c r="B15" s="2" t="s">
        <v>100</v>
      </c>
      <c r="C15" s="2" t="s">
        <v>1626</v>
      </c>
      <c r="D15" s="2" t="s">
        <v>581</v>
      </c>
      <c r="E15" s="2"/>
      <c r="F15" s="2" t="s">
        <v>1627</v>
      </c>
      <c r="G15" s="2"/>
      <c r="H15" s="2" t="s">
        <v>610</v>
      </c>
      <c r="I15" s="2" t="s">
        <v>1681</v>
      </c>
      <c r="J15" s="2" t="s">
        <v>1682</v>
      </c>
      <c r="K15" s="2" t="s">
        <v>444</v>
      </c>
      <c r="L15" s="2" t="s">
        <v>947</v>
      </c>
      <c r="M15" s="2" t="s">
        <v>117</v>
      </c>
      <c r="N15" s="2" t="s">
        <v>9315</v>
      </c>
      <c r="O15" s="2" t="s">
        <v>1675</v>
      </c>
      <c r="P15" s="2" t="s">
        <v>20</v>
      </c>
      <c r="Q15" s="2"/>
      <c r="R15" s="2" t="s">
        <v>1680</v>
      </c>
      <c r="S15" s="2" t="s">
        <v>20</v>
      </c>
      <c r="T15" s="2" t="s">
        <v>20</v>
      </c>
      <c r="U15" s="2"/>
      <c r="V15" s="2" t="s">
        <v>1625</v>
      </c>
      <c r="W15" s="2" t="s">
        <v>105</v>
      </c>
      <c r="X15" s="2" t="s">
        <v>100</v>
      </c>
      <c r="Y15" s="2" t="s">
        <v>1628</v>
      </c>
      <c r="Z15" s="2"/>
      <c r="AA15" s="2" t="s">
        <v>92</v>
      </c>
      <c r="AB15" s="5" t="s">
        <v>20</v>
      </c>
    </row>
    <row r="16" spans="1:28" ht="51.95">
      <c r="A16" s="4" t="s">
        <v>1624</v>
      </c>
      <c r="B16" s="2" t="s">
        <v>100</v>
      </c>
      <c r="C16" s="2" t="s">
        <v>1626</v>
      </c>
      <c r="D16" s="2" t="s">
        <v>581</v>
      </c>
      <c r="E16" s="2"/>
      <c r="F16" s="2" t="s">
        <v>1627</v>
      </c>
      <c r="G16" s="2"/>
      <c r="H16" s="2" t="s">
        <v>611</v>
      </c>
      <c r="I16" s="2" t="s">
        <v>1686</v>
      </c>
      <c r="J16" s="2" t="s">
        <v>1687</v>
      </c>
      <c r="K16" s="2" t="s">
        <v>103</v>
      </c>
      <c r="L16" s="2" t="s">
        <v>947</v>
      </c>
      <c r="M16" s="2"/>
      <c r="N16" s="2"/>
      <c r="O16" s="2" t="s">
        <v>1675</v>
      </c>
      <c r="P16" s="2" t="s">
        <v>20</v>
      </c>
      <c r="Q16" s="2"/>
      <c r="R16" s="2"/>
      <c r="S16" s="2" t="s">
        <v>20</v>
      </c>
      <c r="T16" s="2" t="s">
        <v>20</v>
      </c>
      <c r="U16" s="2"/>
      <c r="V16" s="2" t="s">
        <v>1625</v>
      </c>
      <c r="W16" s="2" t="s">
        <v>105</v>
      </c>
      <c r="X16" s="2" t="s">
        <v>100</v>
      </c>
      <c r="Y16" s="2" t="s">
        <v>1628</v>
      </c>
      <c r="Z16" s="2"/>
      <c r="AA16" s="2" t="s">
        <v>92</v>
      </c>
      <c r="AB16" s="5" t="s">
        <v>104</v>
      </c>
    </row>
    <row r="17" spans="1:28" ht="51.95">
      <c r="A17" s="4" t="s">
        <v>1624</v>
      </c>
      <c r="B17" s="2" t="s">
        <v>100</v>
      </c>
      <c r="C17" s="2" t="s">
        <v>1626</v>
      </c>
      <c r="D17" s="2" t="s">
        <v>581</v>
      </c>
      <c r="E17" s="2"/>
      <c r="F17" s="2" t="s">
        <v>1627</v>
      </c>
      <c r="G17" s="2"/>
      <c r="H17" s="2" t="s">
        <v>612</v>
      </c>
      <c r="I17" s="2" t="s">
        <v>1690</v>
      </c>
      <c r="J17" s="2" t="s">
        <v>1691</v>
      </c>
      <c r="K17" s="2" t="s">
        <v>103</v>
      </c>
      <c r="L17" s="2" t="s">
        <v>947</v>
      </c>
      <c r="M17" s="2"/>
      <c r="N17" s="2"/>
      <c r="O17" s="2" t="s">
        <v>1675</v>
      </c>
      <c r="P17" s="2" t="s">
        <v>20</v>
      </c>
      <c r="Q17" s="2"/>
      <c r="R17" s="2"/>
      <c r="S17" s="2" t="s">
        <v>20</v>
      </c>
      <c r="T17" s="2" t="s">
        <v>20</v>
      </c>
      <c r="U17" s="2"/>
      <c r="V17" s="2" t="s">
        <v>1625</v>
      </c>
      <c r="W17" s="2" t="s">
        <v>105</v>
      </c>
      <c r="X17" s="2" t="s">
        <v>100</v>
      </c>
      <c r="Y17" s="2" t="s">
        <v>1628</v>
      </c>
      <c r="Z17" s="2"/>
      <c r="AA17" s="2" t="s">
        <v>92</v>
      </c>
      <c r="AB17" s="5" t="s">
        <v>104</v>
      </c>
    </row>
    <row r="18" spans="1:28" ht="51.95">
      <c r="A18" s="4" t="s">
        <v>1624</v>
      </c>
      <c r="B18" s="2" t="s">
        <v>100</v>
      </c>
      <c r="C18" s="2" t="s">
        <v>1626</v>
      </c>
      <c r="D18" s="2" t="s">
        <v>581</v>
      </c>
      <c r="E18" s="2"/>
      <c r="F18" s="2" t="s">
        <v>1627</v>
      </c>
      <c r="G18" s="2"/>
      <c r="H18" s="2" t="s">
        <v>613</v>
      </c>
      <c r="I18" s="2" t="s">
        <v>1693</v>
      </c>
      <c r="J18" s="2" t="s">
        <v>1694</v>
      </c>
      <c r="K18" s="2" t="s">
        <v>103</v>
      </c>
      <c r="L18" s="2" t="s">
        <v>947</v>
      </c>
      <c r="M18" s="2"/>
      <c r="N18" s="2" t="s">
        <v>9316</v>
      </c>
      <c r="O18" s="2" t="s">
        <v>1675</v>
      </c>
      <c r="P18" s="2" t="s">
        <v>20</v>
      </c>
      <c r="Q18" s="2"/>
      <c r="R18" s="2"/>
      <c r="S18" s="2" t="s">
        <v>20</v>
      </c>
      <c r="T18" s="2" t="s">
        <v>20</v>
      </c>
      <c r="U18" s="2"/>
      <c r="V18" s="2" t="s">
        <v>1625</v>
      </c>
      <c r="W18" s="2" t="s">
        <v>105</v>
      </c>
      <c r="X18" s="2" t="s">
        <v>100</v>
      </c>
      <c r="Y18" s="2" t="s">
        <v>1628</v>
      </c>
      <c r="Z18" s="2"/>
      <c r="AA18" s="2" t="s">
        <v>92</v>
      </c>
      <c r="AB18" s="5" t="s">
        <v>104</v>
      </c>
    </row>
    <row r="19" spans="1:28" ht="51.95">
      <c r="A19" s="4" t="s">
        <v>1624</v>
      </c>
      <c r="B19" s="2" t="s">
        <v>100</v>
      </c>
      <c r="C19" s="2" t="s">
        <v>1626</v>
      </c>
      <c r="D19" s="2" t="s">
        <v>581</v>
      </c>
      <c r="E19" s="2"/>
      <c r="F19" s="2" t="s">
        <v>1627</v>
      </c>
      <c r="G19" s="2"/>
      <c r="H19" s="2" t="s">
        <v>614</v>
      </c>
      <c r="I19" s="2" t="s">
        <v>1696</v>
      </c>
      <c r="J19" s="2" t="s">
        <v>1697</v>
      </c>
      <c r="K19" s="2" t="s">
        <v>444</v>
      </c>
      <c r="L19" s="2" t="s">
        <v>947</v>
      </c>
      <c r="M19" s="2" t="s">
        <v>117</v>
      </c>
      <c r="N19" s="2" t="s">
        <v>9317</v>
      </c>
      <c r="O19" s="2" t="s">
        <v>1675</v>
      </c>
      <c r="P19" s="2" t="s">
        <v>20</v>
      </c>
      <c r="Q19" s="2"/>
      <c r="R19" s="2"/>
      <c r="S19" s="2" t="s">
        <v>20</v>
      </c>
      <c r="T19" s="2" t="s">
        <v>20</v>
      </c>
      <c r="U19" s="2"/>
      <c r="V19" s="2" t="s">
        <v>1625</v>
      </c>
      <c r="W19" s="2" t="s">
        <v>105</v>
      </c>
      <c r="X19" s="2" t="s">
        <v>100</v>
      </c>
      <c r="Y19" s="2" t="s">
        <v>1628</v>
      </c>
      <c r="Z19" s="2"/>
      <c r="AA19" s="2" t="s">
        <v>92</v>
      </c>
      <c r="AB19" s="5" t="s">
        <v>20</v>
      </c>
    </row>
    <row r="20" spans="1:28" ht="51.95">
      <c r="A20" s="4" t="s">
        <v>1624</v>
      </c>
      <c r="B20" s="2" t="s">
        <v>100</v>
      </c>
      <c r="C20" s="2" t="s">
        <v>1626</v>
      </c>
      <c r="D20" s="2" t="s">
        <v>581</v>
      </c>
      <c r="E20" s="2"/>
      <c r="F20" s="2" t="s">
        <v>1627</v>
      </c>
      <c r="G20" s="2"/>
      <c r="H20" s="2" t="s">
        <v>615</v>
      </c>
      <c r="I20" s="2" t="s">
        <v>1699</v>
      </c>
      <c r="J20" s="2" t="s">
        <v>1700</v>
      </c>
      <c r="K20" s="2" t="s">
        <v>103</v>
      </c>
      <c r="L20" s="2" t="s">
        <v>947</v>
      </c>
      <c r="M20" s="2"/>
      <c r="N20" s="2"/>
      <c r="O20" s="2" t="s">
        <v>1675</v>
      </c>
      <c r="P20" s="2" t="s">
        <v>20</v>
      </c>
      <c r="Q20" s="2"/>
      <c r="R20" s="2"/>
      <c r="S20" s="2" t="s">
        <v>20</v>
      </c>
      <c r="T20" s="2" t="s">
        <v>20</v>
      </c>
      <c r="U20" s="2"/>
      <c r="V20" s="2" t="s">
        <v>1625</v>
      </c>
      <c r="W20" s="2" t="s">
        <v>105</v>
      </c>
      <c r="X20" s="2" t="s">
        <v>100</v>
      </c>
      <c r="Y20" s="2" t="s">
        <v>1628</v>
      </c>
      <c r="Z20" s="2"/>
      <c r="AA20" s="2" t="s">
        <v>92</v>
      </c>
      <c r="AB20" s="5" t="s">
        <v>104</v>
      </c>
    </row>
    <row r="21" spans="1:28" ht="78">
      <c r="A21" s="4" t="s">
        <v>1624</v>
      </c>
      <c r="B21" s="2" t="s">
        <v>100</v>
      </c>
      <c r="C21" s="2" t="s">
        <v>1626</v>
      </c>
      <c r="D21" s="2" t="s">
        <v>581</v>
      </c>
      <c r="E21" s="2"/>
      <c r="F21" s="2" t="s">
        <v>1627</v>
      </c>
      <c r="G21" s="2"/>
      <c r="H21" s="2" t="s">
        <v>616</v>
      </c>
      <c r="I21" s="2" t="s">
        <v>1702</v>
      </c>
      <c r="J21" s="2" t="s">
        <v>1703</v>
      </c>
      <c r="K21" s="2" t="s">
        <v>444</v>
      </c>
      <c r="L21" s="2" t="s">
        <v>947</v>
      </c>
      <c r="M21" s="2" t="s">
        <v>117</v>
      </c>
      <c r="N21" s="2" t="s">
        <v>9318</v>
      </c>
      <c r="O21" s="2" t="s">
        <v>949</v>
      </c>
      <c r="P21" s="2" t="s">
        <v>20</v>
      </c>
      <c r="Q21" s="2"/>
      <c r="R21" s="2"/>
      <c r="S21" s="2" t="s">
        <v>20</v>
      </c>
      <c r="T21" s="2" t="s">
        <v>20</v>
      </c>
      <c r="U21" s="2"/>
      <c r="V21" s="2" t="s">
        <v>1625</v>
      </c>
      <c r="W21" s="2" t="s">
        <v>105</v>
      </c>
      <c r="X21" s="2" t="s">
        <v>100</v>
      </c>
      <c r="Y21" s="2" t="s">
        <v>1628</v>
      </c>
      <c r="Z21" s="2"/>
      <c r="AA21" s="2" t="s">
        <v>92</v>
      </c>
      <c r="AB21" s="5" t="s">
        <v>20</v>
      </c>
    </row>
    <row r="22" spans="1:28" ht="51.95">
      <c r="A22" s="4" t="s">
        <v>1624</v>
      </c>
      <c r="B22" s="2" t="s">
        <v>100</v>
      </c>
      <c r="C22" s="2" t="s">
        <v>1626</v>
      </c>
      <c r="D22" s="2" t="s">
        <v>581</v>
      </c>
      <c r="E22" s="2"/>
      <c r="F22" s="2" t="s">
        <v>1627</v>
      </c>
      <c r="G22" s="2"/>
      <c r="H22" s="2" t="s">
        <v>617</v>
      </c>
      <c r="I22" s="2" t="s">
        <v>1708</v>
      </c>
      <c r="J22" s="2" t="s">
        <v>1709</v>
      </c>
      <c r="K22" s="2" t="s">
        <v>103</v>
      </c>
      <c r="L22" s="2" t="s">
        <v>1075</v>
      </c>
      <c r="M22" s="2"/>
      <c r="N22" s="2"/>
      <c r="O22" s="2" t="s">
        <v>399</v>
      </c>
      <c r="P22" s="2" t="s">
        <v>20</v>
      </c>
      <c r="Q22" s="2"/>
      <c r="R22" s="2" t="s">
        <v>1707</v>
      </c>
      <c r="S22" s="2" t="s">
        <v>20</v>
      </c>
      <c r="T22" s="2" t="s">
        <v>20</v>
      </c>
      <c r="U22" s="2"/>
      <c r="V22" s="2" t="s">
        <v>1625</v>
      </c>
      <c r="W22" s="2" t="s">
        <v>105</v>
      </c>
      <c r="X22" s="2" t="s">
        <v>100</v>
      </c>
      <c r="Y22" s="2" t="s">
        <v>1628</v>
      </c>
      <c r="Z22" s="2"/>
      <c r="AA22" s="2" t="s">
        <v>112</v>
      </c>
      <c r="AB22" s="5" t="s">
        <v>104</v>
      </c>
    </row>
    <row r="23" spans="1:28" ht="234">
      <c r="A23" s="4" t="s">
        <v>1624</v>
      </c>
      <c r="B23" s="2" t="s">
        <v>100</v>
      </c>
      <c r="C23" s="2" t="s">
        <v>1626</v>
      </c>
      <c r="D23" s="2" t="s">
        <v>1711</v>
      </c>
      <c r="E23" s="2"/>
      <c r="F23" s="2" t="s">
        <v>1712</v>
      </c>
      <c r="G23" s="2"/>
      <c r="H23" s="2" t="s">
        <v>618</v>
      </c>
      <c r="I23" s="2" t="s">
        <v>1615</v>
      </c>
      <c r="J23" s="2" t="s">
        <v>1615</v>
      </c>
      <c r="K23" s="2" t="s">
        <v>444</v>
      </c>
      <c r="L23" s="2" t="s">
        <v>947</v>
      </c>
      <c r="M23" s="2" t="s">
        <v>117</v>
      </c>
      <c r="N23" s="2" t="s">
        <v>9319</v>
      </c>
      <c r="O23" s="2" t="s">
        <v>1719</v>
      </c>
      <c r="P23" s="2" t="s">
        <v>104</v>
      </c>
      <c r="Q23" s="2"/>
      <c r="R23" s="2" t="s">
        <v>1714</v>
      </c>
      <c r="S23" s="2" t="s">
        <v>1715</v>
      </c>
      <c r="T23" s="2" t="s">
        <v>1716</v>
      </c>
      <c r="U23" s="2"/>
      <c r="V23" s="2" t="s">
        <v>1625</v>
      </c>
      <c r="W23" s="2" t="s">
        <v>105</v>
      </c>
      <c r="X23" s="2" t="s">
        <v>100</v>
      </c>
      <c r="Y23" s="2" t="s">
        <v>1628</v>
      </c>
      <c r="Z23" s="2"/>
      <c r="AA23" s="2" t="s">
        <v>1719</v>
      </c>
      <c r="AB23" s="5" t="s">
        <v>20</v>
      </c>
    </row>
    <row r="24" spans="1:28" ht="51.95">
      <c r="A24" s="4" t="s">
        <v>1624</v>
      </c>
      <c r="B24" s="2" t="s">
        <v>100</v>
      </c>
      <c r="C24" s="2" t="s">
        <v>1626</v>
      </c>
      <c r="D24" s="2" t="s">
        <v>9305</v>
      </c>
      <c r="E24" s="2"/>
      <c r="F24" s="2" t="s">
        <v>1627</v>
      </c>
      <c r="G24" s="2"/>
      <c r="H24" s="2" t="s">
        <v>621</v>
      </c>
      <c r="I24" s="2"/>
      <c r="J24" s="2" t="s">
        <v>1720</v>
      </c>
      <c r="K24" s="2" t="s">
        <v>103</v>
      </c>
      <c r="L24" s="2" t="s">
        <v>947</v>
      </c>
      <c r="M24" s="2"/>
      <c r="N24" s="2"/>
      <c r="O24" s="2" t="s">
        <v>949</v>
      </c>
      <c r="P24" s="2" t="s">
        <v>20</v>
      </c>
      <c r="Q24" s="2"/>
      <c r="R24" s="2"/>
      <c r="S24" s="2" t="s">
        <v>104</v>
      </c>
      <c r="T24" s="2" t="s">
        <v>104</v>
      </c>
      <c r="U24" s="2"/>
      <c r="V24" s="2" t="s">
        <v>1625</v>
      </c>
      <c r="W24" s="2" t="s">
        <v>105</v>
      </c>
      <c r="X24" s="2" t="s">
        <v>100</v>
      </c>
      <c r="Y24" s="2" t="s">
        <v>1628</v>
      </c>
      <c r="Z24" s="2"/>
      <c r="AA24" s="2" t="s">
        <v>92</v>
      </c>
      <c r="AB24" s="5" t="s">
        <v>104</v>
      </c>
    </row>
    <row r="25" spans="1:28" ht="51.95">
      <c r="A25" s="4" t="s">
        <v>1624</v>
      </c>
      <c r="B25" s="2" t="s">
        <v>100</v>
      </c>
      <c r="C25" s="2" t="s">
        <v>1626</v>
      </c>
      <c r="D25" s="2" t="s">
        <v>9305</v>
      </c>
      <c r="E25" s="2"/>
      <c r="F25" s="2" t="s">
        <v>1627</v>
      </c>
      <c r="G25" s="2"/>
      <c r="H25" s="2" t="s">
        <v>622</v>
      </c>
      <c r="I25" s="2"/>
      <c r="J25" s="2" t="s">
        <v>1722</v>
      </c>
      <c r="K25" s="2" t="s">
        <v>103</v>
      </c>
      <c r="L25" s="2" t="s">
        <v>947</v>
      </c>
      <c r="M25" s="2"/>
      <c r="N25" s="2"/>
      <c r="O25" s="2" t="s">
        <v>949</v>
      </c>
      <c r="P25" s="2" t="s">
        <v>20</v>
      </c>
      <c r="Q25" s="2"/>
      <c r="R25" s="2"/>
      <c r="S25" s="2" t="s">
        <v>104</v>
      </c>
      <c r="T25" s="2" t="s">
        <v>104</v>
      </c>
      <c r="U25" s="2"/>
      <c r="V25" s="2" t="s">
        <v>1625</v>
      </c>
      <c r="W25" s="2" t="s">
        <v>105</v>
      </c>
      <c r="X25" s="2" t="s">
        <v>100</v>
      </c>
      <c r="Y25" s="2" t="s">
        <v>1628</v>
      </c>
      <c r="Z25" s="2"/>
      <c r="AA25" s="2" t="s">
        <v>92</v>
      </c>
      <c r="AB25" s="5" t="s">
        <v>104</v>
      </c>
    </row>
    <row r="26" spans="1:28" ht="51.95">
      <c r="A26" s="4" t="s">
        <v>1624</v>
      </c>
      <c r="B26" s="2" t="s">
        <v>100</v>
      </c>
      <c r="C26" s="2" t="s">
        <v>1626</v>
      </c>
      <c r="D26" s="2" t="s">
        <v>9305</v>
      </c>
      <c r="E26" s="2"/>
      <c r="F26" s="2" t="s">
        <v>1627</v>
      </c>
      <c r="G26" s="2"/>
      <c r="H26" s="2" t="s">
        <v>623</v>
      </c>
      <c r="I26" s="2"/>
      <c r="J26" s="2" t="s">
        <v>1724</v>
      </c>
      <c r="K26" s="2" t="s">
        <v>103</v>
      </c>
      <c r="L26" s="2" t="s">
        <v>947</v>
      </c>
      <c r="M26" s="2"/>
      <c r="N26" s="2"/>
      <c r="O26" s="2" t="s">
        <v>949</v>
      </c>
      <c r="P26" s="2" t="s">
        <v>20</v>
      </c>
      <c r="Q26" s="2"/>
      <c r="R26" s="2"/>
      <c r="S26" s="2" t="s">
        <v>104</v>
      </c>
      <c r="T26" s="2" t="s">
        <v>104</v>
      </c>
      <c r="U26" s="2"/>
      <c r="V26" s="2" t="s">
        <v>1625</v>
      </c>
      <c r="W26" s="2" t="s">
        <v>105</v>
      </c>
      <c r="X26" s="2" t="s">
        <v>100</v>
      </c>
      <c r="Y26" s="2" t="s">
        <v>1628</v>
      </c>
      <c r="Z26" s="2"/>
      <c r="AA26" s="2" t="s">
        <v>92</v>
      </c>
      <c r="AB26" s="5" t="s">
        <v>104</v>
      </c>
    </row>
    <row r="27" spans="1:28" ht="51.95">
      <c r="A27" s="4" t="s">
        <v>1624</v>
      </c>
      <c r="B27" s="2" t="s">
        <v>100</v>
      </c>
      <c r="C27" s="2" t="s">
        <v>1626</v>
      </c>
      <c r="D27" s="2" t="s">
        <v>9305</v>
      </c>
      <c r="E27" s="2"/>
      <c r="F27" s="2" t="s">
        <v>1627</v>
      </c>
      <c r="G27" s="2"/>
      <c r="H27" s="2" t="s">
        <v>624</v>
      </c>
      <c r="I27" s="2" t="s">
        <v>1727</v>
      </c>
      <c r="J27" s="2" t="s">
        <v>401</v>
      </c>
      <c r="K27" s="2" t="s">
        <v>103</v>
      </c>
      <c r="L27" s="2" t="s">
        <v>947</v>
      </c>
      <c r="M27" s="2"/>
      <c r="N27" s="2"/>
      <c r="O27" s="2" t="s">
        <v>949</v>
      </c>
      <c r="P27" s="2" t="s">
        <v>20</v>
      </c>
      <c r="Q27" s="2"/>
      <c r="R27" s="2" t="s">
        <v>1726</v>
      </c>
      <c r="S27" s="2" t="s">
        <v>20</v>
      </c>
      <c r="T27" s="2" t="s">
        <v>20</v>
      </c>
      <c r="U27" s="2"/>
      <c r="V27" s="2" t="s">
        <v>1625</v>
      </c>
      <c r="W27" s="2" t="s">
        <v>105</v>
      </c>
      <c r="X27" s="2" t="s">
        <v>100</v>
      </c>
      <c r="Y27" s="2" t="s">
        <v>1628</v>
      </c>
      <c r="Z27" s="2"/>
      <c r="AA27" s="2" t="s">
        <v>92</v>
      </c>
      <c r="AB27" s="5" t="s">
        <v>104</v>
      </c>
    </row>
    <row r="28" spans="1:28" ht="51.95">
      <c r="A28" s="4" t="s">
        <v>1624</v>
      </c>
      <c r="B28" s="2" t="s">
        <v>100</v>
      </c>
      <c r="C28" s="2" t="s">
        <v>1626</v>
      </c>
      <c r="D28" s="2" t="s">
        <v>9305</v>
      </c>
      <c r="E28" s="2"/>
      <c r="F28" s="2" t="s">
        <v>1627</v>
      </c>
      <c r="G28" s="2"/>
      <c r="H28" s="2" t="s">
        <v>127</v>
      </c>
      <c r="I28" s="2" t="s">
        <v>1729</v>
      </c>
      <c r="J28" s="2" t="s">
        <v>247</v>
      </c>
      <c r="K28" s="2" t="s">
        <v>103</v>
      </c>
      <c r="L28" s="2" t="s">
        <v>947</v>
      </c>
      <c r="M28" s="2"/>
      <c r="N28" s="2"/>
      <c r="O28" s="2" t="s">
        <v>949</v>
      </c>
      <c r="P28" s="2" t="s">
        <v>20</v>
      </c>
      <c r="Q28" s="2"/>
      <c r="R28" s="2"/>
      <c r="S28" s="2" t="s">
        <v>20</v>
      </c>
      <c r="T28" s="2" t="s">
        <v>20</v>
      </c>
      <c r="U28" s="2"/>
      <c r="V28" s="2" t="s">
        <v>1625</v>
      </c>
      <c r="W28" s="2" t="s">
        <v>105</v>
      </c>
      <c r="X28" s="2" t="s">
        <v>100</v>
      </c>
      <c r="Y28" s="2" t="s">
        <v>1628</v>
      </c>
      <c r="Z28" s="2"/>
      <c r="AA28" s="2" t="s">
        <v>92</v>
      </c>
      <c r="AB28" s="5" t="s">
        <v>104</v>
      </c>
    </row>
    <row r="29" spans="1:28" ht="90.95">
      <c r="A29" s="4" t="s">
        <v>1624</v>
      </c>
      <c r="B29" s="2" t="s">
        <v>100</v>
      </c>
      <c r="C29" s="2" t="s">
        <v>1626</v>
      </c>
      <c r="D29" s="2" t="s">
        <v>9305</v>
      </c>
      <c r="E29" s="2"/>
      <c r="F29" s="2" t="s">
        <v>1627</v>
      </c>
      <c r="G29" s="2"/>
      <c r="H29" s="2" t="s">
        <v>625</v>
      </c>
      <c r="I29" s="2" t="s">
        <v>255</v>
      </c>
      <c r="J29" s="2" t="s">
        <v>255</v>
      </c>
      <c r="K29" s="2" t="s">
        <v>444</v>
      </c>
      <c r="L29" s="2" t="s">
        <v>947</v>
      </c>
      <c r="M29" s="2" t="s">
        <v>117</v>
      </c>
      <c r="N29" s="2" t="s">
        <v>1172</v>
      </c>
      <c r="O29" s="2" t="s">
        <v>949</v>
      </c>
      <c r="P29" s="2" t="s">
        <v>20</v>
      </c>
      <c r="Q29" s="2"/>
      <c r="R29" s="2" t="s">
        <v>1731</v>
      </c>
      <c r="S29" s="2" t="s">
        <v>20</v>
      </c>
      <c r="T29" s="2" t="s">
        <v>20</v>
      </c>
      <c r="U29" s="2"/>
      <c r="V29" s="2" t="s">
        <v>1625</v>
      </c>
      <c r="W29" s="2" t="s">
        <v>105</v>
      </c>
      <c r="X29" s="2" t="s">
        <v>100</v>
      </c>
      <c r="Y29" s="2" t="s">
        <v>1628</v>
      </c>
      <c r="Z29" s="2"/>
      <c r="AA29" s="2" t="s">
        <v>92</v>
      </c>
      <c r="AB29" s="5" t="s">
        <v>20</v>
      </c>
    </row>
    <row r="30" spans="1:28" ht="51.95">
      <c r="A30" s="4" t="s">
        <v>1624</v>
      </c>
      <c r="B30" s="2" t="s">
        <v>100</v>
      </c>
      <c r="C30" s="2" t="s">
        <v>1626</v>
      </c>
      <c r="D30" s="2" t="s">
        <v>9305</v>
      </c>
      <c r="E30" s="2"/>
      <c r="F30" s="2" t="s">
        <v>1627</v>
      </c>
      <c r="G30" s="2"/>
      <c r="H30" s="2" t="s">
        <v>9320</v>
      </c>
      <c r="I30" s="2" t="s">
        <v>294</v>
      </c>
      <c r="J30" s="2" t="s">
        <v>294</v>
      </c>
      <c r="K30" s="2" t="s">
        <v>444</v>
      </c>
      <c r="L30" s="2" t="s">
        <v>947</v>
      </c>
      <c r="M30" s="2" t="s">
        <v>117</v>
      </c>
      <c r="N30" s="2" t="s">
        <v>9321</v>
      </c>
      <c r="O30" s="2" t="s">
        <v>949</v>
      </c>
      <c r="P30" s="2" t="s">
        <v>20</v>
      </c>
      <c r="Q30" s="2"/>
      <c r="R30" s="2" t="s">
        <v>1745</v>
      </c>
      <c r="S30" s="2" t="s">
        <v>20</v>
      </c>
      <c r="T30" s="2" t="s">
        <v>20</v>
      </c>
      <c r="U30" s="2"/>
      <c r="V30" s="2" t="s">
        <v>1625</v>
      </c>
      <c r="W30" s="2" t="s">
        <v>105</v>
      </c>
      <c r="X30" s="2" t="s">
        <v>100</v>
      </c>
      <c r="Y30" s="2" t="s">
        <v>1628</v>
      </c>
      <c r="Z30" s="2"/>
      <c r="AA30" s="2" t="s">
        <v>92</v>
      </c>
      <c r="AB30" s="5" t="s">
        <v>20</v>
      </c>
    </row>
    <row r="31" spans="1:28" ht="51.95">
      <c r="A31" s="4" t="s">
        <v>1624</v>
      </c>
      <c r="B31" s="2" t="s">
        <v>100</v>
      </c>
      <c r="C31" s="2" t="s">
        <v>1626</v>
      </c>
      <c r="D31" s="2" t="s">
        <v>9305</v>
      </c>
      <c r="E31" s="2"/>
      <c r="F31" s="2" t="s">
        <v>1627</v>
      </c>
      <c r="G31" s="2"/>
      <c r="H31" s="2" t="s">
        <v>628</v>
      </c>
      <c r="I31" s="2"/>
      <c r="J31" s="2" t="s">
        <v>1749</v>
      </c>
      <c r="K31" s="2" t="s">
        <v>444</v>
      </c>
      <c r="L31" s="2" t="s">
        <v>947</v>
      </c>
      <c r="M31" s="2" t="s">
        <v>117</v>
      </c>
      <c r="N31" s="2" t="s">
        <v>9322</v>
      </c>
      <c r="O31" s="2" t="s">
        <v>949</v>
      </c>
      <c r="P31" s="2" t="s">
        <v>20</v>
      </c>
      <c r="Q31" s="2"/>
      <c r="R31" s="2" t="s">
        <v>1748</v>
      </c>
      <c r="S31" s="2" t="s">
        <v>104</v>
      </c>
      <c r="T31" s="2" t="s">
        <v>104</v>
      </c>
      <c r="U31" s="2"/>
      <c r="V31" s="2" t="s">
        <v>1625</v>
      </c>
      <c r="W31" s="2" t="s">
        <v>105</v>
      </c>
      <c r="X31" s="2" t="s">
        <v>100</v>
      </c>
      <c r="Y31" s="2" t="s">
        <v>1628</v>
      </c>
      <c r="Z31" s="2"/>
      <c r="AA31" s="2" t="s">
        <v>92</v>
      </c>
      <c r="AB31" s="5" t="s">
        <v>20</v>
      </c>
    </row>
    <row r="32" spans="1:28" ht="51.95">
      <c r="A32" s="4" t="s">
        <v>1624</v>
      </c>
      <c r="B32" s="2" t="s">
        <v>100</v>
      </c>
      <c r="C32" s="2" t="s">
        <v>1626</v>
      </c>
      <c r="D32" s="2" t="s">
        <v>9305</v>
      </c>
      <c r="E32" s="2"/>
      <c r="F32" s="2" t="s">
        <v>1627</v>
      </c>
      <c r="G32" s="2"/>
      <c r="H32" s="2" t="s">
        <v>629</v>
      </c>
      <c r="I32" s="2" t="s">
        <v>1754</v>
      </c>
      <c r="J32" s="2" t="s">
        <v>1755</v>
      </c>
      <c r="K32" s="2" t="s">
        <v>444</v>
      </c>
      <c r="L32" s="2" t="s">
        <v>947</v>
      </c>
      <c r="M32" s="2" t="s">
        <v>119</v>
      </c>
      <c r="N32" s="2" t="s">
        <v>9322</v>
      </c>
      <c r="O32" s="2" t="s">
        <v>399</v>
      </c>
      <c r="P32" s="2" t="s">
        <v>20</v>
      </c>
      <c r="Q32" s="2"/>
      <c r="R32" s="2" t="s">
        <v>1752</v>
      </c>
      <c r="S32" s="2" t="s">
        <v>20</v>
      </c>
      <c r="T32" s="2" t="s">
        <v>1753</v>
      </c>
      <c r="U32" s="2"/>
      <c r="V32" s="2" t="s">
        <v>1625</v>
      </c>
      <c r="W32" s="2" t="s">
        <v>105</v>
      </c>
      <c r="X32" s="2" t="s">
        <v>100</v>
      </c>
      <c r="Y32" s="2" t="s">
        <v>1628</v>
      </c>
      <c r="Z32" s="2"/>
      <c r="AA32" s="2" t="s">
        <v>112</v>
      </c>
      <c r="AB32" s="5" t="s">
        <v>20</v>
      </c>
    </row>
    <row r="33" spans="1:28" ht="324.95">
      <c r="A33" s="4" t="s">
        <v>1624</v>
      </c>
      <c r="B33" s="2" t="s">
        <v>100</v>
      </c>
      <c r="C33" s="2" t="s">
        <v>1626</v>
      </c>
      <c r="D33" s="2" t="s">
        <v>9305</v>
      </c>
      <c r="E33" s="2"/>
      <c r="F33" s="2" t="s">
        <v>1627</v>
      </c>
      <c r="G33" s="2"/>
      <c r="H33" s="2" t="s">
        <v>630</v>
      </c>
      <c r="I33" s="2"/>
      <c r="J33" s="2" t="s">
        <v>1759</v>
      </c>
      <c r="K33" s="2" t="s">
        <v>444</v>
      </c>
      <c r="L33" s="2" t="s">
        <v>947</v>
      </c>
      <c r="M33" s="2" t="s">
        <v>117</v>
      </c>
      <c r="N33" s="2" t="s">
        <v>9323</v>
      </c>
      <c r="O33" s="2" t="s">
        <v>949</v>
      </c>
      <c r="P33" s="2"/>
      <c r="Q33" s="2"/>
      <c r="R33" s="2" t="s">
        <v>1752</v>
      </c>
      <c r="S33" s="2"/>
      <c r="T33" s="2"/>
      <c r="U33" s="2"/>
      <c r="V33" s="2"/>
      <c r="W33" s="2" t="s">
        <v>105</v>
      </c>
      <c r="X33" s="2" t="s">
        <v>100</v>
      </c>
      <c r="Y33" s="2" t="s">
        <v>1628</v>
      </c>
      <c r="Z33" s="2"/>
      <c r="AA33" s="2" t="s">
        <v>92</v>
      </c>
      <c r="AB33" s="5" t="s">
        <v>20</v>
      </c>
    </row>
    <row r="34" spans="1:28" ht="51.95">
      <c r="A34" s="4" t="s">
        <v>1624</v>
      </c>
      <c r="B34" s="2" t="s">
        <v>100</v>
      </c>
      <c r="C34" s="2" t="s">
        <v>1626</v>
      </c>
      <c r="D34" s="2" t="s">
        <v>9305</v>
      </c>
      <c r="E34" s="2"/>
      <c r="F34" s="2" t="s">
        <v>1627</v>
      </c>
      <c r="G34" s="2"/>
      <c r="H34" s="2" t="s">
        <v>9324</v>
      </c>
      <c r="I34" s="2" t="s">
        <v>1763</v>
      </c>
      <c r="J34" s="2" t="s">
        <v>1763</v>
      </c>
      <c r="K34" s="2" t="s">
        <v>444</v>
      </c>
      <c r="L34" s="2" t="s">
        <v>947</v>
      </c>
      <c r="M34" s="2" t="s">
        <v>117</v>
      </c>
      <c r="N34" s="2" t="s">
        <v>9325</v>
      </c>
      <c r="O34" s="2" t="s">
        <v>949</v>
      </c>
      <c r="P34" s="2" t="s">
        <v>104</v>
      </c>
      <c r="Q34" s="2"/>
      <c r="R34" s="2" t="s">
        <v>1762</v>
      </c>
      <c r="S34" s="2" t="s">
        <v>20</v>
      </c>
      <c r="T34" s="2" t="s">
        <v>20</v>
      </c>
      <c r="U34" s="2"/>
      <c r="V34" s="2" t="s">
        <v>1625</v>
      </c>
      <c r="W34" s="2" t="s">
        <v>105</v>
      </c>
      <c r="X34" s="2" t="s">
        <v>100</v>
      </c>
      <c r="Y34" s="2" t="s">
        <v>1628</v>
      </c>
      <c r="Z34" s="2"/>
      <c r="AA34" s="2" t="s">
        <v>92</v>
      </c>
      <c r="AB34" s="5" t="s">
        <v>20</v>
      </c>
    </row>
    <row r="35" spans="1:28" ht="51.95">
      <c r="A35" s="4" t="s">
        <v>1624</v>
      </c>
      <c r="B35" s="2" t="s">
        <v>100</v>
      </c>
      <c r="C35" s="2" t="s">
        <v>1765</v>
      </c>
      <c r="D35" s="2" t="s">
        <v>583</v>
      </c>
      <c r="E35" s="2"/>
      <c r="F35" s="2" t="s">
        <v>1766</v>
      </c>
      <c r="G35" s="2"/>
      <c r="H35" s="2" t="s">
        <v>618</v>
      </c>
      <c r="I35" s="2" t="s">
        <v>1615</v>
      </c>
      <c r="J35" s="2" t="s">
        <v>1615</v>
      </c>
      <c r="K35" s="2" t="s">
        <v>444</v>
      </c>
      <c r="L35" s="2" t="s">
        <v>947</v>
      </c>
      <c r="M35" s="2" t="s">
        <v>117</v>
      </c>
      <c r="N35" s="2" t="s">
        <v>9319</v>
      </c>
      <c r="O35" s="2" t="s">
        <v>949</v>
      </c>
      <c r="P35" s="2"/>
      <c r="Q35" s="2"/>
      <c r="R35" s="2" t="s">
        <v>9326</v>
      </c>
      <c r="S35" s="2" t="s">
        <v>1715</v>
      </c>
      <c r="T35" s="2" t="s">
        <v>1716</v>
      </c>
      <c r="U35" s="2"/>
      <c r="V35" s="2" t="s">
        <v>1625</v>
      </c>
      <c r="W35" s="2" t="s">
        <v>105</v>
      </c>
      <c r="X35" s="2" t="s">
        <v>100</v>
      </c>
      <c r="Y35" s="2" t="s">
        <v>1628</v>
      </c>
      <c r="Z35" s="2"/>
      <c r="AA35" s="2" t="s">
        <v>92</v>
      </c>
      <c r="AB35" s="5" t="s">
        <v>20</v>
      </c>
    </row>
    <row r="36" spans="1:28" ht="51.95">
      <c r="A36" s="4" t="s">
        <v>1624</v>
      </c>
      <c r="B36" s="2" t="s">
        <v>100</v>
      </c>
      <c r="C36" s="2" t="s">
        <v>1765</v>
      </c>
      <c r="D36" s="2" t="s">
        <v>583</v>
      </c>
      <c r="E36" s="2"/>
      <c r="F36" s="2" t="s">
        <v>1766</v>
      </c>
      <c r="G36" s="2"/>
      <c r="H36" s="2" t="s">
        <v>632</v>
      </c>
      <c r="I36" s="2"/>
      <c r="J36" s="2" t="s">
        <v>1769</v>
      </c>
      <c r="K36" s="2" t="s">
        <v>444</v>
      </c>
      <c r="L36" s="2" t="s">
        <v>947</v>
      </c>
      <c r="M36" s="2" t="s">
        <v>117</v>
      </c>
      <c r="N36" s="2" t="s">
        <v>1001</v>
      </c>
      <c r="O36" s="2" t="s">
        <v>949</v>
      </c>
      <c r="P36" s="2"/>
      <c r="Q36" s="2"/>
      <c r="R36" s="2" t="s">
        <v>1767</v>
      </c>
      <c r="S36" s="2" t="s">
        <v>104</v>
      </c>
      <c r="T36" s="2" t="s">
        <v>104</v>
      </c>
      <c r="U36" s="2"/>
      <c r="V36" s="2" t="s">
        <v>1625</v>
      </c>
      <c r="W36" s="2" t="s">
        <v>105</v>
      </c>
      <c r="X36" s="2" t="s">
        <v>100</v>
      </c>
      <c r="Y36" s="2" t="s">
        <v>1628</v>
      </c>
      <c r="Z36" s="2"/>
      <c r="AA36" s="2" t="s">
        <v>92</v>
      </c>
      <c r="AB36" s="5" t="s">
        <v>20</v>
      </c>
    </row>
    <row r="37" spans="1:28" ht="51.95">
      <c r="A37" s="4" t="s">
        <v>1624</v>
      </c>
      <c r="B37" s="2" t="s">
        <v>100</v>
      </c>
      <c r="C37" s="2" t="s">
        <v>1765</v>
      </c>
      <c r="D37" s="2" t="s">
        <v>583</v>
      </c>
      <c r="E37" s="2"/>
      <c r="F37" s="2" t="s">
        <v>1766</v>
      </c>
      <c r="G37" s="2"/>
      <c r="H37" s="2" t="s">
        <v>6405</v>
      </c>
      <c r="I37" s="2"/>
      <c r="J37" s="2" t="s">
        <v>1773</v>
      </c>
      <c r="K37" s="2" t="s">
        <v>444</v>
      </c>
      <c r="L37" s="2" t="s">
        <v>947</v>
      </c>
      <c r="M37" s="2" t="s">
        <v>117</v>
      </c>
      <c r="N37" s="2" t="s">
        <v>9327</v>
      </c>
      <c r="O37" s="2" t="s">
        <v>949</v>
      </c>
      <c r="P37" s="2"/>
      <c r="Q37" s="2"/>
      <c r="R37" s="2" t="s">
        <v>1772</v>
      </c>
      <c r="S37" s="2" t="s">
        <v>104</v>
      </c>
      <c r="T37" s="2" t="s">
        <v>104</v>
      </c>
      <c r="U37" s="2"/>
      <c r="V37" s="2" t="s">
        <v>1625</v>
      </c>
      <c r="W37" s="2" t="s">
        <v>105</v>
      </c>
      <c r="X37" s="2" t="s">
        <v>100</v>
      </c>
      <c r="Y37" s="2" t="s">
        <v>1628</v>
      </c>
      <c r="Z37" s="2"/>
      <c r="AA37" s="2" t="s">
        <v>92</v>
      </c>
      <c r="AB37" s="5" t="s">
        <v>20</v>
      </c>
    </row>
    <row r="38" spans="1:28" ht="51.95">
      <c r="A38" s="4" t="s">
        <v>1624</v>
      </c>
      <c r="B38" s="2" t="s">
        <v>100</v>
      </c>
      <c r="C38" s="2" t="s">
        <v>1765</v>
      </c>
      <c r="D38" s="2" t="s">
        <v>583</v>
      </c>
      <c r="E38" s="2"/>
      <c r="F38" s="2" t="s">
        <v>1766</v>
      </c>
      <c r="G38" s="2"/>
      <c r="H38" s="2" t="s">
        <v>634</v>
      </c>
      <c r="I38" s="2"/>
      <c r="J38" s="2" t="s">
        <v>1776</v>
      </c>
      <c r="K38" s="2" t="s">
        <v>444</v>
      </c>
      <c r="L38" s="2" t="s">
        <v>947</v>
      </c>
      <c r="M38" s="2" t="s">
        <v>117</v>
      </c>
      <c r="N38" s="2" t="s">
        <v>9328</v>
      </c>
      <c r="O38" s="2" t="s">
        <v>949</v>
      </c>
      <c r="P38" s="2"/>
      <c r="Q38" s="2"/>
      <c r="R38" s="2"/>
      <c r="S38" s="2" t="s">
        <v>104</v>
      </c>
      <c r="T38" s="2" t="s">
        <v>104</v>
      </c>
      <c r="U38" s="2"/>
      <c r="V38" s="2" t="s">
        <v>1625</v>
      </c>
      <c r="W38" s="2" t="s">
        <v>105</v>
      </c>
      <c r="X38" s="2" t="s">
        <v>100</v>
      </c>
      <c r="Y38" s="2" t="s">
        <v>1628</v>
      </c>
      <c r="Z38" s="2"/>
      <c r="AA38" s="2" t="s">
        <v>92</v>
      </c>
      <c r="AB38" s="5" t="s">
        <v>20</v>
      </c>
    </row>
    <row r="39" spans="1:28" ht="78">
      <c r="A39" s="4" t="s">
        <v>1624</v>
      </c>
      <c r="B39" s="2" t="s">
        <v>100</v>
      </c>
      <c r="C39" s="2" t="s">
        <v>1779</v>
      </c>
      <c r="D39" s="2" t="s">
        <v>9329</v>
      </c>
      <c r="E39" s="2"/>
      <c r="F39" s="2" t="s">
        <v>1766</v>
      </c>
      <c r="G39" s="2"/>
      <c r="H39" s="2" t="s">
        <v>635</v>
      </c>
      <c r="I39" s="2" t="s">
        <v>1781</v>
      </c>
      <c r="J39" s="2" t="s">
        <v>1781</v>
      </c>
      <c r="K39" s="2" t="s">
        <v>444</v>
      </c>
      <c r="L39" s="2" t="s">
        <v>947</v>
      </c>
      <c r="M39" s="2" t="s">
        <v>117</v>
      </c>
      <c r="N39" s="2" t="s">
        <v>9330</v>
      </c>
      <c r="O39" s="2" t="s">
        <v>949</v>
      </c>
      <c r="P39" s="2" t="s">
        <v>1783</v>
      </c>
      <c r="Q39" s="2"/>
      <c r="R39" s="2" t="s">
        <v>1780</v>
      </c>
      <c r="S39" s="2" t="s">
        <v>20</v>
      </c>
      <c r="T39" s="2" t="s">
        <v>20</v>
      </c>
      <c r="U39" s="2" t="s">
        <v>104</v>
      </c>
      <c r="V39" s="2" t="s">
        <v>1778</v>
      </c>
      <c r="W39" s="2" t="s">
        <v>105</v>
      </c>
      <c r="X39" s="2" t="s">
        <v>100</v>
      </c>
      <c r="Y39" s="2" t="s">
        <v>1628</v>
      </c>
      <c r="Z39" s="2"/>
      <c r="AA39" s="2" t="s">
        <v>92</v>
      </c>
      <c r="AB39" s="5" t="s">
        <v>20</v>
      </c>
    </row>
    <row r="40" spans="1:28" ht="51.95">
      <c r="A40" s="4" t="s">
        <v>1624</v>
      </c>
      <c r="B40" s="2" t="s">
        <v>100</v>
      </c>
      <c r="C40" s="2" t="s">
        <v>1765</v>
      </c>
      <c r="D40" s="2" t="s">
        <v>583</v>
      </c>
      <c r="E40" s="2"/>
      <c r="F40" s="2" t="s">
        <v>1766</v>
      </c>
      <c r="G40" s="2"/>
      <c r="H40" s="2" t="s">
        <v>636</v>
      </c>
      <c r="I40" s="2"/>
      <c r="J40" s="2" t="s">
        <v>1785</v>
      </c>
      <c r="K40" s="2" t="s">
        <v>444</v>
      </c>
      <c r="L40" s="2" t="s">
        <v>947</v>
      </c>
      <c r="M40" s="2" t="s">
        <v>117</v>
      </c>
      <c r="N40" s="2" t="s">
        <v>9331</v>
      </c>
      <c r="O40" s="2" t="s">
        <v>949</v>
      </c>
      <c r="P40" s="2" t="s">
        <v>104</v>
      </c>
      <c r="Q40" s="2"/>
      <c r="R40" s="2"/>
      <c r="S40" s="2" t="s">
        <v>104</v>
      </c>
      <c r="T40" s="2" t="s">
        <v>104</v>
      </c>
      <c r="U40" s="2"/>
      <c r="V40" s="2" t="s">
        <v>1625</v>
      </c>
      <c r="W40" s="2" t="s">
        <v>105</v>
      </c>
      <c r="X40" s="2" t="s">
        <v>100</v>
      </c>
      <c r="Y40" s="2" t="s">
        <v>1628</v>
      </c>
      <c r="Z40" s="2"/>
      <c r="AA40" s="2" t="s">
        <v>92</v>
      </c>
      <c r="AB40" s="5" t="s">
        <v>20</v>
      </c>
    </row>
    <row r="41" spans="1:28" ht="78">
      <c r="A41" s="4" t="s">
        <v>1624</v>
      </c>
      <c r="B41" s="2" t="s">
        <v>100</v>
      </c>
      <c r="C41" s="2" t="s">
        <v>1765</v>
      </c>
      <c r="D41" s="2" t="s">
        <v>583</v>
      </c>
      <c r="E41" s="2"/>
      <c r="F41" s="2" t="s">
        <v>1766</v>
      </c>
      <c r="G41" s="2"/>
      <c r="H41" s="2" t="s">
        <v>9332</v>
      </c>
      <c r="I41" s="2" t="s">
        <v>1789</v>
      </c>
      <c r="J41" s="2" t="s">
        <v>1790</v>
      </c>
      <c r="K41" s="2" t="s">
        <v>444</v>
      </c>
      <c r="L41" s="2" t="s">
        <v>947</v>
      </c>
      <c r="M41" s="2" t="s">
        <v>117</v>
      </c>
      <c r="N41" s="2" t="s">
        <v>9333</v>
      </c>
      <c r="O41" s="2" t="s">
        <v>949</v>
      </c>
      <c r="P41" s="2" t="s">
        <v>104</v>
      </c>
      <c r="Q41" s="2"/>
      <c r="R41" s="2" t="s">
        <v>1788</v>
      </c>
      <c r="S41" s="2" t="s">
        <v>20</v>
      </c>
      <c r="T41" s="2" t="s">
        <v>1100</v>
      </c>
      <c r="U41" s="2"/>
      <c r="V41" s="2" t="s">
        <v>1625</v>
      </c>
      <c r="W41" s="2" t="s">
        <v>105</v>
      </c>
      <c r="X41" s="2" t="s">
        <v>100</v>
      </c>
      <c r="Y41" s="2" t="s">
        <v>1628</v>
      </c>
      <c r="Z41" s="2"/>
      <c r="AA41" s="2" t="s">
        <v>92</v>
      </c>
      <c r="AB41" s="5" t="s">
        <v>20</v>
      </c>
    </row>
    <row r="42" spans="1:28" ht="51.95">
      <c r="A42" s="4" t="s">
        <v>1624</v>
      </c>
      <c r="B42" s="2" t="s">
        <v>100</v>
      </c>
      <c r="C42" s="2" t="s">
        <v>1765</v>
      </c>
      <c r="D42" s="2" t="s">
        <v>583</v>
      </c>
      <c r="E42" s="2"/>
      <c r="F42" s="2" t="s">
        <v>1766</v>
      </c>
      <c r="G42" s="2"/>
      <c r="H42" s="2" t="s">
        <v>638</v>
      </c>
      <c r="I42" s="2" t="s">
        <v>1792</v>
      </c>
      <c r="J42" s="2" t="s">
        <v>1793</v>
      </c>
      <c r="K42" s="2" t="s">
        <v>103</v>
      </c>
      <c r="L42" s="2" t="s">
        <v>947</v>
      </c>
      <c r="M42" s="2"/>
      <c r="N42" s="2"/>
      <c r="O42" s="2" t="s">
        <v>949</v>
      </c>
      <c r="P42" s="2"/>
      <c r="Q42" s="2"/>
      <c r="R42" s="2"/>
      <c r="S42" s="2" t="s">
        <v>20</v>
      </c>
      <c r="T42" s="2" t="s">
        <v>20</v>
      </c>
      <c r="U42" s="2"/>
      <c r="V42" s="2" t="s">
        <v>1625</v>
      </c>
      <c r="W42" s="2" t="s">
        <v>105</v>
      </c>
      <c r="X42" s="2" t="s">
        <v>100</v>
      </c>
      <c r="Y42" s="2" t="s">
        <v>1628</v>
      </c>
      <c r="Z42" s="2"/>
      <c r="AA42" s="2" t="s">
        <v>92</v>
      </c>
      <c r="AB42" s="5" t="s">
        <v>104</v>
      </c>
    </row>
    <row r="43" spans="1:28" ht="51.95">
      <c r="A43" s="4" t="s">
        <v>1624</v>
      </c>
      <c r="B43" s="2" t="s">
        <v>100</v>
      </c>
      <c r="C43" s="2" t="s">
        <v>1765</v>
      </c>
      <c r="D43" s="2" t="s">
        <v>583</v>
      </c>
      <c r="E43" s="2"/>
      <c r="F43" s="2" t="s">
        <v>1766</v>
      </c>
      <c r="G43" s="2"/>
      <c r="H43" s="2" t="s">
        <v>9334</v>
      </c>
      <c r="I43" s="2"/>
      <c r="J43" s="2" t="s">
        <v>9335</v>
      </c>
      <c r="K43" s="2" t="s">
        <v>1795</v>
      </c>
      <c r="L43" s="2"/>
      <c r="M43" s="2"/>
      <c r="N43" s="2"/>
      <c r="O43" s="2" t="s">
        <v>949</v>
      </c>
      <c r="P43" s="2" t="s">
        <v>104</v>
      </c>
      <c r="Q43" s="2"/>
      <c r="R43" s="2" t="s">
        <v>1797</v>
      </c>
      <c r="S43" s="2" t="s">
        <v>104</v>
      </c>
      <c r="T43" s="2" t="s">
        <v>104</v>
      </c>
      <c r="U43" s="2"/>
      <c r="V43" s="2" t="s">
        <v>1625</v>
      </c>
      <c r="W43" s="2" t="s">
        <v>105</v>
      </c>
      <c r="X43" s="2" t="s">
        <v>100</v>
      </c>
      <c r="Y43" s="2" t="s">
        <v>1628</v>
      </c>
      <c r="Z43" s="2"/>
      <c r="AA43" s="2" t="s">
        <v>92</v>
      </c>
      <c r="AB43" s="5" t="s">
        <v>104</v>
      </c>
    </row>
    <row r="44" spans="1:28" ht="51.95">
      <c r="A44" s="4" t="s">
        <v>1624</v>
      </c>
      <c r="B44" s="2" t="s">
        <v>100</v>
      </c>
      <c r="C44" s="2"/>
      <c r="D44" s="2" t="s">
        <v>959</v>
      </c>
      <c r="E44" s="2"/>
      <c r="F44" s="2" t="s">
        <v>1811</v>
      </c>
      <c r="G44" s="2"/>
      <c r="H44" s="2" t="s">
        <v>606</v>
      </c>
      <c r="I44" s="2"/>
      <c r="J44" s="2">
        <v>191248</v>
      </c>
      <c r="K44" s="2" t="s">
        <v>103</v>
      </c>
      <c r="L44" s="2" t="s">
        <v>947</v>
      </c>
      <c r="M44" s="2" t="s">
        <v>117</v>
      </c>
      <c r="N44" s="2" t="s">
        <v>9336</v>
      </c>
      <c r="O44" s="2" t="s">
        <v>949</v>
      </c>
      <c r="P44" s="2" t="s">
        <v>20</v>
      </c>
      <c r="Q44" s="2"/>
      <c r="R44" s="2"/>
      <c r="S44" s="2" t="s">
        <v>104</v>
      </c>
      <c r="T44" s="2" t="s">
        <v>20</v>
      </c>
      <c r="U44" s="2"/>
      <c r="V44" s="2" t="s">
        <v>1634</v>
      </c>
      <c r="W44" s="2" t="s">
        <v>105</v>
      </c>
      <c r="X44" s="2" t="s">
        <v>100</v>
      </c>
      <c r="Y44" s="2" t="s">
        <v>1628</v>
      </c>
      <c r="Z44" s="2"/>
      <c r="AA44" s="2" t="s">
        <v>92</v>
      </c>
      <c r="AB44" s="5" t="s">
        <v>20</v>
      </c>
    </row>
    <row r="45" spans="1:28" ht="51.95">
      <c r="A45" s="4" t="s">
        <v>1624</v>
      </c>
      <c r="B45" s="2" t="s">
        <v>100</v>
      </c>
      <c r="C45" s="2"/>
      <c r="D45" s="2" t="s">
        <v>959</v>
      </c>
      <c r="E45" s="2"/>
      <c r="F45" s="2" t="s">
        <v>1811</v>
      </c>
      <c r="G45" s="2"/>
      <c r="H45" s="2" t="s">
        <v>230</v>
      </c>
      <c r="I45" s="2"/>
      <c r="J45" s="2">
        <v>191004</v>
      </c>
      <c r="K45" s="2" t="s">
        <v>103</v>
      </c>
      <c r="L45" s="2" t="s">
        <v>947</v>
      </c>
      <c r="M45" s="2" t="s">
        <v>117</v>
      </c>
      <c r="N45" s="2" t="s">
        <v>9337</v>
      </c>
      <c r="O45" s="2" t="s">
        <v>949</v>
      </c>
      <c r="P45" s="2" t="s">
        <v>20</v>
      </c>
      <c r="Q45" s="2"/>
      <c r="R45" s="2"/>
      <c r="S45" s="2" t="s">
        <v>104</v>
      </c>
      <c r="T45" s="2" t="s">
        <v>20</v>
      </c>
      <c r="U45" s="2"/>
      <c r="V45" s="2" t="s">
        <v>1634</v>
      </c>
      <c r="W45" s="2" t="s">
        <v>105</v>
      </c>
      <c r="X45" s="2" t="s">
        <v>100</v>
      </c>
      <c r="Y45" s="2" t="s">
        <v>1628</v>
      </c>
      <c r="Z45" s="2"/>
      <c r="AA45" s="2" t="s">
        <v>92</v>
      </c>
      <c r="AB45" s="5" t="s">
        <v>20</v>
      </c>
    </row>
    <row r="46" spans="1:28" ht="51.95">
      <c r="A46" s="4" t="s">
        <v>1624</v>
      </c>
      <c r="B46" s="2" t="s">
        <v>100</v>
      </c>
      <c r="C46" s="2"/>
      <c r="D46" s="2" t="s">
        <v>959</v>
      </c>
      <c r="E46" s="2"/>
      <c r="F46" s="2" t="s">
        <v>1811</v>
      </c>
      <c r="G46" s="2"/>
      <c r="H46" s="2" t="s">
        <v>122</v>
      </c>
      <c r="I46" s="2"/>
      <c r="J46" s="2">
        <v>190987</v>
      </c>
      <c r="K46" s="2" t="s">
        <v>103</v>
      </c>
      <c r="L46" s="2" t="s">
        <v>947</v>
      </c>
      <c r="M46" s="2" t="s">
        <v>117</v>
      </c>
      <c r="N46" s="2" t="s">
        <v>9338</v>
      </c>
      <c r="O46" s="2" t="s">
        <v>949</v>
      </c>
      <c r="P46" s="2" t="s">
        <v>20</v>
      </c>
      <c r="Q46" s="2"/>
      <c r="R46" s="2" t="s">
        <v>1814</v>
      </c>
      <c r="S46" s="2" t="s">
        <v>104</v>
      </c>
      <c r="T46" s="2" t="s">
        <v>20</v>
      </c>
      <c r="U46" s="2"/>
      <c r="V46" s="2" t="s">
        <v>1634</v>
      </c>
      <c r="W46" s="2" t="s">
        <v>105</v>
      </c>
      <c r="X46" s="2" t="s">
        <v>100</v>
      </c>
      <c r="Y46" s="2" t="s">
        <v>1628</v>
      </c>
      <c r="Z46" s="2"/>
      <c r="AA46" s="2" t="s">
        <v>92</v>
      </c>
      <c r="AB46" s="5" t="s">
        <v>20</v>
      </c>
    </row>
    <row r="47" spans="1:28" ht="51.95">
      <c r="A47" s="4" t="s">
        <v>1624</v>
      </c>
      <c r="B47" s="2" t="s">
        <v>100</v>
      </c>
      <c r="C47" s="2"/>
      <c r="D47" s="2" t="s">
        <v>959</v>
      </c>
      <c r="E47" s="2"/>
      <c r="F47" s="2" t="s">
        <v>1811</v>
      </c>
      <c r="G47" s="2"/>
      <c r="H47" s="2" t="s">
        <v>644</v>
      </c>
      <c r="I47" s="2"/>
      <c r="J47" s="2">
        <v>190988</v>
      </c>
      <c r="K47" s="2" t="s">
        <v>103</v>
      </c>
      <c r="L47" s="2" t="s">
        <v>947</v>
      </c>
      <c r="M47" s="2" t="s">
        <v>117</v>
      </c>
      <c r="N47" s="2" t="s">
        <v>9339</v>
      </c>
      <c r="O47" s="2" t="s">
        <v>949</v>
      </c>
      <c r="P47" s="2" t="s">
        <v>20</v>
      </c>
      <c r="Q47" s="2"/>
      <c r="R47" s="2"/>
      <c r="S47" s="2" t="s">
        <v>104</v>
      </c>
      <c r="T47" s="2" t="s">
        <v>20</v>
      </c>
      <c r="U47" s="2"/>
      <c r="V47" s="2" t="s">
        <v>1634</v>
      </c>
      <c r="W47" s="2" t="s">
        <v>105</v>
      </c>
      <c r="X47" s="2" t="s">
        <v>100</v>
      </c>
      <c r="Y47" s="2" t="s">
        <v>1628</v>
      </c>
      <c r="Z47" s="2"/>
      <c r="AA47" s="2" t="s">
        <v>92</v>
      </c>
      <c r="AB47" s="5" t="s">
        <v>20</v>
      </c>
    </row>
    <row r="48" spans="1:28" ht="65.099999999999994">
      <c r="A48" s="4" t="s">
        <v>1624</v>
      </c>
      <c r="B48" s="2" t="s">
        <v>100</v>
      </c>
      <c r="C48" s="2" t="s">
        <v>1801</v>
      </c>
      <c r="D48" s="2" t="s">
        <v>1801</v>
      </c>
      <c r="E48" s="2"/>
      <c r="F48" s="2" t="s">
        <v>1802</v>
      </c>
      <c r="G48" s="2"/>
      <c r="H48" s="2" t="s">
        <v>9340</v>
      </c>
      <c r="I48" s="2" t="s">
        <v>1805</v>
      </c>
      <c r="J48" s="2" t="s">
        <v>1806</v>
      </c>
      <c r="K48" s="2" t="s">
        <v>444</v>
      </c>
      <c r="L48" s="2" t="s">
        <v>947</v>
      </c>
      <c r="M48" s="2" t="s">
        <v>117</v>
      </c>
      <c r="N48" s="2" t="s">
        <v>9341</v>
      </c>
      <c r="O48" s="2" t="s">
        <v>949</v>
      </c>
      <c r="P48" s="2" t="s">
        <v>104</v>
      </c>
      <c r="Q48" s="2"/>
      <c r="R48" s="2" t="s">
        <v>1803</v>
      </c>
      <c r="S48" s="2" t="s">
        <v>1804</v>
      </c>
      <c r="T48" s="2" t="s">
        <v>1804</v>
      </c>
      <c r="U48" s="2"/>
      <c r="V48" s="2" t="s">
        <v>1634</v>
      </c>
      <c r="W48" s="2" t="s">
        <v>105</v>
      </c>
      <c r="X48" s="2" t="s">
        <v>100</v>
      </c>
      <c r="Y48" s="2" t="s">
        <v>1628</v>
      </c>
      <c r="Z48" s="2"/>
      <c r="AA48" s="2" t="s">
        <v>92</v>
      </c>
      <c r="AB48" s="5" t="s">
        <v>20</v>
      </c>
    </row>
    <row r="49" spans="1:28" ht="51.95">
      <c r="A49" s="4" t="s">
        <v>1624</v>
      </c>
      <c r="B49" s="2" t="s">
        <v>100</v>
      </c>
      <c r="C49" s="2" t="s">
        <v>1801</v>
      </c>
      <c r="D49" s="2" t="s">
        <v>1801</v>
      </c>
      <c r="E49" s="2"/>
      <c r="F49" s="2" t="s">
        <v>1802</v>
      </c>
      <c r="G49" s="2"/>
      <c r="H49" s="2" t="s">
        <v>9342</v>
      </c>
      <c r="I49" s="2" t="s">
        <v>1807</v>
      </c>
      <c r="J49" s="2" t="s">
        <v>1808</v>
      </c>
      <c r="K49" s="2" t="s">
        <v>103</v>
      </c>
      <c r="L49" s="2" t="s">
        <v>947</v>
      </c>
      <c r="M49" s="2"/>
      <c r="N49" s="2"/>
      <c r="O49" s="2" t="s">
        <v>949</v>
      </c>
      <c r="P49" s="2" t="s">
        <v>20</v>
      </c>
      <c r="Q49" s="2"/>
      <c r="R49" s="2"/>
      <c r="S49" s="2" t="s">
        <v>1804</v>
      </c>
      <c r="T49" s="2" t="s">
        <v>1804</v>
      </c>
      <c r="U49" s="2"/>
      <c r="V49" s="2" t="s">
        <v>1634</v>
      </c>
      <c r="W49" s="2" t="s">
        <v>105</v>
      </c>
      <c r="X49" s="2" t="s">
        <v>100</v>
      </c>
      <c r="Y49" s="2" t="s">
        <v>1628</v>
      </c>
      <c r="Z49" s="2"/>
      <c r="AA49" s="2" t="s">
        <v>92</v>
      </c>
      <c r="AB49" s="5" t="s">
        <v>104</v>
      </c>
    </row>
    <row r="50" spans="1:28" ht="299.10000000000002">
      <c r="A50" s="4" t="s">
        <v>1624</v>
      </c>
      <c r="B50" s="2" t="s">
        <v>100</v>
      </c>
      <c r="C50" s="2"/>
      <c r="D50" s="2" t="s">
        <v>1816</v>
      </c>
      <c r="E50" s="2"/>
      <c r="F50" s="2" t="s">
        <v>1802</v>
      </c>
      <c r="G50" s="2"/>
      <c r="H50" s="2" t="s">
        <v>14</v>
      </c>
      <c r="I50" s="2"/>
      <c r="J50" s="2" t="s">
        <v>1616</v>
      </c>
      <c r="K50" s="2" t="s">
        <v>444</v>
      </c>
      <c r="L50" s="2" t="s">
        <v>947</v>
      </c>
      <c r="M50" s="2" t="s">
        <v>117</v>
      </c>
      <c r="N50" s="2" t="s">
        <v>9343</v>
      </c>
      <c r="O50" s="2" t="s">
        <v>949</v>
      </c>
      <c r="P50" s="2" t="s">
        <v>104</v>
      </c>
      <c r="Q50" s="2"/>
      <c r="R50" s="2" t="s">
        <v>1818</v>
      </c>
      <c r="S50" s="2" t="s">
        <v>104</v>
      </c>
      <c r="T50" s="2" t="s">
        <v>104</v>
      </c>
      <c r="U50" s="2"/>
      <c r="V50" s="2" t="s">
        <v>1634</v>
      </c>
      <c r="W50" s="2" t="s">
        <v>105</v>
      </c>
      <c r="X50" s="2" t="s">
        <v>100</v>
      </c>
      <c r="Y50" s="2" t="s">
        <v>1628</v>
      </c>
      <c r="Z50" s="2"/>
      <c r="AA50" s="2" t="s">
        <v>92</v>
      </c>
      <c r="AB50" s="5" t="s">
        <v>20</v>
      </c>
    </row>
    <row r="51" spans="1:28" ht="51.95">
      <c r="A51" s="4" t="s">
        <v>1834</v>
      </c>
      <c r="B51" s="2" t="s">
        <v>202</v>
      </c>
      <c r="C51" s="2" t="s">
        <v>1836</v>
      </c>
      <c r="D51" s="2" t="s">
        <v>586</v>
      </c>
      <c r="E51" s="2"/>
      <c r="F51" s="2" t="s">
        <v>123</v>
      </c>
      <c r="G51" s="2" t="s">
        <v>1618</v>
      </c>
      <c r="H51" s="2" t="s">
        <v>256</v>
      </c>
      <c r="I51" s="2" t="s">
        <v>257</v>
      </c>
      <c r="J51" s="2" t="s">
        <v>257</v>
      </c>
      <c r="K51" s="2" t="s">
        <v>141</v>
      </c>
      <c r="L51" s="2" t="s">
        <v>947</v>
      </c>
      <c r="M51" s="2" t="s">
        <v>117</v>
      </c>
      <c r="N51" s="2" t="s">
        <v>1001</v>
      </c>
      <c r="O51" s="2" t="s">
        <v>949</v>
      </c>
      <c r="P51" s="2"/>
      <c r="Q51" s="2"/>
      <c r="R51" s="2" t="s">
        <v>1837</v>
      </c>
      <c r="S51" s="2" t="s">
        <v>20</v>
      </c>
      <c r="T51" s="2" t="s">
        <v>20</v>
      </c>
      <c r="U51" s="2"/>
      <c r="V51" s="2" t="s">
        <v>1835</v>
      </c>
      <c r="W51" s="2"/>
      <c r="X51" s="2" t="s">
        <v>202</v>
      </c>
      <c r="Y51" s="2" t="s">
        <v>1628</v>
      </c>
      <c r="Z51" s="2"/>
      <c r="AA51" s="2" t="s">
        <v>92</v>
      </c>
      <c r="AB51" s="5" t="s">
        <v>20</v>
      </c>
    </row>
    <row r="52" spans="1:28" ht="51.95">
      <c r="A52" s="4" t="s">
        <v>1834</v>
      </c>
      <c r="B52" s="2" t="s">
        <v>202</v>
      </c>
      <c r="C52" s="2" t="s">
        <v>1836</v>
      </c>
      <c r="D52" s="2" t="s">
        <v>586</v>
      </c>
      <c r="E52" s="2"/>
      <c r="F52" s="2" t="s">
        <v>123</v>
      </c>
      <c r="G52" s="2" t="s">
        <v>1618</v>
      </c>
      <c r="H52" s="2" t="s">
        <v>258</v>
      </c>
      <c r="I52" s="2" t="s">
        <v>259</v>
      </c>
      <c r="J52" s="2" t="s">
        <v>259</v>
      </c>
      <c r="K52" s="2" t="s">
        <v>141</v>
      </c>
      <c r="L52" s="2" t="s">
        <v>947</v>
      </c>
      <c r="M52" s="2" t="s">
        <v>117</v>
      </c>
      <c r="N52" s="2" t="s">
        <v>1001</v>
      </c>
      <c r="O52" s="2" t="s">
        <v>949</v>
      </c>
      <c r="P52" s="2"/>
      <c r="Q52" s="2"/>
      <c r="R52" s="2" t="s">
        <v>1837</v>
      </c>
      <c r="S52" s="2" t="s">
        <v>20</v>
      </c>
      <c r="T52" s="2" t="s">
        <v>20</v>
      </c>
      <c r="U52" s="2"/>
      <c r="V52" s="2" t="s">
        <v>1835</v>
      </c>
      <c r="W52" s="2"/>
      <c r="X52" s="2" t="s">
        <v>202</v>
      </c>
      <c r="Y52" s="2" t="s">
        <v>1628</v>
      </c>
      <c r="Z52" s="2"/>
      <c r="AA52" s="2" t="s">
        <v>92</v>
      </c>
      <c r="AB52" s="5" t="s">
        <v>20</v>
      </c>
    </row>
    <row r="53" spans="1:28" ht="51.95">
      <c r="A53" s="4" t="s">
        <v>1834</v>
      </c>
      <c r="B53" s="2" t="s">
        <v>202</v>
      </c>
      <c r="C53" s="2" t="s">
        <v>1836</v>
      </c>
      <c r="D53" s="2" t="s">
        <v>586</v>
      </c>
      <c r="E53" s="2"/>
      <c r="F53" s="2" t="s">
        <v>123</v>
      </c>
      <c r="G53" s="2" t="s">
        <v>1618</v>
      </c>
      <c r="H53" s="2" t="s">
        <v>260</v>
      </c>
      <c r="I53" s="2" t="s">
        <v>261</v>
      </c>
      <c r="J53" s="2" t="s">
        <v>261</v>
      </c>
      <c r="K53" s="2" t="s">
        <v>141</v>
      </c>
      <c r="L53" s="2" t="s">
        <v>947</v>
      </c>
      <c r="M53" s="2" t="s">
        <v>117</v>
      </c>
      <c r="N53" s="2" t="s">
        <v>1001</v>
      </c>
      <c r="O53" s="2" t="s">
        <v>949</v>
      </c>
      <c r="P53" s="2"/>
      <c r="Q53" s="2"/>
      <c r="R53" s="2" t="s">
        <v>1837</v>
      </c>
      <c r="S53" s="2" t="s">
        <v>20</v>
      </c>
      <c r="T53" s="2" t="s">
        <v>20</v>
      </c>
      <c r="U53" s="2"/>
      <c r="V53" s="2" t="s">
        <v>1835</v>
      </c>
      <c r="W53" s="2"/>
      <c r="X53" s="2" t="s">
        <v>202</v>
      </c>
      <c r="Y53" s="2" t="s">
        <v>1628</v>
      </c>
      <c r="Z53" s="2"/>
      <c r="AA53" s="2" t="s">
        <v>92</v>
      </c>
      <c r="AB53" s="5" t="s">
        <v>20</v>
      </c>
    </row>
    <row r="54" spans="1:28" ht="51.95">
      <c r="A54" s="4" t="s">
        <v>1834</v>
      </c>
      <c r="B54" s="2" t="s">
        <v>202</v>
      </c>
      <c r="C54" s="2" t="s">
        <v>1836</v>
      </c>
      <c r="D54" s="2" t="s">
        <v>586</v>
      </c>
      <c r="E54" s="2"/>
      <c r="F54" s="2" t="s">
        <v>123</v>
      </c>
      <c r="G54" s="2" t="s">
        <v>1618</v>
      </c>
      <c r="H54" s="2" t="s">
        <v>262</v>
      </c>
      <c r="I54" s="2" t="s">
        <v>263</v>
      </c>
      <c r="J54" s="2" t="s">
        <v>263</v>
      </c>
      <c r="K54" s="2" t="s">
        <v>141</v>
      </c>
      <c r="L54" s="2" t="s">
        <v>947</v>
      </c>
      <c r="M54" s="2" t="s">
        <v>117</v>
      </c>
      <c r="N54" s="2" t="s">
        <v>1001</v>
      </c>
      <c r="O54" s="2" t="s">
        <v>949</v>
      </c>
      <c r="P54" s="2"/>
      <c r="Q54" s="2"/>
      <c r="R54" s="2" t="s">
        <v>1837</v>
      </c>
      <c r="S54" s="2" t="s">
        <v>20</v>
      </c>
      <c r="T54" s="2" t="s">
        <v>20</v>
      </c>
      <c r="U54" s="2"/>
      <c r="V54" s="2" t="s">
        <v>1835</v>
      </c>
      <c r="W54" s="2"/>
      <c r="X54" s="2" t="s">
        <v>202</v>
      </c>
      <c r="Y54" s="2" t="s">
        <v>1628</v>
      </c>
      <c r="Z54" s="2"/>
      <c r="AA54" s="2" t="s">
        <v>92</v>
      </c>
      <c r="AB54" s="5" t="s">
        <v>20</v>
      </c>
    </row>
    <row r="55" spans="1:28" ht="65.099999999999994">
      <c r="A55" s="4" t="s">
        <v>1834</v>
      </c>
      <c r="B55" s="2" t="s">
        <v>202</v>
      </c>
      <c r="C55" s="2" t="s">
        <v>1836</v>
      </c>
      <c r="D55" s="2" t="s">
        <v>586</v>
      </c>
      <c r="E55" s="2"/>
      <c r="F55" s="2" t="s">
        <v>123</v>
      </c>
      <c r="G55" s="2" t="s">
        <v>1618</v>
      </c>
      <c r="H55" s="2" t="s">
        <v>254</v>
      </c>
      <c r="I55" s="2" t="s">
        <v>255</v>
      </c>
      <c r="J55" s="2" t="s">
        <v>255</v>
      </c>
      <c r="K55" s="2" t="s">
        <v>141</v>
      </c>
      <c r="L55" s="2" t="s">
        <v>947</v>
      </c>
      <c r="M55" s="2" t="s">
        <v>117</v>
      </c>
      <c r="N55" s="2" t="s">
        <v>1172</v>
      </c>
      <c r="O55" s="2" t="s">
        <v>949</v>
      </c>
      <c r="P55" s="2"/>
      <c r="Q55" s="2"/>
      <c r="R55" s="2" t="s">
        <v>1837</v>
      </c>
      <c r="S55" s="2" t="s">
        <v>20</v>
      </c>
      <c r="T55" s="2" t="s">
        <v>20</v>
      </c>
      <c r="U55" s="2"/>
      <c r="V55" s="2" t="s">
        <v>1835</v>
      </c>
      <c r="W55" s="2"/>
      <c r="X55" s="2" t="s">
        <v>202</v>
      </c>
      <c r="Y55" s="2" t="s">
        <v>1628</v>
      </c>
      <c r="Z55" s="2"/>
      <c r="AA55" s="2" t="s">
        <v>92</v>
      </c>
      <c r="AB55" s="5" t="s">
        <v>20</v>
      </c>
    </row>
    <row r="56" spans="1:28" ht="65.099999999999994">
      <c r="A56" s="4" t="s">
        <v>1834</v>
      </c>
      <c r="B56" s="2" t="s">
        <v>202</v>
      </c>
      <c r="C56" s="2" t="s">
        <v>1836</v>
      </c>
      <c r="D56" s="2" t="s">
        <v>586</v>
      </c>
      <c r="E56" s="2"/>
      <c r="F56" s="2" t="s">
        <v>123</v>
      </c>
      <c r="G56" s="2" t="s">
        <v>1618</v>
      </c>
      <c r="H56" s="2" t="s">
        <v>248</v>
      </c>
      <c r="I56" s="2" t="s">
        <v>249</v>
      </c>
      <c r="J56" s="2" t="s">
        <v>249</v>
      </c>
      <c r="K56" s="2" t="s">
        <v>141</v>
      </c>
      <c r="L56" s="2" t="s">
        <v>947</v>
      </c>
      <c r="M56" s="2" t="s">
        <v>117</v>
      </c>
      <c r="N56" s="2" t="s">
        <v>1160</v>
      </c>
      <c r="O56" s="2" t="s">
        <v>949</v>
      </c>
      <c r="P56" s="2"/>
      <c r="Q56" s="2"/>
      <c r="R56" s="2" t="s">
        <v>1837</v>
      </c>
      <c r="S56" s="2" t="s">
        <v>20</v>
      </c>
      <c r="T56" s="2" t="s">
        <v>20</v>
      </c>
      <c r="U56" s="2"/>
      <c r="V56" s="2" t="s">
        <v>1835</v>
      </c>
      <c r="W56" s="2"/>
      <c r="X56" s="2" t="s">
        <v>202</v>
      </c>
      <c r="Y56" s="2" t="s">
        <v>1628</v>
      </c>
      <c r="Z56" s="2"/>
      <c r="AA56" s="2" t="s">
        <v>92</v>
      </c>
      <c r="AB56" s="5" t="s">
        <v>20</v>
      </c>
    </row>
    <row r="57" spans="1:28" ht="51.95">
      <c r="A57" s="4" t="s">
        <v>1834</v>
      </c>
      <c r="B57" s="2" t="s">
        <v>202</v>
      </c>
      <c r="C57" s="2" t="s">
        <v>1842</v>
      </c>
      <c r="D57" s="2" t="s">
        <v>587</v>
      </c>
      <c r="E57" s="2"/>
      <c r="F57" s="2" t="s">
        <v>122</v>
      </c>
      <c r="G57" s="2" t="s">
        <v>1618</v>
      </c>
      <c r="H57" s="2" t="s">
        <v>137</v>
      </c>
      <c r="I57" s="2" t="s">
        <v>272</v>
      </c>
      <c r="J57" s="2" t="s">
        <v>272</v>
      </c>
      <c r="K57" s="2" t="s">
        <v>103</v>
      </c>
      <c r="L57" s="2" t="s">
        <v>947</v>
      </c>
      <c r="M57" s="2" t="s">
        <v>273</v>
      </c>
      <c r="N57" s="2" t="s">
        <v>273</v>
      </c>
      <c r="O57" s="2" t="s">
        <v>949</v>
      </c>
      <c r="P57" s="2"/>
      <c r="Q57" s="2"/>
      <c r="R57" s="2" t="s">
        <v>1843</v>
      </c>
      <c r="S57" s="2" t="s">
        <v>20</v>
      </c>
      <c r="T57" s="2" t="s">
        <v>20</v>
      </c>
      <c r="U57" s="2"/>
      <c r="V57" s="2" t="s">
        <v>1841</v>
      </c>
      <c r="W57" s="2"/>
      <c r="X57" s="2" t="s">
        <v>202</v>
      </c>
      <c r="Y57" s="2" t="s">
        <v>1628</v>
      </c>
      <c r="Z57" s="2"/>
      <c r="AA57" s="2" t="s">
        <v>92</v>
      </c>
      <c r="AB57" s="5" t="s">
        <v>104</v>
      </c>
    </row>
    <row r="58" spans="1:28" ht="65.099999999999994">
      <c r="A58" s="4" t="s">
        <v>1834</v>
      </c>
      <c r="B58" s="2" t="s">
        <v>202</v>
      </c>
      <c r="C58" s="2" t="s">
        <v>1842</v>
      </c>
      <c r="D58" s="2" t="s">
        <v>587</v>
      </c>
      <c r="E58" s="2"/>
      <c r="F58" s="2" t="s">
        <v>122</v>
      </c>
      <c r="G58" s="2" t="s">
        <v>1618</v>
      </c>
      <c r="H58" s="2" t="s">
        <v>688</v>
      </c>
      <c r="I58" s="2" t="s">
        <v>275</v>
      </c>
      <c r="J58" s="2" t="s">
        <v>275</v>
      </c>
      <c r="K58" s="2" t="s">
        <v>141</v>
      </c>
      <c r="L58" s="2" t="s">
        <v>947</v>
      </c>
      <c r="M58" s="2" t="s">
        <v>117</v>
      </c>
      <c r="N58" s="2" t="s">
        <v>1207</v>
      </c>
      <c r="O58" s="2" t="s">
        <v>949</v>
      </c>
      <c r="P58" s="2"/>
      <c r="Q58" s="2"/>
      <c r="R58" s="2" t="s">
        <v>1843</v>
      </c>
      <c r="S58" s="2" t="s">
        <v>20</v>
      </c>
      <c r="T58" s="2" t="s">
        <v>1059</v>
      </c>
      <c r="U58" s="2"/>
      <c r="V58" s="2" t="s">
        <v>1841</v>
      </c>
      <c r="W58" s="2"/>
      <c r="X58" s="2" t="s">
        <v>202</v>
      </c>
      <c r="Y58" s="2" t="s">
        <v>1628</v>
      </c>
      <c r="Z58" s="2"/>
      <c r="AA58" s="2" t="s">
        <v>92</v>
      </c>
      <c r="AB58" s="5" t="s">
        <v>20</v>
      </c>
    </row>
    <row r="59" spans="1:28" ht="104.1">
      <c r="A59" s="4" t="s">
        <v>1834</v>
      </c>
      <c r="B59" s="2" t="s">
        <v>202</v>
      </c>
      <c r="C59" s="2" t="s">
        <v>1842</v>
      </c>
      <c r="D59" s="2" t="s">
        <v>587</v>
      </c>
      <c r="E59" s="2"/>
      <c r="F59" s="2" t="s">
        <v>122</v>
      </c>
      <c r="G59" s="2" t="s">
        <v>1618</v>
      </c>
      <c r="H59" s="2" t="s">
        <v>278</v>
      </c>
      <c r="I59" s="2"/>
      <c r="J59" s="2" t="s">
        <v>279</v>
      </c>
      <c r="K59" s="2" t="s">
        <v>9344</v>
      </c>
      <c r="L59" s="2" t="s">
        <v>810</v>
      </c>
      <c r="M59" s="2" t="s">
        <v>273</v>
      </c>
      <c r="N59" s="2" t="s">
        <v>273</v>
      </c>
      <c r="O59" s="2" t="s">
        <v>949</v>
      </c>
      <c r="P59" s="2"/>
      <c r="Q59" s="2"/>
      <c r="R59" s="2" t="s">
        <v>1843</v>
      </c>
      <c r="S59" s="2" t="s">
        <v>104</v>
      </c>
      <c r="T59" s="2" t="s">
        <v>104</v>
      </c>
      <c r="U59" s="2"/>
      <c r="V59" s="2" t="s">
        <v>1841</v>
      </c>
      <c r="W59" s="2"/>
      <c r="X59" s="2" t="s">
        <v>202</v>
      </c>
      <c r="Y59" s="2" t="s">
        <v>1628</v>
      </c>
      <c r="Z59" s="2"/>
      <c r="AA59" s="2" t="s">
        <v>92</v>
      </c>
      <c r="AB59" s="5" t="s">
        <v>104</v>
      </c>
    </row>
    <row r="60" spans="1:28" ht="104.1">
      <c r="A60" s="4" t="s">
        <v>1834</v>
      </c>
      <c r="B60" s="2" t="s">
        <v>202</v>
      </c>
      <c r="C60" s="2" t="s">
        <v>1842</v>
      </c>
      <c r="D60" s="2" t="s">
        <v>587</v>
      </c>
      <c r="E60" s="2"/>
      <c r="F60" s="2" t="s">
        <v>122</v>
      </c>
      <c r="G60" s="2" t="s">
        <v>1618</v>
      </c>
      <c r="H60" s="2" t="s">
        <v>280</v>
      </c>
      <c r="I60" s="2"/>
      <c r="J60" s="2" t="s">
        <v>281</v>
      </c>
      <c r="K60" s="2" t="s">
        <v>9344</v>
      </c>
      <c r="L60" s="2" t="s">
        <v>810</v>
      </c>
      <c r="M60" s="2" t="s">
        <v>273</v>
      </c>
      <c r="N60" s="2" t="s">
        <v>273</v>
      </c>
      <c r="O60" s="2" t="s">
        <v>949</v>
      </c>
      <c r="P60" s="2"/>
      <c r="Q60" s="2"/>
      <c r="R60" s="2" t="s">
        <v>1843</v>
      </c>
      <c r="S60" s="2" t="s">
        <v>104</v>
      </c>
      <c r="T60" s="2" t="s">
        <v>104</v>
      </c>
      <c r="U60" s="2"/>
      <c r="V60" s="2" t="s">
        <v>1841</v>
      </c>
      <c r="W60" s="2"/>
      <c r="X60" s="2" t="s">
        <v>202</v>
      </c>
      <c r="Y60" s="2" t="s">
        <v>1628</v>
      </c>
      <c r="Z60" s="2"/>
      <c r="AA60" s="2" t="s">
        <v>92</v>
      </c>
      <c r="AB60" s="5" t="s">
        <v>104</v>
      </c>
    </row>
    <row r="61" spans="1:28" ht="104.1">
      <c r="A61" s="4" t="s">
        <v>1834</v>
      </c>
      <c r="B61" s="2" t="s">
        <v>202</v>
      </c>
      <c r="C61" s="2" t="s">
        <v>1842</v>
      </c>
      <c r="D61" s="2" t="s">
        <v>587</v>
      </c>
      <c r="E61" s="2"/>
      <c r="F61" s="2" t="s">
        <v>122</v>
      </c>
      <c r="G61" s="2" t="s">
        <v>1618</v>
      </c>
      <c r="H61" s="2" t="s">
        <v>282</v>
      </c>
      <c r="I61" s="2"/>
      <c r="J61" s="2" t="s">
        <v>283</v>
      </c>
      <c r="K61" s="2" t="s">
        <v>9344</v>
      </c>
      <c r="L61" s="2" t="s">
        <v>810</v>
      </c>
      <c r="M61" s="2" t="s">
        <v>273</v>
      </c>
      <c r="N61" s="2" t="s">
        <v>273</v>
      </c>
      <c r="O61" s="2" t="s">
        <v>949</v>
      </c>
      <c r="P61" s="2"/>
      <c r="Q61" s="2"/>
      <c r="R61" s="2" t="s">
        <v>1843</v>
      </c>
      <c r="S61" s="2" t="s">
        <v>104</v>
      </c>
      <c r="T61" s="2" t="s">
        <v>104</v>
      </c>
      <c r="U61" s="2"/>
      <c r="V61" s="2" t="s">
        <v>1841</v>
      </c>
      <c r="W61" s="2"/>
      <c r="X61" s="2" t="s">
        <v>202</v>
      </c>
      <c r="Y61" s="2" t="s">
        <v>1628</v>
      </c>
      <c r="Z61" s="2"/>
      <c r="AA61" s="2" t="s">
        <v>92</v>
      </c>
      <c r="AB61" s="5" t="s">
        <v>104</v>
      </c>
    </row>
    <row r="62" spans="1:28" ht="51.95">
      <c r="A62" s="4" t="s">
        <v>1834</v>
      </c>
      <c r="B62" s="2" t="s">
        <v>202</v>
      </c>
      <c r="C62" s="2" t="s">
        <v>1842</v>
      </c>
      <c r="D62" s="2" t="s">
        <v>587</v>
      </c>
      <c r="E62" s="2"/>
      <c r="F62" s="2" t="s">
        <v>122</v>
      </c>
      <c r="G62" s="2" t="s">
        <v>1618</v>
      </c>
      <c r="H62" s="2" t="s">
        <v>284</v>
      </c>
      <c r="I62" s="2"/>
      <c r="J62" s="2" t="s">
        <v>285</v>
      </c>
      <c r="K62" s="2" t="s">
        <v>103</v>
      </c>
      <c r="L62" s="2" t="s">
        <v>810</v>
      </c>
      <c r="M62" s="2" t="s">
        <v>273</v>
      </c>
      <c r="N62" s="2" t="s">
        <v>273</v>
      </c>
      <c r="O62" s="2" t="s">
        <v>949</v>
      </c>
      <c r="P62" s="2"/>
      <c r="Q62" s="2"/>
      <c r="R62" s="2" t="s">
        <v>1843</v>
      </c>
      <c r="S62" s="2" t="s">
        <v>104</v>
      </c>
      <c r="T62" s="2" t="s">
        <v>104</v>
      </c>
      <c r="U62" s="2"/>
      <c r="V62" s="2" t="s">
        <v>1841</v>
      </c>
      <c r="W62" s="2"/>
      <c r="X62" s="2" t="s">
        <v>202</v>
      </c>
      <c r="Y62" s="2" t="s">
        <v>1628</v>
      </c>
      <c r="Z62" s="2"/>
      <c r="AA62" s="2" t="s">
        <v>92</v>
      </c>
      <c r="AB62" s="5" t="s">
        <v>104</v>
      </c>
    </row>
    <row r="63" spans="1:28" ht="51.95">
      <c r="A63" s="4" t="s">
        <v>1834</v>
      </c>
      <c r="B63" s="2" t="s">
        <v>202</v>
      </c>
      <c r="C63" s="2" t="s">
        <v>1842</v>
      </c>
      <c r="D63" s="2" t="s">
        <v>587</v>
      </c>
      <c r="E63" s="2"/>
      <c r="F63" s="2" t="s">
        <v>122</v>
      </c>
      <c r="G63" s="2" t="s">
        <v>1618</v>
      </c>
      <c r="H63" s="2" t="s">
        <v>286</v>
      </c>
      <c r="I63" s="2" t="s">
        <v>132</v>
      </c>
      <c r="J63" s="2" t="s">
        <v>287</v>
      </c>
      <c r="K63" s="2" t="s">
        <v>103</v>
      </c>
      <c r="L63" s="2" t="s">
        <v>810</v>
      </c>
      <c r="M63" s="2" t="s">
        <v>273</v>
      </c>
      <c r="N63" s="2" t="s">
        <v>9345</v>
      </c>
      <c r="O63" s="2" t="s">
        <v>949</v>
      </c>
      <c r="P63" s="2"/>
      <c r="Q63" s="2"/>
      <c r="R63" s="2" t="s">
        <v>1843</v>
      </c>
      <c r="S63" s="2" t="s">
        <v>20</v>
      </c>
      <c r="T63" s="2" t="s">
        <v>1059</v>
      </c>
      <c r="U63" s="2"/>
      <c r="V63" s="2" t="s">
        <v>1841</v>
      </c>
      <c r="W63" s="2"/>
      <c r="X63" s="2" t="s">
        <v>202</v>
      </c>
      <c r="Y63" s="2" t="s">
        <v>1628</v>
      </c>
      <c r="Z63" s="2"/>
      <c r="AA63" s="2" t="s">
        <v>92</v>
      </c>
      <c r="AB63" s="5" t="s">
        <v>104</v>
      </c>
    </row>
    <row r="64" spans="1:28" ht="51.95">
      <c r="A64" s="4" t="s">
        <v>1834</v>
      </c>
      <c r="B64" s="2" t="s">
        <v>202</v>
      </c>
      <c r="C64" s="2" t="s">
        <v>1842</v>
      </c>
      <c r="D64" s="2" t="s">
        <v>587</v>
      </c>
      <c r="E64" s="2"/>
      <c r="F64" s="2" t="s">
        <v>122</v>
      </c>
      <c r="G64" s="2" t="s">
        <v>1618</v>
      </c>
      <c r="H64" s="2" t="s">
        <v>288</v>
      </c>
      <c r="I64" s="2"/>
      <c r="J64" s="2" t="s">
        <v>289</v>
      </c>
      <c r="K64" s="2" t="s">
        <v>103</v>
      </c>
      <c r="L64" s="2" t="s">
        <v>810</v>
      </c>
      <c r="M64" s="2" t="s">
        <v>273</v>
      </c>
      <c r="N64" s="2"/>
      <c r="O64" s="2" t="s">
        <v>949</v>
      </c>
      <c r="P64" s="2"/>
      <c r="Q64" s="2"/>
      <c r="R64" s="2" t="s">
        <v>1843</v>
      </c>
      <c r="S64" s="2" t="s">
        <v>104</v>
      </c>
      <c r="T64" s="2" t="s">
        <v>104</v>
      </c>
      <c r="U64" s="2"/>
      <c r="V64" s="2" t="s">
        <v>1841</v>
      </c>
      <c r="W64" s="2"/>
      <c r="X64" s="2" t="s">
        <v>202</v>
      </c>
      <c r="Y64" s="2" t="s">
        <v>1628</v>
      </c>
      <c r="Z64" s="2"/>
      <c r="AA64" s="2" t="s">
        <v>92</v>
      </c>
      <c r="AB64" s="5" t="s">
        <v>104</v>
      </c>
    </row>
    <row r="65" spans="1:28" ht="51.95">
      <c r="A65" s="4" t="s">
        <v>1834</v>
      </c>
      <c r="B65" s="2" t="s">
        <v>202</v>
      </c>
      <c r="C65" s="2" t="s">
        <v>1842</v>
      </c>
      <c r="D65" s="2" t="s">
        <v>587</v>
      </c>
      <c r="E65" s="2"/>
      <c r="F65" s="2" t="s">
        <v>122</v>
      </c>
      <c r="G65" s="2" t="s">
        <v>1618</v>
      </c>
      <c r="H65" s="2" t="s">
        <v>290</v>
      </c>
      <c r="I65" s="2" t="s">
        <v>136</v>
      </c>
      <c r="J65" s="2" t="s">
        <v>292</v>
      </c>
      <c r="K65" s="2" t="s">
        <v>103</v>
      </c>
      <c r="L65" s="2" t="s">
        <v>810</v>
      </c>
      <c r="M65" s="2" t="s">
        <v>273</v>
      </c>
      <c r="N65" s="2" t="s">
        <v>9345</v>
      </c>
      <c r="O65" s="2" t="s">
        <v>949</v>
      </c>
      <c r="P65" s="2"/>
      <c r="Q65" s="2"/>
      <c r="R65" s="2" t="s">
        <v>1843</v>
      </c>
      <c r="S65" s="2" t="s">
        <v>20</v>
      </c>
      <c r="T65" s="2" t="s">
        <v>1059</v>
      </c>
      <c r="U65" s="2"/>
      <c r="V65" s="2" t="s">
        <v>1841</v>
      </c>
      <c r="W65" s="2"/>
      <c r="X65" s="2" t="s">
        <v>202</v>
      </c>
      <c r="Y65" s="2" t="s">
        <v>1628</v>
      </c>
      <c r="Z65" s="2"/>
      <c r="AA65" s="2" t="s">
        <v>92</v>
      </c>
      <c r="AB65" s="5" t="s">
        <v>104</v>
      </c>
    </row>
    <row r="66" spans="1:28" ht="409.5">
      <c r="A66" s="4" t="s">
        <v>1834</v>
      </c>
      <c r="B66" s="2" t="s">
        <v>202</v>
      </c>
      <c r="C66" s="2" t="s">
        <v>1842</v>
      </c>
      <c r="D66" s="2" t="s">
        <v>587</v>
      </c>
      <c r="E66" s="2"/>
      <c r="F66" s="2" t="s">
        <v>122</v>
      </c>
      <c r="G66" s="2" t="s">
        <v>1618</v>
      </c>
      <c r="H66" s="2" t="s">
        <v>689</v>
      </c>
      <c r="I66" s="2" t="s">
        <v>159</v>
      </c>
      <c r="J66" s="2" t="s">
        <v>358</v>
      </c>
      <c r="K66" s="2" t="s">
        <v>141</v>
      </c>
      <c r="L66" s="2" t="s">
        <v>947</v>
      </c>
      <c r="M66" s="2" t="s">
        <v>119</v>
      </c>
      <c r="N66" s="2" t="s">
        <v>9346</v>
      </c>
      <c r="O66" s="2" t="s">
        <v>949</v>
      </c>
      <c r="P66" s="2"/>
      <c r="Q66" s="2"/>
      <c r="R66" s="2" t="s">
        <v>1843</v>
      </c>
      <c r="S66" s="2" t="s">
        <v>20</v>
      </c>
      <c r="T66" s="2" t="s">
        <v>20</v>
      </c>
      <c r="U66" s="2"/>
      <c r="V66" s="2" t="s">
        <v>1841</v>
      </c>
      <c r="W66" s="2"/>
      <c r="X66" s="2" t="s">
        <v>202</v>
      </c>
      <c r="Y66" s="2" t="s">
        <v>1628</v>
      </c>
      <c r="Z66" s="2"/>
      <c r="AA66" s="2" t="s">
        <v>92</v>
      </c>
      <c r="AB66" s="5" t="s">
        <v>20</v>
      </c>
    </row>
    <row r="67" spans="1:28" ht="338.1">
      <c r="A67" s="4" t="s">
        <v>1834</v>
      </c>
      <c r="B67" s="2" t="s">
        <v>202</v>
      </c>
      <c r="C67" s="2" t="s">
        <v>1842</v>
      </c>
      <c r="D67" s="2" t="s">
        <v>587</v>
      </c>
      <c r="E67" s="2"/>
      <c r="F67" s="2" t="s">
        <v>122</v>
      </c>
      <c r="G67" s="2" t="s">
        <v>1618</v>
      </c>
      <c r="H67" s="2" t="s">
        <v>139</v>
      </c>
      <c r="I67" s="2" t="s">
        <v>140</v>
      </c>
      <c r="J67" s="2" t="s">
        <v>140</v>
      </c>
      <c r="K67" s="2" t="s">
        <v>141</v>
      </c>
      <c r="L67" s="2" t="s">
        <v>947</v>
      </c>
      <c r="M67" s="2" t="s">
        <v>117</v>
      </c>
      <c r="N67" s="2" t="s">
        <v>998</v>
      </c>
      <c r="O67" s="2" t="s">
        <v>949</v>
      </c>
      <c r="P67" s="2"/>
      <c r="Q67" s="2"/>
      <c r="R67" s="2" t="s">
        <v>1843</v>
      </c>
      <c r="S67" s="2" t="s">
        <v>20</v>
      </c>
      <c r="T67" s="2" t="s">
        <v>20</v>
      </c>
      <c r="U67" s="2"/>
      <c r="V67" s="2" t="s">
        <v>1841</v>
      </c>
      <c r="W67" s="2"/>
      <c r="X67" s="2" t="s">
        <v>202</v>
      </c>
      <c r="Y67" s="2" t="s">
        <v>1628</v>
      </c>
      <c r="Z67" s="2"/>
      <c r="AA67" s="2" t="s">
        <v>92</v>
      </c>
      <c r="AB67" s="5" t="s">
        <v>20</v>
      </c>
    </row>
    <row r="68" spans="1:28" ht="51.95">
      <c r="A68" s="4" t="s">
        <v>1834</v>
      </c>
      <c r="B68" s="2" t="s">
        <v>202</v>
      </c>
      <c r="C68" s="2" t="s">
        <v>1842</v>
      </c>
      <c r="D68" s="2" t="s">
        <v>587</v>
      </c>
      <c r="E68" s="2"/>
      <c r="F68" s="2" t="s">
        <v>122</v>
      </c>
      <c r="G68" s="2" t="s">
        <v>1618</v>
      </c>
      <c r="H68" s="2" t="s">
        <v>293</v>
      </c>
      <c r="I68" s="2" t="s">
        <v>294</v>
      </c>
      <c r="J68" s="2" t="s">
        <v>294</v>
      </c>
      <c r="K68" s="2" t="s">
        <v>141</v>
      </c>
      <c r="L68" s="2" t="s">
        <v>947</v>
      </c>
      <c r="M68" s="2" t="s">
        <v>117</v>
      </c>
      <c r="N68" s="2" t="s">
        <v>1245</v>
      </c>
      <c r="O68" s="2" t="s">
        <v>949</v>
      </c>
      <c r="P68" s="2"/>
      <c r="Q68" s="2"/>
      <c r="R68" s="2" t="s">
        <v>1843</v>
      </c>
      <c r="S68" s="2" t="s">
        <v>20</v>
      </c>
      <c r="T68" s="2" t="s">
        <v>1059</v>
      </c>
      <c r="U68" s="2"/>
      <c r="V68" s="2" t="s">
        <v>1841</v>
      </c>
      <c r="W68" s="2"/>
      <c r="X68" s="2" t="s">
        <v>202</v>
      </c>
      <c r="Y68" s="2" t="s">
        <v>1628</v>
      </c>
      <c r="Z68" s="2"/>
      <c r="AA68" s="2" t="s">
        <v>92</v>
      </c>
      <c r="AB68" s="5" t="s">
        <v>20</v>
      </c>
    </row>
    <row r="69" spans="1:28" ht="51.95">
      <c r="A69" s="4" t="s">
        <v>1834</v>
      </c>
      <c r="B69" s="2" t="s">
        <v>202</v>
      </c>
      <c r="C69" s="2" t="s">
        <v>1842</v>
      </c>
      <c r="D69" s="2" t="s">
        <v>587</v>
      </c>
      <c r="E69" s="2"/>
      <c r="F69" s="2" t="s">
        <v>122</v>
      </c>
      <c r="G69" s="2" t="s">
        <v>1618</v>
      </c>
      <c r="H69" s="2" t="s">
        <v>690</v>
      </c>
      <c r="I69" s="2"/>
      <c r="J69" s="2" t="s">
        <v>297</v>
      </c>
      <c r="K69" s="2" t="s">
        <v>141</v>
      </c>
      <c r="L69" s="2" t="s">
        <v>947</v>
      </c>
      <c r="M69" s="2" t="s">
        <v>117</v>
      </c>
      <c r="N69" s="2" t="s">
        <v>1001</v>
      </c>
      <c r="O69" s="2" t="s">
        <v>949</v>
      </c>
      <c r="P69" s="2"/>
      <c r="Q69" s="2"/>
      <c r="R69" s="2" t="s">
        <v>1843</v>
      </c>
      <c r="S69" s="2" t="s">
        <v>104</v>
      </c>
      <c r="T69" s="2" t="s">
        <v>104</v>
      </c>
      <c r="U69" s="2"/>
      <c r="V69" s="2" t="s">
        <v>1841</v>
      </c>
      <c r="W69" s="2"/>
      <c r="X69" s="2" t="s">
        <v>202</v>
      </c>
      <c r="Y69" s="2" t="s">
        <v>1628</v>
      </c>
      <c r="Z69" s="2"/>
      <c r="AA69" s="2" t="s">
        <v>92</v>
      </c>
      <c r="AB69" s="5" t="s">
        <v>20</v>
      </c>
    </row>
    <row r="70" spans="1:28" ht="51.95">
      <c r="A70" s="4" t="s">
        <v>1834</v>
      </c>
      <c r="B70" s="2" t="s">
        <v>202</v>
      </c>
      <c r="C70" s="2" t="s">
        <v>1842</v>
      </c>
      <c r="D70" s="2" t="s">
        <v>587</v>
      </c>
      <c r="E70" s="2"/>
      <c r="F70" s="2" t="s">
        <v>122</v>
      </c>
      <c r="G70" s="2" t="s">
        <v>1618</v>
      </c>
      <c r="H70" s="2" t="s">
        <v>145</v>
      </c>
      <c r="I70" s="2"/>
      <c r="J70" s="2" t="s">
        <v>147</v>
      </c>
      <c r="K70" s="2" t="s">
        <v>141</v>
      </c>
      <c r="L70" s="2" t="s">
        <v>947</v>
      </c>
      <c r="M70" s="2" t="s">
        <v>117</v>
      </c>
      <c r="N70" s="2" t="s">
        <v>1004</v>
      </c>
      <c r="O70" s="2" t="s">
        <v>949</v>
      </c>
      <c r="P70" s="2"/>
      <c r="Q70" s="2"/>
      <c r="R70" s="2" t="s">
        <v>1843</v>
      </c>
      <c r="S70" s="2" t="s">
        <v>104</v>
      </c>
      <c r="T70" s="2" t="s">
        <v>104</v>
      </c>
      <c r="U70" s="2"/>
      <c r="V70" s="2" t="s">
        <v>1841</v>
      </c>
      <c r="W70" s="2"/>
      <c r="X70" s="2" t="s">
        <v>202</v>
      </c>
      <c r="Y70" s="2" t="s">
        <v>1628</v>
      </c>
      <c r="Z70" s="2"/>
      <c r="AA70" s="2" t="s">
        <v>92</v>
      </c>
      <c r="AB70" s="5" t="s">
        <v>20</v>
      </c>
    </row>
    <row r="71" spans="1:28" ht="51.95">
      <c r="A71" s="4" t="s">
        <v>1834</v>
      </c>
      <c r="B71" s="2" t="s">
        <v>202</v>
      </c>
      <c r="C71" s="2" t="s">
        <v>1842</v>
      </c>
      <c r="D71" s="2" t="s">
        <v>587</v>
      </c>
      <c r="E71" s="2"/>
      <c r="F71" s="2" t="s">
        <v>122</v>
      </c>
      <c r="G71" s="2" t="s">
        <v>1618</v>
      </c>
      <c r="H71" s="2" t="s">
        <v>691</v>
      </c>
      <c r="I71" s="2"/>
      <c r="J71" s="2" t="s">
        <v>300</v>
      </c>
      <c r="K71" s="2" t="s">
        <v>141</v>
      </c>
      <c r="L71" s="2" t="s">
        <v>947</v>
      </c>
      <c r="M71" s="2" t="s">
        <v>117</v>
      </c>
      <c r="N71" s="2" t="s">
        <v>1001</v>
      </c>
      <c r="O71" s="2" t="s">
        <v>949</v>
      </c>
      <c r="P71" s="2"/>
      <c r="Q71" s="2"/>
      <c r="R71" s="2" t="s">
        <v>1843</v>
      </c>
      <c r="S71" s="2" t="s">
        <v>104</v>
      </c>
      <c r="T71" s="2" t="s">
        <v>104</v>
      </c>
      <c r="U71" s="2"/>
      <c r="V71" s="2" t="s">
        <v>1841</v>
      </c>
      <c r="W71" s="2"/>
      <c r="X71" s="2" t="s">
        <v>202</v>
      </c>
      <c r="Y71" s="2" t="s">
        <v>1628</v>
      </c>
      <c r="Z71" s="2"/>
      <c r="AA71" s="2" t="s">
        <v>92</v>
      </c>
      <c r="AB71" s="5" t="s">
        <v>20</v>
      </c>
    </row>
    <row r="72" spans="1:28" ht="51.95">
      <c r="A72" s="4" t="s">
        <v>1834</v>
      </c>
      <c r="B72" s="2" t="s">
        <v>202</v>
      </c>
      <c r="C72" s="2" t="s">
        <v>1842</v>
      </c>
      <c r="D72" s="2" t="s">
        <v>587</v>
      </c>
      <c r="E72" s="2"/>
      <c r="F72" s="2" t="s">
        <v>122</v>
      </c>
      <c r="G72" s="2" t="s">
        <v>1618</v>
      </c>
      <c r="H72" s="2" t="s">
        <v>151</v>
      </c>
      <c r="I72" s="2"/>
      <c r="J72" s="2" t="s">
        <v>153</v>
      </c>
      <c r="K72" s="2" t="s">
        <v>141</v>
      </c>
      <c r="L72" s="2" t="s">
        <v>947</v>
      </c>
      <c r="M72" s="2" t="s">
        <v>117</v>
      </c>
      <c r="N72" s="2" t="s">
        <v>1004</v>
      </c>
      <c r="O72" s="2" t="s">
        <v>949</v>
      </c>
      <c r="P72" s="2"/>
      <c r="Q72" s="2"/>
      <c r="R72" s="2" t="s">
        <v>1843</v>
      </c>
      <c r="S72" s="2" t="s">
        <v>104</v>
      </c>
      <c r="T72" s="2" t="s">
        <v>104</v>
      </c>
      <c r="U72" s="2"/>
      <c r="V72" s="2" t="s">
        <v>1841</v>
      </c>
      <c r="W72" s="2"/>
      <c r="X72" s="2" t="s">
        <v>202</v>
      </c>
      <c r="Y72" s="2" t="s">
        <v>1628</v>
      </c>
      <c r="Z72" s="2"/>
      <c r="AA72" s="2" t="s">
        <v>92</v>
      </c>
      <c r="AB72" s="5" t="s">
        <v>20</v>
      </c>
    </row>
    <row r="73" spans="1:28" ht="78">
      <c r="A73" s="4" t="s">
        <v>1834</v>
      </c>
      <c r="B73" s="2" t="s">
        <v>202</v>
      </c>
      <c r="C73" s="2" t="s">
        <v>588</v>
      </c>
      <c r="D73" s="2" t="s">
        <v>588</v>
      </c>
      <c r="E73" s="2"/>
      <c r="F73" s="2" t="s">
        <v>231</v>
      </c>
      <c r="G73" s="2" t="s">
        <v>1618</v>
      </c>
      <c r="H73" s="2" t="s">
        <v>588</v>
      </c>
      <c r="I73" s="2"/>
      <c r="J73" s="2" t="s">
        <v>223</v>
      </c>
      <c r="K73" s="2" t="s">
        <v>141</v>
      </c>
      <c r="L73" s="2" t="s">
        <v>947</v>
      </c>
      <c r="M73" s="2" t="s">
        <v>117</v>
      </c>
      <c r="N73" s="2" t="s">
        <v>9347</v>
      </c>
      <c r="O73" s="2" t="s">
        <v>949</v>
      </c>
      <c r="P73" s="2"/>
      <c r="Q73" s="2"/>
      <c r="R73" s="2" t="s">
        <v>1862</v>
      </c>
      <c r="S73" s="2" t="s">
        <v>104</v>
      </c>
      <c r="T73" s="2" t="s">
        <v>104</v>
      </c>
      <c r="U73" s="2"/>
      <c r="V73" s="2" t="s">
        <v>1403</v>
      </c>
      <c r="W73" s="2"/>
      <c r="X73" s="2" t="s">
        <v>202</v>
      </c>
      <c r="Y73" s="2" t="s">
        <v>1628</v>
      </c>
      <c r="Z73" s="2"/>
      <c r="AA73" s="2" t="s">
        <v>92</v>
      </c>
      <c r="AB73" s="5" t="s">
        <v>20</v>
      </c>
    </row>
    <row r="74" spans="1:28" ht="51.95">
      <c r="A74" s="4" t="s">
        <v>1834</v>
      </c>
      <c r="B74" s="2" t="s">
        <v>202</v>
      </c>
      <c r="C74" s="2" t="s">
        <v>588</v>
      </c>
      <c r="D74" s="2" t="s">
        <v>588</v>
      </c>
      <c r="E74" s="2"/>
      <c r="F74" s="2" t="s">
        <v>231</v>
      </c>
      <c r="G74" s="2" t="s">
        <v>1618</v>
      </c>
      <c r="H74" s="2" t="s">
        <v>692</v>
      </c>
      <c r="I74" s="2"/>
      <c r="J74" s="2" t="s">
        <v>423</v>
      </c>
      <c r="K74" s="2" t="s">
        <v>103</v>
      </c>
      <c r="L74" s="2" t="s">
        <v>947</v>
      </c>
      <c r="M74" s="2" t="s">
        <v>273</v>
      </c>
      <c r="N74" s="2" t="s">
        <v>273</v>
      </c>
      <c r="O74" s="2" t="s">
        <v>949</v>
      </c>
      <c r="P74" s="2"/>
      <c r="Q74" s="2"/>
      <c r="R74" s="2"/>
      <c r="S74" s="2" t="s">
        <v>104</v>
      </c>
      <c r="T74" s="2" t="s">
        <v>104</v>
      </c>
      <c r="U74" s="2"/>
      <c r="V74" s="2"/>
      <c r="W74" s="2"/>
      <c r="X74" s="2" t="s">
        <v>202</v>
      </c>
      <c r="Y74" s="2" t="s">
        <v>1628</v>
      </c>
      <c r="Z74" s="2"/>
      <c r="AA74" s="2" t="s">
        <v>92</v>
      </c>
      <c r="AB74" s="5" t="s">
        <v>104</v>
      </c>
    </row>
    <row r="75" spans="1:28" ht="78">
      <c r="A75" s="4" t="s">
        <v>1834</v>
      </c>
      <c r="B75" s="2" t="s">
        <v>202</v>
      </c>
      <c r="C75" s="2" t="s">
        <v>589</v>
      </c>
      <c r="D75" s="2" t="s">
        <v>589</v>
      </c>
      <c r="E75" s="2"/>
      <c r="F75" s="2" t="s">
        <v>122</v>
      </c>
      <c r="G75" s="2" t="s">
        <v>1618</v>
      </c>
      <c r="H75" s="2" t="s">
        <v>362</v>
      </c>
      <c r="I75" s="2"/>
      <c r="J75" s="2" t="s">
        <v>364</v>
      </c>
      <c r="K75" s="2" t="s">
        <v>141</v>
      </c>
      <c r="L75" s="2" t="s">
        <v>947</v>
      </c>
      <c r="M75" s="2" t="s">
        <v>117</v>
      </c>
      <c r="N75" s="2" t="s">
        <v>9347</v>
      </c>
      <c r="O75" s="2" t="s">
        <v>949</v>
      </c>
      <c r="P75" s="2"/>
      <c r="Q75" s="2"/>
      <c r="R75" s="2" t="s">
        <v>1862</v>
      </c>
      <c r="S75" s="2" t="s">
        <v>104</v>
      </c>
      <c r="T75" s="2" t="s">
        <v>104</v>
      </c>
      <c r="U75" s="2"/>
      <c r="V75" s="2" t="s">
        <v>1403</v>
      </c>
      <c r="W75" s="2"/>
      <c r="X75" s="2" t="s">
        <v>202</v>
      </c>
      <c r="Y75" s="2" t="s">
        <v>1628</v>
      </c>
      <c r="Z75" s="2"/>
      <c r="AA75" s="2" t="s">
        <v>92</v>
      </c>
      <c r="AB75" s="5" t="s">
        <v>20</v>
      </c>
    </row>
    <row r="76" spans="1:28" ht="51.95">
      <c r="A76" s="4" t="s">
        <v>1834</v>
      </c>
      <c r="B76" s="2" t="s">
        <v>202</v>
      </c>
      <c r="C76" s="2" t="s">
        <v>362</v>
      </c>
      <c r="D76" s="2" t="s">
        <v>589</v>
      </c>
      <c r="E76" s="2"/>
      <c r="F76" s="2" t="s">
        <v>122</v>
      </c>
      <c r="G76" s="2" t="s">
        <v>1618</v>
      </c>
      <c r="H76" s="2" t="s">
        <v>365</v>
      </c>
      <c r="I76" s="2"/>
      <c r="J76" s="2" t="s">
        <v>366</v>
      </c>
      <c r="K76" s="2" t="s">
        <v>103</v>
      </c>
      <c r="L76" s="2" t="s">
        <v>947</v>
      </c>
      <c r="M76" s="2" t="s">
        <v>273</v>
      </c>
      <c r="N76" s="2" t="s">
        <v>273</v>
      </c>
      <c r="O76" s="2" t="s">
        <v>949</v>
      </c>
      <c r="P76" s="2"/>
      <c r="Q76" s="2"/>
      <c r="R76" s="2"/>
      <c r="S76" s="2" t="s">
        <v>104</v>
      </c>
      <c r="T76" s="2" t="s">
        <v>104</v>
      </c>
      <c r="U76" s="2"/>
      <c r="V76" s="2"/>
      <c r="W76" s="2"/>
      <c r="X76" s="2" t="s">
        <v>202</v>
      </c>
      <c r="Y76" s="2" t="s">
        <v>1628</v>
      </c>
      <c r="Z76" s="2"/>
      <c r="AA76" s="2" t="s">
        <v>92</v>
      </c>
      <c r="AB76" s="5" t="s">
        <v>104</v>
      </c>
    </row>
    <row r="77" spans="1:28" ht="51.95">
      <c r="A77" s="4" t="s">
        <v>1878</v>
      </c>
      <c r="B77" s="2" t="s">
        <v>374</v>
      </c>
      <c r="C77" s="2" t="s">
        <v>1880</v>
      </c>
      <c r="D77" s="2" t="s">
        <v>590</v>
      </c>
      <c r="E77" s="2" t="s">
        <v>1881</v>
      </c>
      <c r="F77" s="2" t="s">
        <v>606</v>
      </c>
      <c r="G77" s="2" t="s">
        <v>1321</v>
      </c>
      <c r="H77" s="2" t="s">
        <v>375</v>
      </c>
      <c r="I77" s="2" t="s">
        <v>376</v>
      </c>
      <c r="J77" s="2" t="s">
        <v>376</v>
      </c>
      <c r="K77" s="2" t="s">
        <v>444</v>
      </c>
      <c r="L77" s="2" t="s">
        <v>947</v>
      </c>
      <c r="M77" s="2" t="s">
        <v>117</v>
      </c>
      <c r="N77" s="2" t="s">
        <v>1001</v>
      </c>
      <c r="O77" s="2" t="s">
        <v>949</v>
      </c>
      <c r="P77" s="2"/>
      <c r="Q77" s="2"/>
      <c r="R77" s="2" t="s">
        <v>1882</v>
      </c>
      <c r="S77" s="2" t="s">
        <v>20</v>
      </c>
      <c r="T77" s="2" t="s">
        <v>20</v>
      </c>
      <c r="U77" s="2"/>
      <c r="V77" s="2" t="s">
        <v>1879</v>
      </c>
      <c r="W77" s="2"/>
      <c r="X77" s="2" t="s">
        <v>374</v>
      </c>
      <c r="Y77" s="2" t="s">
        <v>1628</v>
      </c>
      <c r="Z77" s="2"/>
      <c r="AA77" s="2" t="s">
        <v>92</v>
      </c>
      <c r="AB77" s="5" t="s">
        <v>20</v>
      </c>
    </row>
    <row r="78" spans="1:28" ht="129.94999999999999">
      <c r="A78" s="4" t="s">
        <v>1878</v>
      </c>
      <c r="B78" s="2" t="s">
        <v>374</v>
      </c>
      <c r="C78" s="2" t="s">
        <v>1880</v>
      </c>
      <c r="D78" s="2" t="s">
        <v>590</v>
      </c>
      <c r="E78" s="2" t="s">
        <v>1881</v>
      </c>
      <c r="F78" s="2" t="s">
        <v>606</v>
      </c>
      <c r="G78" s="2" t="s">
        <v>1321</v>
      </c>
      <c r="H78" s="2" t="s">
        <v>256</v>
      </c>
      <c r="I78" s="2" t="s">
        <v>257</v>
      </c>
      <c r="J78" s="2" t="s">
        <v>257</v>
      </c>
      <c r="K78" s="2" t="s">
        <v>444</v>
      </c>
      <c r="L78" s="2" t="s">
        <v>947</v>
      </c>
      <c r="M78" s="2" t="s">
        <v>117</v>
      </c>
      <c r="N78" s="2" t="s">
        <v>1001</v>
      </c>
      <c r="O78" s="2" t="s">
        <v>949</v>
      </c>
      <c r="P78" s="2"/>
      <c r="Q78" s="2"/>
      <c r="R78" s="2" t="s">
        <v>1885</v>
      </c>
      <c r="S78" s="2" t="s">
        <v>20</v>
      </c>
      <c r="T78" s="2" t="s">
        <v>20</v>
      </c>
      <c r="U78" s="2"/>
      <c r="V78" s="2" t="s">
        <v>1879</v>
      </c>
      <c r="W78" s="2"/>
      <c r="X78" s="2" t="s">
        <v>374</v>
      </c>
      <c r="Y78" s="2" t="s">
        <v>1628</v>
      </c>
      <c r="Z78" s="2"/>
      <c r="AA78" s="2" t="s">
        <v>92</v>
      </c>
      <c r="AB78" s="5" t="s">
        <v>20</v>
      </c>
    </row>
    <row r="79" spans="1:28" ht="51.95">
      <c r="A79" s="4" t="s">
        <v>1878</v>
      </c>
      <c r="B79" s="2" t="s">
        <v>374</v>
      </c>
      <c r="C79" s="2" t="s">
        <v>1880</v>
      </c>
      <c r="D79" s="2" t="s">
        <v>590</v>
      </c>
      <c r="E79" s="2" t="s">
        <v>1881</v>
      </c>
      <c r="F79" s="2" t="s">
        <v>606</v>
      </c>
      <c r="G79" s="2" t="s">
        <v>1321</v>
      </c>
      <c r="H79" s="2" t="s">
        <v>258</v>
      </c>
      <c r="I79" s="2" t="s">
        <v>259</v>
      </c>
      <c r="J79" s="2" t="s">
        <v>259</v>
      </c>
      <c r="K79" s="2" t="s">
        <v>444</v>
      </c>
      <c r="L79" s="2" t="s">
        <v>947</v>
      </c>
      <c r="M79" s="2" t="s">
        <v>117</v>
      </c>
      <c r="N79" s="2" t="s">
        <v>1001</v>
      </c>
      <c r="O79" s="2" t="s">
        <v>949</v>
      </c>
      <c r="P79" s="2"/>
      <c r="Q79" s="2"/>
      <c r="R79" s="2"/>
      <c r="S79" s="2" t="s">
        <v>20</v>
      </c>
      <c r="T79" s="2" t="s">
        <v>20</v>
      </c>
      <c r="U79" s="2"/>
      <c r="V79" s="2"/>
      <c r="W79" s="2"/>
      <c r="X79" s="2" t="s">
        <v>374</v>
      </c>
      <c r="Y79" s="2" t="s">
        <v>1628</v>
      </c>
      <c r="Z79" s="2"/>
      <c r="AA79" s="2" t="s">
        <v>92</v>
      </c>
      <c r="AB79" s="5" t="s">
        <v>20</v>
      </c>
    </row>
    <row r="80" spans="1:28" ht="51.95">
      <c r="A80" s="4" t="s">
        <v>1878</v>
      </c>
      <c r="B80" s="2" t="s">
        <v>374</v>
      </c>
      <c r="C80" s="2" t="s">
        <v>1880</v>
      </c>
      <c r="D80" s="2" t="s">
        <v>590</v>
      </c>
      <c r="E80" s="2" t="s">
        <v>1881</v>
      </c>
      <c r="F80" s="2" t="s">
        <v>606</v>
      </c>
      <c r="G80" s="2" t="s">
        <v>1321</v>
      </c>
      <c r="H80" s="2" t="s">
        <v>260</v>
      </c>
      <c r="I80" s="2" t="s">
        <v>261</v>
      </c>
      <c r="J80" s="2" t="s">
        <v>261</v>
      </c>
      <c r="K80" s="2" t="s">
        <v>444</v>
      </c>
      <c r="L80" s="2" t="s">
        <v>947</v>
      </c>
      <c r="M80" s="2" t="s">
        <v>117</v>
      </c>
      <c r="N80" s="2" t="s">
        <v>1001</v>
      </c>
      <c r="O80" s="2" t="s">
        <v>949</v>
      </c>
      <c r="P80" s="2"/>
      <c r="Q80" s="2"/>
      <c r="R80" s="2"/>
      <c r="S80" s="2" t="s">
        <v>20</v>
      </c>
      <c r="T80" s="2" t="s">
        <v>20</v>
      </c>
      <c r="U80" s="2"/>
      <c r="V80" s="2"/>
      <c r="W80" s="2"/>
      <c r="X80" s="2" t="s">
        <v>374</v>
      </c>
      <c r="Y80" s="2" t="s">
        <v>1628</v>
      </c>
      <c r="Z80" s="2"/>
      <c r="AA80" s="2" t="s">
        <v>92</v>
      </c>
      <c r="AB80" s="5" t="s">
        <v>20</v>
      </c>
    </row>
    <row r="81" spans="1:28" ht="51.95">
      <c r="A81" s="4" t="s">
        <v>1878</v>
      </c>
      <c r="B81" s="2" t="s">
        <v>374</v>
      </c>
      <c r="C81" s="2" t="s">
        <v>1880</v>
      </c>
      <c r="D81" s="2" t="s">
        <v>590</v>
      </c>
      <c r="E81" s="2" t="s">
        <v>1881</v>
      </c>
      <c r="F81" s="2" t="s">
        <v>606</v>
      </c>
      <c r="G81" s="2" t="s">
        <v>1321</v>
      </c>
      <c r="H81" s="2" t="s">
        <v>262</v>
      </c>
      <c r="I81" s="2" t="s">
        <v>263</v>
      </c>
      <c r="J81" s="2" t="s">
        <v>263</v>
      </c>
      <c r="K81" s="2" t="s">
        <v>444</v>
      </c>
      <c r="L81" s="2" t="s">
        <v>947</v>
      </c>
      <c r="M81" s="2" t="s">
        <v>117</v>
      </c>
      <c r="N81" s="2" t="s">
        <v>1001</v>
      </c>
      <c r="O81" s="2" t="s">
        <v>949</v>
      </c>
      <c r="P81" s="2"/>
      <c r="Q81" s="2"/>
      <c r="R81" s="2"/>
      <c r="S81" s="2" t="s">
        <v>20</v>
      </c>
      <c r="T81" s="2" t="s">
        <v>20</v>
      </c>
      <c r="U81" s="2"/>
      <c r="V81" s="2"/>
      <c r="W81" s="2"/>
      <c r="X81" s="2" t="s">
        <v>374</v>
      </c>
      <c r="Y81" s="2" t="s">
        <v>1628</v>
      </c>
      <c r="Z81" s="2"/>
      <c r="AA81" s="2" t="s">
        <v>92</v>
      </c>
      <c r="AB81" s="5" t="s">
        <v>20</v>
      </c>
    </row>
    <row r="82" spans="1:28" ht="51.95">
      <c r="A82" s="4" t="s">
        <v>1878</v>
      </c>
      <c r="B82" s="2" t="s">
        <v>374</v>
      </c>
      <c r="C82" s="2" t="s">
        <v>1880</v>
      </c>
      <c r="D82" s="2" t="s">
        <v>590</v>
      </c>
      <c r="E82" s="2" t="s">
        <v>1881</v>
      </c>
      <c r="F82" s="2" t="s">
        <v>606</v>
      </c>
      <c r="G82" s="2" t="s">
        <v>1321</v>
      </c>
      <c r="H82" s="2" t="s">
        <v>268</v>
      </c>
      <c r="I82" s="2" t="s">
        <v>269</v>
      </c>
      <c r="J82" s="2" t="s">
        <v>269</v>
      </c>
      <c r="K82" s="2" t="s">
        <v>216</v>
      </c>
      <c r="L82" s="2" t="s">
        <v>1423</v>
      </c>
      <c r="M82" s="2"/>
      <c r="N82" s="2"/>
      <c r="O82" s="2" t="s">
        <v>949</v>
      </c>
      <c r="P82" s="2"/>
      <c r="Q82" s="2"/>
      <c r="R82" s="2" t="s">
        <v>1887</v>
      </c>
      <c r="S82" s="2" t="s">
        <v>20</v>
      </c>
      <c r="T82" s="2" t="s">
        <v>20</v>
      </c>
      <c r="U82" s="2"/>
      <c r="V82" s="2" t="s">
        <v>1879</v>
      </c>
      <c r="W82" s="2"/>
      <c r="X82" s="2" t="s">
        <v>374</v>
      </c>
      <c r="Y82" s="2" t="s">
        <v>1628</v>
      </c>
      <c r="Z82" s="2"/>
      <c r="AA82" s="2" t="s">
        <v>92</v>
      </c>
      <c r="AB82" s="5" t="s">
        <v>104</v>
      </c>
    </row>
    <row r="83" spans="1:28" ht="51.95">
      <c r="A83" s="4" t="s">
        <v>1878</v>
      </c>
      <c r="B83" s="2" t="s">
        <v>374</v>
      </c>
      <c r="C83" s="2" t="s">
        <v>1880</v>
      </c>
      <c r="D83" s="2" t="s">
        <v>590</v>
      </c>
      <c r="E83" s="2" t="s">
        <v>1881</v>
      </c>
      <c r="F83" s="2" t="s">
        <v>606</v>
      </c>
      <c r="G83" s="2" t="s">
        <v>1321</v>
      </c>
      <c r="H83" s="2" t="s">
        <v>270</v>
      </c>
      <c r="I83" s="2" t="s">
        <v>271</v>
      </c>
      <c r="J83" s="2" t="s">
        <v>271</v>
      </c>
      <c r="K83" s="2" t="s">
        <v>216</v>
      </c>
      <c r="L83" s="2" t="s">
        <v>1423</v>
      </c>
      <c r="M83" s="2"/>
      <c r="N83" s="2"/>
      <c r="O83" s="2" t="s">
        <v>949</v>
      </c>
      <c r="P83" s="2"/>
      <c r="Q83" s="2"/>
      <c r="R83" s="2" t="s">
        <v>1887</v>
      </c>
      <c r="S83" s="2" t="s">
        <v>20</v>
      </c>
      <c r="T83" s="2" t="s">
        <v>20</v>
      </c>
      <c r="U83" s="2"/>
      <c r="V83" s="2" t="s">
        <v>1879</v>
      </c>
      <c r="W83" s="2"/>
      <c r="X83" s="2" t="s">
        <v>374</v>
      </c>
      <c r="Y83" s="2" t="s">
        <v>1628</v>
      </c>
      <c r="Z83" s="2"/>
      <c r="AA83" s="2" t="s">
        <v>92</v>
      </c>
      <c r="AB83" s="5" t="s">
        <v>104</v>
      </c>
    </row>
    <row r="84" spans="1:28" ht="143.1">
      <c r="A84" s="4" t="s">
        <v>1878</v>
      </c>
      <c r="B84" s="2" t="s">
        <v>374</v>
      </c>
      <c r="C84" s="2" t="s">
        <v>1880</v>
      </c>
      <c r="D84" s="2" t="s">
        <v>590</v>
      </c>
      <c r="E84" s="2" t="s">
        <v>1881</v>
      </c>
      <c r="F84" s="2" t="s">
        <v>606</v>
      </c>
      <c r="G84" s="2" t="s">
        <v>1618</v>
      </c>
      <c r="H84" s="2" t="s">
        <v>241</v>
      </c>
      <c r="I84" s="2" t="s">
        <v>242</v>
      </c>
      <c r="J84" s="2" t="s">
        <v>242</v>
      </c>
      <c r="K84" s="2" t="s">
        <v>444</v>
      </c>
      <c r="L84" s="2" t="s">
        <v>947</v>
      </c>
      <c r="M84" s="2" t="s">
        <v>117</v>
      </c>
      <c r="N84" s="2" t="s">
        <v>1147</v>
      </c>
      <c r="O84" s="2" t="s">
        <v>619</v>
      </c>
      <c r="P84" s="2"/>
      <c r="Q84" s="2"/>
      <c r="R84" s="2" t="s">
        <v>1890</v>
      </c>
      <c r="S84" s="2" t="s">
        <v>20</v>
      </c>
      <c r="T84" s="2" t="s">
        <v>20</v>
      </c>
      <c r="U84" s="2"/>
      <c r="V84" s="2" t="s">
        <v>1879</v>
      </c>
      <c r="W84" s="2"/>
      <c r="X84" s="2" t="s">
        <v>374</v>
      </c>
      <c r="Y84" s="2" t="s">
        <v>1628</v>
      </c>
      <c r="Z84" s="2"/>
      <c r="AA84" s="2" t="s">
        <v>185</v>
      </c>
      <c r="AB84" s="5" t="s">
        <v>20</v>
      </c>
    </row>
    <row r="85" spans="1:28" ht="51.95">
      <c r="A85" s="4" t="s">
        <v>1878</v>
      </c>
      <c r="B85" s="2" t="s">
        <v>374</v>
      </c>
      <c r="C85" s="2" t="s">
        <v>1880</v>
      </c>
      <c r="D85" s="2" t="s">
        <v>590</v>
      </c>
      <c r="E85" s="2" t="s">
        <v>1881</v>
      </c>
      <c r="F85" s="2" t="s">
        <v>606</v>
      </c>
      <c r="G85" s="2" t="s">
        <v>1618</v>
      </c>
      <c r="H85" s="2" t="s">
        <v>217</v>
      </c>
      <c r="I85" s="2" t="s">
        <v>218</v>
      </c>
      <c r="J85" s="2" t="s">
        <v>218</v>
      </c>
      <c r="K85" s="2" t="s">
        <v>444</v>
      </c>
      <c r="L85" s="2" t="s">
        <v>947</v>
      </c>
      <c r="M85" s="2" t="s">
        <v>117</v>
      </c>
      <c r="N85" s="2" t="s">
        <v>9348</v>
      </c>
      <c r="O85" s="2" t="s">
        <v>949</v>
      </c>
      <c r="P85" s="2"/>
      <c r="Q85" s="2"/>
      <c r="R85" s="2" t="s">
        <v>1892</v>
      </c>
      <c r="S85" s="2" t="s">
        <v>20</v>
      </c>
      <c r="T85" s="2" t="s">
        <v>20</v>
      </c>
      <c r="U85" s="2"/>
      <c r="V85" s="2" t="s">
        <v>1879</v>
      </c>
      <c r="W85" s="2"/>
      <c r="X85" s="2" t="s">
        <v>374</v>
      </c>
      <c r="Y85" s="2" t="s">
        <v>1628</v>
      </c>
      <c r="Z85" s="2"/>
      <c r="AA85" s="2" t="s">
        <v>92</v>
      </c>
      <c r="AB85" s="5" t="s">
        <v>20</v>
      </c>
    </row>
    <row r="86" spans="1:28" ht="51.95">
      <c r="A86" s="4" t="s">
        <v>1878</v>
      </c>
      <c r="B86" s="2" t="s">
        <v>374</v>
      </c>
      <c r="C86" s="2" t="s">
        <v>1880</v>
      </c>
      <c r="D86" s="2" t="s">
        <v>590</v>
      </c>
      <c r="E86" s="2" t="s">
        <v>1881</v>
      </c>
      <c r="F86" s="2" t="s">
        <v>606</v>
      </c>
      <c r="G86" s="2" t="s">
        <v>1618</v>
      </c>
      <c r="H86" s="2" t="s">
        <v>814</v>
      </c>
      <c r="I86" s="2" t="s">
        <v>1896</v>
      </c>
      <c r="J86" s="2" t="s">
        <v>1896</v>
      </c>
      <c r="K86" s="2" t="s">
        <v>444</v>
      </c>
      <c r="L86" s="2" t="s">
        <v>947</v>
      </c>
      <c r="M86" s="2" t="s">
        <v>117</v>
      </c>
      <c r="N86" s="2" t="s">
        <v>9349</v>
      </c>
      <c r="O86" s="2" t="s">
        <v>949</v>
      </c>
      <c r="P86" s="2"/>
      <c r="Q86" s="2"/>
      <c r="R86" s="2" t="s">
        <v>1895</v>
      </c>
      <c r="S86" s="2" t="s">
        <v>20</v>
      </c>
      <c r="T86" s="2" t="s">
        <v>20</v>
      </c>
      <c r="U86" s="2"/>
      <c r="V86" s="2" t="s">
        <v>1879</v>
      </c>
      <c r="W86" s="2"/>
      <c r="X86" s="2" t="s">
        <v>374</v>
      </c>
      <c r="Y86" s="2" t="s">
        <v>1628</v>
      </c>
      <c r="Z86" s="2"/>
      <c r="AA86" s="2" t="s">
        <v>92</v>
      </c>
      <c r="AB86" s="5" t="s">
        <v>20</v>
      </c>
    </row>
    <row r="87" spans="1:28" ht="78">
      <c r="A87" s="4" t="s">
        <v>1878</v>
      </c>
      <c r="B87" s="2" t="s">
        <v>374</v>
      </c>
      <c r="C87" s="2" t="s">
        <v>1880</v>
      </c>
      <c r="D87" s="2" t="s">
        <v>590</v>
      </c>
      <c r="E87" s="2" t="s">
        <v>1881</v>
      </c>
      <c r="F87" s="2" t="s">
        <v>606</v>
      </c>
      <c r="G87" s="2" t="s">
        <v>1618</v>
      </c>
      <c r="H87" s="2" t="s">
        <v>239</v>
      </c>
      <c r="I87" s="2" t="s">
        <v>240</v>
      </c>
      <c r="J87" s="2" t="s">
        <v>240</v>
      </c>
      <c r="K87" s="2" t="s">
        <v>444</v>
      </c>
      <c r="L87" s="2" t="s">
        <v>947</v>
      </c>
      <c r="M87" s="2" t="s">
        <v>117</v>
      </c>
      <c r="N87" s="2" t="s">
        <v>1143</v>
      </c>
      <c r="O87" s="2" t="s">
        <v>949</v>
      </c>
      <c r="P87" s="2"/>
      <c r="Q87" s="2"/>
      <c r="R87" s="2"/>
      <c r="S87" s="2" t="s">
        <v>20</v>
      </c>
      <c r="T87" s="2" t="s">
        <v>20</v>
      </c>
      <c r="U87" s="2"/>
      <c r="V87" s="2" t="s">
        <v>1879</v>
      </c>
      <c r="W87" s="2"/>
      <c r="X87" s="2" t="s">
        <v>374</v>
      </c>
      <c r="Y87" s="2" t="s">
        <v>1628</v>
      </c>
      <c r="Z87" s="2"/>
      <c r="AA87" s="2" t="s">
        <v>92</v>
      </c>
      <c r="AB87" s="5" t="s">
        <v>20</v>
      </c>
    </row>
    <row r="88" spans="1:28" ht="78">
      <c r="A88" s="4" t="s">
        <v>1878</v>
      </c>
      <c r="B88" s="2" t="s">
        <v>374</v>
      </c>
      <c r="C88" s="2" t="s">
        <v>1880</v>
      </c>
      <c r="D88" s="2" t="s">
        <v>590</v>
      </c>
      <c r="E88" s="2" t="s">
        <v>1881</v>
      </c>
      <c r="F88" s="2" t="s">
        <v>606</v>
      </c>
      <c r="G88" s="2" t="s">
        <v>1321</v>
      </c>
      <c r="H88" s="2" t="s">
        <v>377</v>
      </c>
      <c r="I88" s="2" t="s">
        <v>240</v>
      </c>
      <c r="J88" s="2" t="s">
        <v>240</v>
      </c>
      <c r="K88" s="2" t="s">
        <v>444</v>
      </c>
      <c r="L88" s="2" t="s">
        <v>947</v>
      </c>
      <c r="M88" s="2" t="s">
        <v>117</v>
      </c>
      <c r="N88" s="2" t="s">
        <v>1143</v>
      </c>
      <c r="O88" s="2" t="s">
        <v>949</v>
      </c>
      <c r="P88" s="2"/>
      <c r="Q88" s="2"/>
      <c r="R88" s="2" t="s">
        <v>1898</v>
      </c>
      <c r="S88" s="2" t="s">
        <v>104</v>
      </c>
      <c r="T88" s="2" t="s">
        <v>104</v>
      </c>
      <c r="U88" s="2"/>
      <c r="V88" s="2" t="s">
        <v>1879</v>
      </c>
      <c r="W88" s="2"/>
      <c r="X88" s="2" t="s">
        <v>374</v>
      </c>
      <c r="Y88" s="2" t="s">
        <v>1628</v>
      </c>
      <c r="Z88" s="2"/>
      <c r="AA88" s="2" t="s">
        <v>92</v>
      </c>
      <c r="AB88" s="5" t="s">
        <v>20</v>
      </c>
    </row>
    <row r="89" spans="1:28" ht="51.95">
      <c r="A89" s="4" t="s">
        <v>1878</v>
      </c>
      <c r="B89" s="2" t="s">
        <v>374</v>
      </c>
      <c r="C89" s="2" t="s">
        <v>1880</v>
      </c>
      <c r="D89" s="2" t="s">
        <v>590</v>
      </c>
      <c r="E89" s="2" t="s">
        <v>1881</v>
      </c>
      <c r="F89" s="2" t="s">
        <v>606</v>
      </c>
      <c r="G89" s="2" t="s">
        <v>1618</v>
      </c>
      <c r="H89" s="2" t="s">
        <v>237</v>
      </c>
      <c r="I89" s="2" t="s">
        <v>238</v>
      </c>
      <c r="J89" s="2" t="s">
        <v>238</v>
      </c>
      <c r="K89" s="2" t="s">
        <v>103</v>
      </c>
      <c r="L89" s="2" t="s">
        <v>947</v>
      </c>
      <c r="M89" s="2"/>
      <c r="N89" s="2"/>
      <c r="O89" s="2" t="s">
        <v>949</v>
      </c>
      <c r="P89" s="2" t="s">
        <v>1138</v>
      </c>
      <c r="Q89" s="2"/>
      <c r="R89" s="2"/>
      <c r="S89" s="2" t="s">
        <v>20</v>
      </c>
      <c r="T89" s="2" t="s">
        <v>20</v>
      </c>
      <c r="U89" s="2"/>
      <c r="V89" s="2" t="s">
        <v>1879</v>
      </c>
      <c r="W89" s="2"/>
      <c r="X89" s="2" t="s">
        <v>374</v>
      </c>
      <c r="Y89" s="2" t="s">
        <v>1628</v>
      </c>
      <c r="Z89" s="2"/>
      <c r="AA89" s="2" t="s">
        <v>92</v>
      </c>
      <c r="AB89" s="5" t="s">
        <v>104</v>
      </c>
    </row>
    <row r="90" spans="1:28" ht="51.95">
      <c r="A90" s="4" t="s">
        <v>1878</v>
      </c>
      <c r="B90" s="2" t="s">
        <v>374</v>
      </c>
      <c r="C90" s="2" t="s">
        <v>1880</v>
      </c>
      <c r="D90" s="2" t="s">
        <v>590</v>
      </c>
      <c r="E90" s="2" t="s">
        <v>1881</v>
      </c>
      <c r="F90" s="2" t="s">
        <v>606</v>
      </c>
      <c r="G90" s="2" t="s">
        <v>1321</v>
      </c>
      <c r="H90" s="2" t="s">
        <v>9350</v>
      </c>
      <c r="I90" s="2" t="s">
        <v>207</v>
      </c>
      <c r="J90" s="2" t="s">
        <v>1901</v>
      </c>
      <c r="K90" s="2" t="s">
        <v>103</v>
      </c>
      <c r="L90" s="2" t="s">
        <v>947</v>
      </c>
      <c r="M90" s="2"/>
      <c r="N90" s="2"/>
      <c r="O90" s="2" t="s">
        <v>949</v>
      </c>
      <c r="P90" s="2" t="s">
        <v>104</v>
      </c>
      <c r="Q90" s="2"/>
      <c r="R90" s="2" t="s">
        <v>1900</v>
      </c>
      <c r="S90" s="2" t="s">
        <v>104</v>
      </c>
      <c r="T90" s="2" t="s">
        <v>104</v>
      </c>
      <c r="U90" s="2"/>
      <c r="V90" s="2" t="s">
        <v>1879</v>
      </c>
      <c r="W90" s="2"/>
      <c r="X90" s="2" t="s">
        <v>374</v>
      </c>
      <c r="Y90" s="2" t="s">
        <v>1628</v>
      </c>
      <c r="Z90" s="2"/>
      <c r="AA90" s="2" t="s">
        <v>92</v>
      </c>
      <c r="AB90" s="5" t="s">
        <v>104</v>
      </c>
    </row>
    <row r="91" spans="1:28" ht="51.95">
      <c r="A91" s="4" t="s">
        <v>1878</v>
      </c>
      <c r="B91" s="2" t="s">
        <v>374</v>
      </c>
      <c r="C91" s="2" t="s">
        <v>1880</v>
      </c>
      <c r="D91" s="2" t="s">
        <v>590</v>
      </c>
      <c r="E91" s="2" t="s">
        <v>1881</v>
      </c>
      <c r="F91" s="2" t="s">
        <v>606</v>
      </c>
      <c r="G91" s="2" t="s">
        <v>1321</v>
      </c>
      <c r="H91" s="2" t="s">
        <v>380</v>
      </c>
      <c r="I91" s="2" t="s">
        <v>238</v>
      </c>
      <c r="J91" s="2" t="s">
        <v>238</v>
      </c>
      <c r="K91" s="2" t="s">
        <v>103</v>
      </c>
      <c r="L91" s="2" t="s">
        <v>947</v>
      </c>
      <c r="M91" s="2"/>
      <c r="N91" s="2"/>
      <c r="O91" s="2" t="s">
        <v>949</v>
      </c>
      <c r="P91" s="2" t="s">
        <v>1138</v>
      </c>
      <c r="Q91" s="2"/>
      <c r="R91" s="2" t="s">
        <v>1900</v>
      </c>
      <c r="S91" s="2" t="s">
        <v>104</v>
      </c>
      <c r="T91" s="2" t="s">
        <v>104</v>
      </c>
      <c r="U91" s="2"/>
      <c r="V91" s="2" t="s">
        <v>1879</v>
      </c>
      <c r="W91" s="2"/>
      <c r="X91" s="2" t="s">
        <v>374</v>
      </c>
      <c r="Y91" s="2" t="s">
        <v>1628</v>
      </c>
      <c r="Z91" s="2"/>
      <c r="AA91" s="2" t="s">
        <v>92</v>
      </c>
      <c r="AB91" s="5" t="s">
        <v>104</v>
      </c>
    </row>
    <row r="92" spans="1:28" ht="168.95">
      <c r="A92" s="4" t="s">
        <v>1878</v>
      </c>
      <c r="B92" s="2" t="s">
        <v>374</v>
      </c>
      <c r="C92" s="2" t="s">
        <v>1880</v>
      </c>
      <c r="D92" s="2" t="s">
        <v>590</v>
      </c>
      <c r="E92" s="2" t="s">
        <v>1881</v>
      </c>
      <c r="F92" s="2" t="s">
        <v>606</v>
      </c>
      <c r="G92" s="2" t="s">
        <v>1618</v>
      </c>
      <c r="H92" s="2" t="s">
        <v>254</v>
      </c>
      <c r="I92" s="2" t="s">
        <v>255</v>
      </c>
      <c r="J92" s="2" t="s">
        <v>255</v>
      </c>
      <c r="K92" s="2" t="s">
        <v>444</v>
      </c>
      <c r="L92" s="2" t="s">
        <v>947</v>
      </c>
      <c r="M92" s="2" t="s">
        <v>117</v>
      </c>
      <c r="N92" s="2" t="s">
        <v>1172</v>
      </c>
      <c r="O92" s="2" t="s">
        <v>949</v>
      </c>
      <c r="P92" s="2" t="s">
        <v>1732</v>
      </c>
      <c r="Q92" s="2"/>
      <c r="R92" s="2" t="s">
        <v>9351</v>
      </c>
      <c r="S92" s="2" t="s">
        <v>20</v>
      </c>
      <c r="T92" s="2" t="s">
        <v>20</v>
      </c>
      <c r="U92" s="2"/>
      <c r="V92" s="2" t="s">
        <v>1879</v>
      </c>
      <c r="W92" s="2"/>
      <c r="X92" s="2" t="s">
        <v>374</v>
      </c>
      <c r="Y92" s="2" t="s">
        <v>1628</v>
      </c>
      <c r="Z92" s="2"/>
      <c r="AA92" s="2" t="s">
        <v>92</v>
      </c>
      <c r="AB92" s="5" t="s">
        <v>20</v>
      </c>
    </row>
    <row r="93" spans="1:28" ht="168.95">
      <c r="A93" s="4" t="s">
        <v>1878</v>
      </c>
      <c r="B93" s="2" t="s">
        <v>374</v>
      </c>
      <c r="C93" s="2" t="s">
        <v>1880</v>
      </c>
      <c r="D93" s="2" t="s">
        <v>590</v>
      </c>
      <c r="E93" s="2" t="s">
        <v>1881</v>
      </c>
      <c r="F93" s="2" t="s">
        <v>606</v>
      </c>
      <c r="G93" s="2" t="s">
        <v>1321</v>
      </c>
      <c r="H93" s="2" t="s">
        <v>254</v>
      </c>
      <c r="I93" s="2" t="s">
        <v>255</v>
      </c>
      <c r="J93" s="2" t="s">
        <v>255</v>
      </c>
      <c r="K93" s="2" t="s">
        <v>444</v>
      </c>
      <c r="L93" s="2" t="s">
        <v>947</v>
      </c>
      <c r="M93" s="2" t="s">
        <v>117</v>
      </c>
      <c r="N93" s="2" t="s">
        <v>1172</v>
      </c>
      <c r="O93" s="2" t="s">
        <v>949</v>
      </c>
      <c r="P93" s="2" t="s">
        <v>1732</v>
      </c>
      <c r="Q93" s="2"/>
      <c r="R93" s="2" t="s">
        <v>1905</v>
      </c>
      <c r="S93" s="2"/>
      <c r="T93" s="2"/>
      <c r="U93" s="2"/>
      <c r="V93" s="2" t="s">
        <v>1879</v>
      </c>
      <c r="W93" s="2"/>
      <c r="X93" s="2" t="s">
        <v>374</v>
      </c>
      <c r="Y93" s="2" t="s">
        <v>1628</v>
      </c>
      <c r="Z93" s="2"/>
      <c r="AA93" s="2" t="s">
        <v>92</v>
      </c>
      <c r="AB93" s="5" t="s">
        <v>20</v>
      </c>
    </row>
    <row r="94" spans="1:28" ht="51.95">
      <c r="A94" s="4" t="s">
        <v>1878</v>
      </c>
      <c r="B94" s="2" t="s">
        <v>374</v>
      </c>
      <c r="C94" s="2" t="s">
        <v>1880</v>
      </c>
      <c r="D94" s="2" t="s">
        <v>590</v>
      </c>
      <c r="E94" s="2" t="s">
        <v>1881</v>
      </c>
      <c r="F94" s="2" t="s">
        <v>606</v>
      </c>
      <c r="G94" s="2" t="s">
        <v>1321</v>
      </c>
      <c r="H94" s="2" t="s">
        <v>9352</v>
      </c>
      <c r="I94" s="2" t="s">
        <v>408</v>
      </c>
      <c r="J94" s="2" t="s">
        <v>408</v>
      </c>
      <c r="K94" s="2" t="s">
        <v>103</v>
      </c>
      <c r="L94" s="2" t="s">
        <v>947</v>
      </c>
      <c r="M94" s="2"/>
      <c r="N94" s="2"/>
      <c r="O94" s="2"/>
      <c r="P94" s="2"/>
      <c r="Q94" s="2"/>
      <c r="R94" s="2" t="s">
        <v>1907</v>
      </c>
      <c r="S94" s="2" t="s">
        <v>20</v>
      </c>
      <c r="T94" s="2" t="s">
        <v>20</v>
      </c>
      <c r="U94" s="2"/>
      <c r="V94" s="2" t="s">
        <v>1879</v>
      </c>
      <c r="W94" s="2"/>
      <c r="X94" s="2" t="s">
        <v>374</v>
      </c>
      <c r="Y94" s="2" t="s">
        <v>1628</v>
      </c>
      <c r="Z94" s="2"/>
      <c r="AA94" s="2"/>
      <c r="AB94" s="5" t="s">
        <v>104</v>
      </c>
    </row>
    <row r="95" spans="1:28" ht="51.95">
      <c r="A95" s="4" t="s">
        <v>1878</v>
      </c>
      <c r="B95" s="2" t="s">
        <v>374</v>
      </c>
      <c r="C95" s="2" t="s">
        <v>1880</v>
      </c>
      <c r="D95" s="2" t="s">
        <v>590</v>
      </c>
      <c r="E95" s="2" t="s">
        <v>1881</v>
      </c>
      <c r="F95" s="2" t="s">
        <v>1442</v>
      </c>
      <c r="G95" s="2" t="s">
        <v>1321</v>
      </c>
      <c r="H95" s="2" t="s">
        <v>381</v>
      </c>
      <c r="I95" s="2" t="s">
        <v>382</v>
      </c>
      <c r="J95" s="2" t="s">
        <v>382</v>
      </c>
      <c r="K95" s="2" t="s">
        <v>103</v>
      </c>
      <c r="L95" s="2" t="s">
        <v>947</v>
      </c>
      <c r="M95" s="2"/>
      <c r="N95" s="2"/>
      <c r="O95" s="2" t="s">
        <v>619</v>
      </c>
      <c r="P95" s="2" t="s">
        <v>1445</v>
      </c>
      <c r="Q95" s="2"/>
      <c r="R95" s="2" t="s">
        <v>1909</v>
      </c>
      <c r="S95" s="2" t="s">
        <v>20</v>
      </c>
      <c r="T95" s="2" t="s">
        <v>20</v>
      </c>
      <c r="U95" s="2"/>
      <c r="V95" s="2" t="s">
        <v>1879</v>
      </c>
      <c r="W95" s="2"/>
      <c r="X95" s="2" t="s">
        <v>374</v>
      </c>
      <c r="Y95" s="2" t="s">
        <v>1628</v>
      </c>
      <c r="Z95" s="2"/>
      <c r="AA95" s="2" t="s">
        <v>185</v>
      </c>
      <c r="AB95" s="5" t="s">
        <v>104</v>
      </c>
    </row>
    <row r="96" spans="1:28" ht="51.95">
      <c r="A96" s="4" t="s">
        <v>1878</v>
      </c>
      <c r="B96" s="2" t="s">
        <v>374</v>
      </c>
      <c r="C96" s="2" t="s">
        <v>1880</v>
      </c>
      <c r="D96" s="2" t="s">
        <v>590</v>
      </c>
      <c r="E96" s="2" t="s">
        <v>1881</v>
      </c>
      <c r="F96" s="2" t="s">
        <v>1442</v>
      </c>
      <c r="G96" s="2" t="s">
        <v>1321</v>
      </c>
      <c r="H96" s="2" t="s">
        <v>383</v>
      </c>
      <c r="I96" s="2" t="s">
        <v>9353</v>
      </c>
      <c r="J96" s="2" t="s">
        <v>9353</v>
      </c>
      <c r="K96" s="2" t="s">
        <v>103</v>
      </c>
      <c r="L96" s="2" t="s">
        <v>1186</v>
      </c>
      <c r="M96" s="2" t="s">
        <v>619</v>
      </c>
      <c r="N96" s="2"/>
      <c r="O96" s="2" t="s">
        <v>619</v>
      </c>
      <c r="P96" s="2"/>
      <c r="Q96" s="2"/>
      <c r="R96" s="2" t="s">
        <v>1909</v>
      </c>
      <c r="S96" s="2" t="s">
        <v>20</v>
      </c>
      <c r="T96" s="2" t="s">
        <v>20</v>
      </c>
      <c r="U96" s="2"/>
      <c r="V96" s="2" t="s">
        <v>1879</v>
      </c>
      <c r="W96" s="2"/>
      <c r="X96" s="2" t="s">
        <v>374</v>
      </c>
      <c r="Y96" s="2" t="s">
        <v>1628</v>
      </c>
      <c r="Z96" s="2"/>
      <c r="AA96" s="2" t="s">
        <v>185</v>
      </c>
      <c r="AB96" s="5" t="s">
        <v>104</v>
      </c>
    </row>
    <row r="97" spans="1:28" ht="78">
      <c r="A97" s="4" t="s">
        <v>1878</v>
      </c>
      <c r="B97" s="2" t="s">
        <v>374</v>
      </c>
      <c r="C97" s="2" t="s">
        <v>1880</v>
      </c>
      <c r="D97" s="2" t="s">
        <v>590</v>
      </c>
      <c r="E97" s="2" t="s">
        <v>1881</v>
      </c>
      <c r="F97" s="2" t="s">
        <v>1442</v>
      </c>
      <c r="G97" s="2" t="s">
        <v>1321</v>
      </c>
      <c r="H97" s="2" t="s">
        <v>9354</v>
      </c>
      <c r="I97" s="2" t="s">
        <v>1450</v>
      </c>
      <c r="J97" s="2" t="s">
        <v>1450</v>
      </c>
      <c r="K97" s="2" t="s">
        <v>134</v>
      </c>
      <c r="L97" s="2" t="s">
        <v>1451</v>
      </c>
      <c r="M97" s="2" t="s">
        <v>619</v>
      </c>
      <c r="N97" s="2" t="s">
        <v>1452</v>
      </c>
      <c r="O97" s="2" t="s">
        <v>619</v>
      </c>
      <c r="P97" s="2"/>
      <c r="Q97" s="2"/>
      <c r="R97" s="2" t="s">
        <v>1909</v>
      </c>
      <c r="S97" s="2" t="s">
        <v>20</v>
      </c>
      <c r="T97" s="2" t="s">
        <v>20</v>
      </c>
      <c r="U97" s="2"/>
      <c r="V97" s="2" t="s">
        <v>1879</v>
      </c>
      <c r="W97" s="2"/>
      <c r="X97" s="2" t="s">
        <v>374</v>
      </c>
      <c r="Y97" s="2" t="s">
        <v>1628</v>
      </c>
      <c r="Z97" s="2"/>
      <c r="AA97" s="2" t="s">
        <v>185</v>
      </c>
      <c r="AB97" s="5" t="s">
        <v>104</v>
      </c>
    </row>
    <row r="98" spans="1:28" ht="51.95">
      <c r="A98" s="4" t="s">
        <v>1878</v>
      </c>
      <c r="B98" s="2" t="s">
        <v>374</v>
      </c>
      <c r="C98" s="2" t="s">
        <v>1880</v>
      </c>
      <c r="D98" s="2" t="s">
        <v>590</v>
      </c>
      <c r="E98" s="2" t="s">
        <v>1881</v>
      </c>
      <c r="F98" s="2" t="s">
        <v>1442</v>
      </c>
      <c r="G98" s="2" t="s">
        <v>1321</v>
      </c>
      <c r="H98" s="2" t="s">
        <v>815</v>
      </c>
      <c r="I98" s="2" t="s">
        <v>156</v>
      </c>
      <c r="J98" s="2" t="s">
        <v>156</v>
      </c>
      <c r="K98" s="2" t="s">
        <v>1915</v>
      </c>
      <c r="L98" s="2" t="s">
        <v>1916</v>
      </c>
      <c r="M98" s="2" t="s">
        <v>1917</v>
      </c>
      <c r="N98" s="2" t="s">
        <v>9355</v>
      </c>
      <c r="O98" s="2" t="s">
        <v>619</v>
      </c>
      <c r="P98" s="2"/>
      <c r="Q98" s="2"/>
      <c r="R98" s="2" t="s">
        <v>1913</v>
      </c>
      <c r="S98" s="2" t="s">
        <v>20</v>
      </c>
      <c r="T98" s="2" t="s">
        <v>20</v>
      </c>
      <c r="U98" s="2"/>
      <c r="V98" s="2" t="s">
        <v>1879</v>
      </c>
      <c r="W98" s="2"/>
      <c r="X98" s="2" t="s">
        <v>374</v>
      </c>
      <c r="Y98" s="2" t="s">
        <v>1628</v>
      </c>
      <c r="Z98" s="2"/>
      <c r="AA98" s="2" t="s">
        <v>185</v>
      </c>
      <c r="AB98" s="5" t="s">
        <v>104</v>
      </c>
    </row>
    <row r="99" spans="1:28" ht="51.95">
      <c r="A99" s="4" t="s">
        <v>1878</v>
      </c>
      <c r="B99" s="2" t="s">
        <v>374</v>
      </c>
      <c r="C99" s="2" t="s">
        <v>1880</v>
      </c>
      <c r="D99" s="2" t="s">
        <v>590</v>
      </c>
      <c r="E99" s="2" t="s">
        <v>1881</v>
      </c>
      <c r="F99" s="2" t="s">
        <v>606</v>
      </c>
      <c r="G99" s="2" t="s">
        <v>1321</v>
      </c>
      <c r="H99" s="2" t="s">
        <v>816</v>
      </c>
      <c r="I99" s="2" t="s">
        <v>1463</v>
      </c>
      <c r="J99" s="2" t="s">
        <v>1463</v>
      </c>
      <c r="K99" s="2" t="s">
        <v>1922</v>
      </c>
      <c r="L99" s="2" t="s">
        <v>947</v>
      </c>
      <c r="M99" s="2"/>
      <c r="N99" s="2"/>
      <c r="O99" s="2" t="s">
        <v>949</v>
      </c>
      <c r="P99" s="2" t="s">
        <v>1466</v>
      </c>
      <c r="Q99" s="2"/>
      <c r="R99" s="2" t="s">
        <v>1920</v>
      </c>
      <c r="S99" s="2" t="s">
        <v>20</v>
      </c>
      <c r="T99" s="2" t="s">
        <v>20</v>
      </c>
      <c r="U99" s="2"/>
      <c r="V99" s="2" t="s">
        <v>1879</v>
      </c>
      <c r="W99" s="2"/>
      <c r="X99" s="2" t="s">
        <v>374</v>
      </c>
      <c r="Y99" s="2" t="s">
        <v>1628</v>
      </c>
      <c r="Z99" s="2"/>
      <c r="AA99" s="2" t="s">
        <v>92</v>
      </c>
      <c r="AB99" s="5" t="s">
        <v>104</v>
      </c>
    </row>
    <row r="100" spans="1:28" ht="51.95">
      <c r="A100" s="4" t="s">
        <v>1878</v>
      </c>
      <c r="B100" s="2" t="s">
        <v>374</v>
      </c>
      <c r="C100" s="2" t="s">
        <v>1880</v>
      </c>
      <c r="D100" s="2" t="s">
        <v>590</v>
      </c>
      <c r="E100" s="2" t="s">
        <v>1881</v>
      </c>
      <c r="F100" s="2" t="s">
        <v>606</v>
      </c>
      <c r="G100" s="2" t="s">
        <v>1321</v>
      </c>
      <c r="H100" s="2" t="s">
        <v>243</v>
      </c>
      <c r="I100" s="2" t="s">
        <v>244</v>
      </c>
      <c r="J100" s="2" t="s">
        <v>244</v>
      </c>
      <c r="K100" s="2" t="s">
        <v>103</v>
      </c>
      <c r="L100" s="2" t="s">
        <v>947</v>
      </c>
      <c r="M100" s="2"/>
      <c r="N100" s="2"/>
      <c r="O100" s="2" t="s">
        <v>949</v>
      </c>
      <c r="P100" s="2" t="s">
        <v>1472</v>
      </c>
      <c r="Q100" s="2"/>
      <c r="R100" s="2" t="s">
        <v>1900</v>
      </c>
      <c r="S100" s="2" t="s">
        <v>20</v>
      </c>
      <c r="T100" s="2" t="s">
        <v>20</v>
      </c>
      <c r="U100" s="2"/>
      <c r="V100" s="2" t="s">
        <v>1879</v>
      </c>
      <c r="W100" s="2"/>
      <c r="X100" s="2" t="s">
        <v>374</v>
      </c>
      <c r="Y100" s="2" t="s">
        <v>1628</v>
      </c>
      <c r="Z100" s="2"/>
      <c r="AA100" s="2" t="s">
        <v>92</v>
      </c>
      <c r="AB100" s="5" t="s">
        <v>104</v>
      </c>
    </row>
    <row r="101" spans="1:28" ht="51.95">
      <c r="A101" s="4" t="s">
        <v>1878</v>
      </c>
      <c r="B101" s="2" t="s">
        <v>374</v>
      </c>
      <c r="C101" s="2" t="s">
        <v>1880</v>
      </c>
      <c r="D101" s="2" t="s">
        <v>590</v>
      </c>
      <c r="E101" s="2" t="s">
        <v>1881</v>
      </c>
      <c r="F101" s="2" t="s">
        <v>606</v>
      </c>
      <c r="G101" s="2" t="s">
        <v>1321</v>
      </c>
      <c r="H101" s="2" t="s">
        <v>245</v>
      </c>
      <c r="I101" s="2" t="s">
        <v>246</v>
      </c>
      <c r="J101" s="2" t="s">
        <v>246</v>
      </c>
      <c r="K101" s="2" t="s">
        <v>103</v>
      </c>
      <c r="L101" s="2" t="s">
        <v>947</v>
      </c>
      <c r="M101" s="2"/>
      <c r="N101" s="2"/>
      <c r="O101" s="2" t="s">
        <v>949</v>
      </c>
      <c r="P101" s="2" t="s">
        <v>1475</v>
      </c>
      <c r="Q101" s="2"/>
      <c r="R101" s="2" t="s">
        <v>1900</v>
      </c>
      <c r="S101" s="2" t="s">
        <v>20</v>
      </c>
      <c r="T101" s="2" t="s">
        <v>20</v>
      </c>
      <c r="U101" s="2"/>
      <c r="V101" s="2" t="s">
        <v>1879</v>
      </c>
      <c r="W101" s="2"/>
      <c r="X101" s="2" t="s">
        <v>374</v>
      </c>
      <c r="Y101" s="2" t="s">
        <v>1628</v>
      </c>
      <c r="Z101" s="2"/>
      <c r="AA101" s="2" t="s">
        <v>92</v>
      </c>
      <c r="AB101" s="5" t="s">
        <v>104</v>
      </c>
    </row>
    <row r="102" spans="1:28" ht="129.94999999999999">
      <c r="A102" s="4" t="s">
        <v>1878</v>
      </c>
      <c r="B102" s="2" t="s">
        <v>374</v>
      </c>
      <c r="C102" s="2" t="s">
        <v>1880</v>
      </c>
      <c r="D102" s="2" t="s">
        <v>590</v>
      </c>
      <c r="E102" s="2" t="s">
        <v>1881</v>
      </c>
      <c r="F102" s="2" t="s">
        <v>606</v>
      </c>
      <c r="G102" s="2" t="s">
        <v>1618</v>
      </c>
      <c r="H102" s="2" t="s">
        <v>252</v>
      </c>
      <c r="I102" s="2" t="s">
        <v>253</v>
      </c>
      <c r="J102" s="2" t="s">
        <v>253</v>
      </c>
      <c r="K102" s="2" t="s">
        <v>444</v>
      </c>
      <c r="L102" s="2" t="s">
        <v>1925</v>
      </c>
      <c r="M102" s="2" t="s">
        <v>119</v>
      </c>
      <c r="N102" s="2" t="s">
        <v>1167</v>
      </c>
      <c r="O102" s="2" t="s">
        <v>399</v>
      </c>
      <c r="P102" s="2"/>
      <c r="Q102" s="2"/>
      <c r="R102" s="2" t="s">
        <v>1923</v>
      </c>
      <c r="S102" s="2" t="s">
        <v>20</v>
      </c>
      <c r="T102" s="2" t="s">
        <v>20</v>
      </c>
      <c r="U102" s="2"/>
      <c r="V102" s="2" t="s">
        <v>1879</v>
      </c>
      <c r="W102" s="2"/>
      <c r="X102" s="2" t="s">
        <v>374</v>
      </c>
      <c r="Y102" s="2" t="s">
        <v>1628</v>
      </c>
      <c r="Z102" s="2"/>
      <c r="AA102" s="2" t="s">
        <v>112</v>
      </c>
      <c r="AB102" s="5" t="s">
        <v>20</v>
      </c>
    </row>
    <row r="103" spans="1:28" ht="65.099999999999994">
      <c r="A103" s="4" t="s">
        <v>1878</v>
      </c>
      <c r="B103" s="2" t="s">
        <v>374</v>
      </c>
      <c r="C103" s="2" t="s">
        <v>1880</v>
      </c>
      <c r="D103" s="2" t="s">
        <v>590</v>
      </c>
      <c r="E103" s="2" t="s">
        <v>1881</v>
      </c>
      <c r="F103" s="2" t="s">
        <v>606</v>
      </c>
      <c r="G103" s="2" t="s">
        <v>1618</v>
      </c>
      <c r="H103" s="2" t="s">
        <v>397</v>
      </c>
      <c r="I103" s="2" t="s">
        <v>398</v>
      </c>
      <c r="J103" s="2" t="s">
        <v>398</v>
      </c>
      <c r="K103" s="2" t="s">
        <v>103</v>
      </c>
      <c r="L103" s="2" t="s">
        <v>947</v>
      </c>
      <c r="M103" s="2"/>
      <c r="N103" s="2"/>
      <c r="O103" s="2" t="s">
        <v>1928</v>
      </c>
      <c r="P103" s="2" t="s">
        <v>1479</v>
      </c>
      <c r="Q103" s="2"/>
      <c r="R103" s="2" t="s">
        <v>1929</v>
      </c>
      <c r="S103" s="2" t="s">
        <v>20</v>
      </c>
      <c r="T103" s="2" t="s">
        <v>20</v>
      </c>
      <c r="U103" s="2"/>
      <c r="V103" s="2" t="s">
        <v>1879</v>
      </c>
      <c r="W103" s="2"/>
      <c r="X103" s="2" t="s">
        <v>374</v>
      </c>
      <c r="Y103" s="2" t="s">
        <v>1628</v>
      </c>
      <c r="Z103" s="2"/>
      <c r="AA103" s="2" t="s">
        <v>112</v>
      </c>
      <c r="AB103" s="5" t="s">
        <v>104</v>
      </c>
    </row>
    <row r="104" spans="1:28" ht="195">
      <c r="A104" s="4" t="s">
        <v>1878</v>
      </c>
      <c r="B104" s="2" t="s">
        <v>374</v>
      </c>
      <c r="C104" s="2" t="s">
        <v>1880</v>
      </c>
      <c r="D104" s="2" t="s">
        <v>590</v>
      </c>
      <c r="E104" s="2" t="s">
        <v>1881</v>
      </c>
      <c r="F104" s="2" t="s">
        <v>606</v>
      </c>
      <c r="G104" s="2" t="s">
        <v>1618</v>
      </c>
      <c r="H104" s="2" t="s">
        <v>400</v>
      </c>
      <c r="I104" s="2" t="s">
        <v>401</v>
      </c>
      <c r="J104" s="2" t="s">
        <v>401</v>
      </c>
      <c r="K104" s="2" t="s">
        <v>103</v>
      </c>
      <c r="L104" s="2" t="s">
        <v>947</v>
      </c>
      <c r="M104" s="2"/>
      <c r="N104" s="2" t="s">
        <v>1484</v>
      </c>
      <c r="O104" s="2" t="s">
        <v>949</v>
      </c>
      <c r="P104" s="2" t="s">
        <v>1484</v>
      </c>
      <c r="Q104" s="2"/>
      <c r="R104" s="2" t="s">
        <v>1930</v>
      </c>
      <c r="S104" s="2" t="s">
        <v>20</v>
      </c>
      <c r="T104" s="2" t="s">
        <v>20</v>
      </c>
      <c r="U104" s="2"/>
      <c r="V104" s="2" t="s">
        <v>1879</v>
      </c>
      <c r="W104" s="2"/>
      <c r="X104" s="2" t="s">
        <v>374</v>
      </c>
      <c r="Y104" s="2" t="s">
        <v>1628</v>
      </c>
      <c r="Z104" s="2"/>
      <c r="AA104" s="2" t="s">
        <v>92</v>
      </c>
      <c r="AB104" s="5" t="s">
        <v>104</v>
      </c>
    </row>
    <row r="105" spans="1:28" ht="51.95">
      <c r="A105" s="4" t="s">
        <v>1878</v>
      </c>
      <c r="B105" s="2" t="s">
        <v>374</v>
      </c>
      <c r="C105" s="2" t="s">
        <v>1880</v>
      </c>
      <c r="D105" s="2" t="s">
        <v>590</v>
      </c>
      <c r="E105" s="2" t="s">
        <v>1881</v>
      </c>
      <c r="F105" s="2" t="s">
        <v>606</v>
      </c>
      <c r="G105" s="2" t="s">
        <v>1618</v>
      </c>
      <c r="H105" s="2" t="s">
        <v>402</v>
      </c>
      <c r="I105" s="2" t="s">
        <v>267</v>
      </c>
      <c r="J105" s="2" t="s">
        <v>267</v>
      </c>
      <c r="K105" s="2" t="s">
        <v>103</v>
      </c>
      <c r="L105" s="2" t="s">
        <v>1186</v>
      </c>
      <c r="M105" s="2"/>
      <c r="N105" s="2" t="s">
        <v>1187</v>
      </c>
      <c r="O105" s="2" t="s">
        <v>949</v>
      </c>
      <c r="P105" s="2"/>
      <c r="Q105" s="2"/>
      <c r="R105" s="2" t="s">
        <v>1932</v>
      </c>
      <c r="S105" s="2" t="s">
        <v>20</v>
      </c>
      <c r="T105" s="2" t="s">
        <v>1059</v>
      </c>
      <c r="U105" s="2"/>
      <c r="V105" s="2" t="s">
        <v>1879</v>
      </c>
      <c r="W105" s="2"/>
      <c r="X105" s="2" t="s">
        <v>374</v>
      </c>
      <c r="Y105" s="2" t="s">
        <v>1628</v>
      </c>
      <c r="Z105" s="2"/>
      <c r="AA105" s="2" t="s">
        <v>92</v>
      </c>
      <c r="AB105" s="5" t="s">
        <v>104</v>
      </c>
    </row>
    <row r="106" spans="1:28" ht="51.95">
      <c r="A106" s="4" t="s">
        <v>1878</v>
      </c>
      <c r="B106" s="2" t="s">
        <v>374</v>
      </c>
      <c r="C106" s="2" t="s">
        <v>1880</v>
      </c>
      <c r="D106" s="2" t="s">
        <v>590</v>
      </c>
      <c r="E106" s="2" t="s">
        <v>1881</v>
      </c>
      <c r="F106" s="2" t="s">
        <v>606</v>
      </c>
      <c r="G106" s="2" t="s">
        <v>1321</v>
      </c>
      <c r="H106" s="2" t="s">
        <v>402</v>
      </c>
      <c r="I106" s="2" t="s">
        <v>267</v>
      </c>
      <c r="J106" s="2" t="s">
        <v>267</v>
      </c>
      <c r="K106" s="2" t="s">
        <v>103</v>
      </c>
      <c r="L106" s="2" t="s">
        <v>1186</v>
      </c>
      <c r="M106" s="2"/>
      <c r="N106" s="2" t="s">
        <v>1187</v>
      </c>
      <c r="O106" s="2" t="s">
        <v>949</v>
      </c>
      <c r="P106" s="2"/>
      <c r="Q106" s="2"/>
      <c r="R106" s="2" t="s">
        <v>1933</v>
      </c>
      <c r="S106" s="2" t="s">
        <v>20</v>
      </c>
      <c r="T106" s="2" t="s">
        <v>1059</v>
      </c>
      <c r="U106" s="2"/>
      <c r="V106" s="2" t="s">
        <v>1879</v>
      </c>
      <c r="W106" s="2"/>
      <c r="X106" s="2" t="s">
        <v>374</v>
      </c>
      <c r="Y106" s="2" t="s">
        <v>1628</v>
      </c>
      <c r="Z106" s="2"/>
      <c r="AA106" s="2" t="s">
        <v>92</v>
      </c>
      <c r="AB106" s="5" t="s">
        <v>104</v>
      </c>
    </row>
    <row r="107" spans="1:28" ht="51.95">
      <c r="A107" s="4" t="s">
        <v>1878</v>
      </c>
      <c r="B107" s="2" t="s">
        <v>374</v>
      </c>
      <c r="C107" s="2" t="s">
        <v>1880</v>
      </c>
      <c r="D107" s="2" t="s">
        <v>590</v>
      </c>
      <c r="E107" s="2" t="s">
        <v>1881</v>
      </c>
      <c r="F107" s="2" t="s">
        <v>606</v>
      </c>
      <c r="G107" s="2" t="s">
        <v>1618</v>
      </c>
      <c r="H107" s="2" t="s">
        <v>403</v>
      </c>
      <c r="I107" s="2" t="s">
        <v>404</v>
      </c>
      <c r="J107" s="2" t="s">
        <v>404</v>
      </c>
      <c r="K107" s="2" t="s">
        <v>103</v>
      </c>
      <c r="L107" s="2" t="s">
        <v>947</v>
      </c>
      <c r="M107" s="2"/>
      <c r="N107" s="2" t="s">
        <v>1491</v>
      </c>
      <c r="O107" s="2" t="s">
        <v>949</v>
      </c>
      <c r="P107" s="2" t="s">
        <v>1491</v>
      </c>
      <c r="Q107" s="2"/>
      <c r="R107" s="2" t="s">
        <v>1934</v>
      </c>
      <c r="S107" s="2" t="s">
        <v>20</v>
      </c>
      <c r="T107" s="2" t="s">
        <v>20</v>
      </c>
      <c r="U107" s="2"/>
      <c r="V107" s="2" t="s">
        <v>1879</v>
      </c>
      <c r="W107" s="2"/>
      <c r="X107" s="2" t="s">
        <v>374</v>
      </c>
      <c r="Y107" s="2" t="s">
        <v>1628</v>
      </c>
      <c r="Z107" s="2"/>
      <c r="AA107" s="2" t="s">
        <v>92</v>
      </c>
      <c r="AB107" s="5" t="s">
        <v>104</v>
      </c>
    </row>
    <row r="108" spans="1:28" ht="51.95">
      <c r="A108" s="4" t="s">
        <v>1878</v>
      </c>
      <c r="B108" s="2" t="s">
        <v>374</v>
      </c>
      <c r="C108" s="2" t="s">
        <v>1880</v>
      </c>
      <c r="D108" s="2" t="s">
        <v>590</v>
      </c>
      <c r="E108" s="2" t="s">
        <v>1881</v>
      </c>
      <c r="F108" s="2" t="s">
        <v>606</v>
      </c>
      <c r="G108" s="2" t="s">
        <v>1618</v>
      </c>
      <c r="H108" s="2" t="s">
        <v>405</v>
      </c>
      <c r="I108" s="2" t="s">
        <v>406</v>
      </c>
      <c r="J108" s="2" t="s">
        <v>406</v>
      </c>
      <c r="K108" s="2" t="s">
        <v>103</v>
      </c>
      <c r="L108" s="2" t="s">
        <v>947</v>
      </c>
      <c r="M108" s="2"/>
      <c r="N108" s="2" t="s">
        <v>1494</v>
      </c>
      <c r="O108" s="2" t="s">
        <v>949</v>
      </c>
      <c r="P108" s="2" t="s">
        <v>1494</v>
      </c>
      <c r="Q108" s="2"/>
      <c r="R108" s="2" t="s">
        <v>1934</v>
      </c>
      <c r="S108" s="2" t="s">
        <v>20</v>
      </c>
      <c r="T108" s="2" t="s">
        <v>20</v>
      </c>
      <c r="U108" s="2"/>
      <c r="V108" s="2" t="s">
        <v>1879</v>
      </c>
      <c r="W108" s="2"/>
      <c r="X108" s="2" t="s">
        <v>374</v>
      </c>
      <c r="Y108" s="2" t="s">
        <v>1628</v>
      </c>
      <c r="Z108" s="2"/>
      <c r="AA108" s="2" t="s">
        <v>92</v>
      </c>
      <c r="AB108" s="5" t="s">
        <v>104</v>
      </c>
    </row>
    <row r="109" spans="1:28" ht="51.95">
      <c r="A109" s="4" t="s">
        <v>1878</v>
      </c>
      <c r="B109" s="2" t="s">
        <v>374</v>
      </c>
      <c r="C109" s="2" t="s">
        <v>1880</v>
      </c>
      <c r="D109" s="2" t="s">
        <v>590</v>
      </c>
      <c r="E109" s="2" t="s">
        <v>1881</v>
      </c>
      <c r="F109" s="2" t="s">
        <v>606</v>
      </c>
      <c r="G109" s="2" t="s">
        <v>1618</v>
      </c>
      <c r="H109" s="2" t="s">
        <v>127</v>
      </c>
      <c r="I109" s="2" t="s">
        <v>247</v>
      </c>
      <c r="J109" s="2" t="s">
        <v>247</v>
      </c>
      <c r="K109" s="2" t="s">
        <v>103</v>
      </c>
      <c r="L109" s="2" t="s">
        <v>947</v>
      </c>
      <c r="M109" s="2"/>
      <c r="N109" s="2" t="s">
        <v>1157</v>
      </c>
      <c r="O109" s="2" t="s">
        <v>949</v>
      </c>
      <c r="P109" s="2" t="s">
        <v>1157</v>
      </c>
      <c r="Q109" s="2"/>
      <c r="R109" s="2"/>
      <c r="S109" s="2" t="s">
        <v>20</v>
      </c>
      <c r="T109" s="2" t="s">
        <v>20</v>
      </c>
      <c r="U109" s="2"/>
      <c r="V109" s="2" t="s">
        <v>1879</v>
      </c>
      <c r="W109" s="2"/>
      <c r="X109" s="2" t="s">
        <v>374</v>
      </c>
      <c r="Y109" s="2" t="s">
        <v>1628</v>
      </c>
      <c r="Z109" s="2"/>
      <c r="AA109" s="2" t="s">
        <v>92</v>
      </c>
      <c r="AB109" s="5" t="s">
        <v>104</v>
      </c>
    </row>
    <row r="110" spans="1:28" ht="104.1">
      <c r="A110" s="4" t="s">
        <v>1878</v>
      </c>
      <c r="B110" s="2" t="s">
        <v>374</v>
      </c>
      <c r="C110" s="2" t="s">
        <v>1880</v>
      </c>
      <c r="D110" s="2" t="s">
        <v>590</v>
      </c>
      <c r="E110" s="2" t="s">
        <v>1881</v>
      </c>
      <c r="F110" s="2" t="s">
        <v>606</v>
      </c>
      <c r="G110" s="2" t="s">
        <v>1618</v>
      </c>
      <c r="H110" s="2" t="s">
        <v>327</v>
      </c>
      <c r="I110" s="2" t="s">
        <v>328</v>
      </c>
      <c r="J110" s="2" t="s">
        <v>328</v>
      </c>
      <c r="K110" s="2" t="s">
        <v>444</v>
      </c>
      <c r="L110" s="2" t="s">
        <v>947</v>
      </c>
      <c r="M110" s="2"/>
      <c r="N110" s="2" t="s">
        <v>1499</v>
      </c>
      <c r="O110" s="2" t="s">
        <v>949</v>
      </c>
      <c r="P110" s="2" t="s">
        <v>1323</v>
      </c>
      <c r="Q110" s="2"/>
      <c r="R110" s="2" t="s">
        <v>1936</v>
      </c>
      <c r="S110" s="2" t="s">
        <v>20</v>
      </c>
      <c r="T110" s="2" t="s">
        <v>20</v>
      </c>
      <c r="U110" s="2"/>
      <c r="V110" s="2" t="s">
        <v>1879</v>
      </c>
      <c r="W110" s="2"/>
      <c r="X110" s="2" t="s">
        <v>374</v>
      </c>
      <c r="Y110" s="2" t="s">
        <v>1628</v>
      </c>
      <c r="Z110" s="2"/>
      <c r="AA110" s="2" t="s">
        <v>92</v>
      </c>
      <c r="AB110" s="5" t="s">
        <v>104</v>
      </c>
    </row>
    <row r="111" spans="1:28" ht="51.95">
      <c r="A111" s="4" t="s">
        <v>1878</v>
      </c>
      <c r="B111" s="2" t="s">
        <v>374</v>
      </c>
      <c r="C111" s="2" t="s">
        <v>1880</v>
      </c>
      <c r="D111" s="2" t="s">
        <v>590</v>
      </c>
      <c r="E111" s="2" t="s">
        <v>1881</v>
      </c>
      <c r="F111" s="2" t="s">
        <v>606</v>
      </c>
      <c r="G111" s="2" t="s">
        <v>1618</v>
      </c>
      <c r="H111" s="2" t="s">
        <v>330</v>
      </c>
      <c r="I111" s="2" t="s">
        <v>331</v>
      </c>
      <c r="J111" s="2" t="s">
        <v>331</v>
      </c>
      <c r="K111" s="2" t="s">
        <v>103</v>
      </c>
      <c r="L111" s="2" t="s">
        <v>947</v>
      </c>
      <c r="M111" s="2"/>
      <c r="N111" s="2"/>
      <c r="O111" s="2" t="s">
        <v>949</v>
      </c>
      <c r="P111" s="2" t="s">
        <v>1324</v>
      </c>
      <c r="Q111" s="2"/>
      <c r="R111" s="2" t="s">
        <v>1938</v>
      </c>
      <c r="S111" s="2" t="s">
        <v>20</v>
      </c>
      <c r="T111" s="2" t="s">
        <v>20</v>
      </c>
      <c r="U111" s="2"/>
      <c r="V111" s="2" t="s">
        <v>1879</v>
      </c>
      <c r="W111" s="2"/>
      <c r="X111" s="2" t="s">
        <v>374</v>
      </c>
      <c r="Y111" s="2" t="s">
        <v>1628</v>
      </c>
      <c r="Z111" s="2"/>
      <c r="AA111" s="2" t="s">
        <v>92</v>
      </c>
      <c r="AB111" s="5" t="s">
        <v>104</v>
      </c>
    </row>
    <row r="112" spans="1:28" ht="51.95">
      <c r="A112" s="4" t="s">
        <v>1878</v>
      </c>
      <c r="B112" s="2" t="s">
        <v>374</v>
      </c>
      <c r="C112" s="2" t="s">
        <v>1880</v>
      </c>
      <c r="D112" s="2" t="s">
        <v>590</v>
      </c>
      <c r="E112" s="2" t="s">
        <v>1881</v>
      </c>
      <c r="F112" s="2" t="s">
        <v>606</v>
      </c>
      <c r="G112" s="2" t="s">
        <v>1321</v>
      </c>
      <c r="H112" s="2" t="s">
        <v>407</v>
      </c>
      <c r="I112" s="2" t="s">
        <v>408</v>
      </c>
      <c r="J112" s="2" t="s">
        <v>408</v>
      </c>
      <c r="K112" s="2" t="s">
        <v>103</v>
      </c>
      <c r="L112" s="2" t="s">
        <v>947</v>
      </c>
      <c r="M112" s="2"/>
      <c r="N112" s="2" t="s">
        <v>1324</v>
      </c>
      <c r="O112" s="2" t="s">
        <v>399</v>
      </c>
      <c r="P112" s="2"/>
      <c r="Q112" s="2"/>
      <c r="R112" s="2"/>
      <c r="S112" s="2" t="s">
        <v>20</v>
      </c>
      <c r="T112" s="2" t="s">
        <v>20</v>
      </c>
      <c r="U112" s="2"/>
      <c r="V112" s="2" t="s">
        <v>1879</v>
      </c>
      <c r="W112" s="2"/>
      <c r="X112" s="2" t="s">
        <v>374</v>
      </c>
      <c r="Y112" s="2" t="s">
        <v>1628</v>
      </c>
      <c r="Z112" s="2"/>
      <c r="AA112" s="2" t="s">
        <v>112</v>
      </c>
      <c r="AB112" s="5" t="s">
        <v>104</v>
      </c>
    </row>
    <row r="113" spans="1:28" ht="78">
      <c r="A113" s="4" t="s">
        <v>1878</v>
      </c>
      <c r="B113" s="2" t="s">
        <v>374</v>
      </c>
      <c r="C113" s="2" t="s">
        <v>1880</v>
      </c>
      <c r="D113" s="2" t="s">
        <v>590</v>
      </c>
      <c r="E113" s="2" t="s">
        <v>1881</v>
      </c>
      <c r="F113" s="2" t="s">
        <v>606</v>
      </c>
      <c r="G113" s="2" t="s">
        <v>1321</v>
      </c>
      <c r="H113" s="2" t="s">
        <v>409</v>
      </c>
      <c r="I113" s="2"/>
      <c r="J113" s="2" t="s">
        <v>410</v>
      </c>
      <c r="K113" s="2" t="s">
        <v>103</v>
      </c>
      <c r="L113" s="2" t="s">
        <v>947</v>
      </c>
      <c r="M113" s="2"/>
      <c r="N113" s="2" t="s">
        <v>1507</v>
      </c>
      <c r="O113" s="2" t="s">
        <v>399</v>
      </c>
      <c r="P113" s="2"/>
      <c r="Q113" s="2"/>
      <c r="R113" s="2" t="s">
        <v>1940</v>
      </c>
      <c r="S113" s="2" t="s">
        <v>104</v>
      </c>
      <c r="T113" s="2" t="s">
        <v>104</v>
      </c>
      <c r="U113" s="2"/>
      <c r="V113" s="2" t="s">
        <v>1879</v>
      </c>
      <c r="W113" s="2"/>
      <c r="X113" s="2" t="s">
        <v>374</v>
      </c>
      <c r="Y113" s="2" t="s">
        <v>1628</v>
      </c>
      <c r="Z113" s="2"/>
      <c r="AA113" s="2" t="s">
        <v>112</v>
      </c>
      <c r="AB113" s="5" t="s">
        <v>104</v>
      </c>
    </row>
    <row r="114" spans="1:28" ht="51.95">
      <c r="A114" s="4" t="s">
        <v>1878</v>
      </c>
      <c r="B114" s="2" t="s">
        <v>374</v>
      </c>
      <c r="C114" s="2" t="s">
        <v>1880</v>
      </c>
      <c r="D114" s="2" t="s">
        <v>590</v>
      </c>
      <c r="E114" s="2" t="s">
        <v>1881</v>
      </c>
      <c r="F114" s="2" t="s">
        <v>606</v>
      </c>
      <c r="G114" s="2" t="s">
        <v>1618</v>
      </c>
      <c r="H114" s="2" t="s">
        <v>411</v>
      </c>
      <c r="I114" s="2" t="s">
        <v>412</v>
      </c>
      <c r="J114" s="2" t="s">
        <v>412</v>
      </c>
      <c r="K114" s="2" t="s">
        <v>103</v>
      </c>
      <c r="L114" s="2" t="s">
        <v>947</v>
      </c>
      <c r="M114" s="2"/>
      <c r="N114" s="2"/>
      <c r="O114" s="2" t="s">
        <v>399</v>
      </c>
      <c r="P114" s="2"/>
      <c r="Q114" s="2"/>
      <c r="R114" s="2" t="s">
        <v>1942</v>
      </c>
      <c r="S114" s="2" t="s">
        <v>20</v>
      </c>
      <c r="T114" s="2" t="s">
        <v>20</v>
      </c>
      <c r="U114" s="2"/>
      <c r="V114" s="2" t="s">
        <v>1879</v>
      </c>
      <c r="W114" s="2"/>
      <c r="X114" s="2" t="s">
        <v>374</v>
      </c>
      <c r="Y114" s="2" t="s">
        <v>1628</v>
      </c>
      <c r="Z114" s="2"/>
      <c r="AA114" s="2" t="s">
        <v>112</v>
      </c>
      <c r="AB114" s="5" t="s">
        <v>104</v>
      </c>
    </row>
    <row r="115" spans="1:28" ht="51.95">
      <c r="A115" s="4" t="s">
        <v>1878</v>
      </c>
      <c r="B115" s="2" t="s">
        <v>374</v>
      </c>
      <c r="C115" s="2" t="s">
        <v>1880</v>
      </c>
      <c r="D115" s="2" t="s">
        <v>590</v>
      </c>
      <c r="E115" s="2" t="s">
        <v>1881</v>
      </c>
      <c r="F115" s="2" t="s">
        <v>606</v>
      </c>
      <c r="G115" s="2" t="s">
        <v>1321</v>
      </c>
      <c r="H115" s="2" t="s">
        <v>411</v>
      </c>
      <c r="I115" s="2" t="s">
        <v>412</v>
      </c>
      <c r="J115" s="2" t="s">
        <v>412</v>
      </c>
      <c r="K115" s="2" t="s">
        <v>103</v>
      </c>
      <c r="L115" s="2" t="s">
        <v>947</v>
      </c>
      <c r="M115" s="2"/>
      <c r="N115" s="2"/>
      <c r="O115" s="2" t="s">
        <v>399</v>
      </c>
      <c r="P115" s="2"/>
      <c r="Q115" s="2"/>
      <c r="R115" s="2" t="s">
        <v>1943</v>
      </c>
      <c r="S115" s="2" t="s">
        <v>104</v>
      </c>
      <c r="T115" s="2" t="s">
        <v>104</v>
      </c>
      <c r="U115" s="2"/>
      <c r="V115" s="2" t="s">
        <v>1879</v>
      </c>
      <c r="W115" s="2"/>
      <c r="X115" s="2" t="s">
        <v>374</v>
      </c>
      <c r="Y115" s="2" t="s">
        <v>1628</v>
      </c>
      <c r="Z115" s="2"/>
      <c r="AA115" s="2" t="s">
        <v>112</v>
      </c>
      <c r="AB115" s="5" t="s">
        <v>104</v>
      </c>
    </row>
    <row r="116" spans="1:28" ht="234">
      <c r="A116" s="4" t="s">
        <v>1878</v>
      </c>
      <c r="B116" s="2" t="s">
        <v>374</v>
      </c>
      <c r="C116" s="2" t="s">
        <v>1948</v>
      </c>
      <c r="D116" s="2" t="s">
        <v>591</v>
      </c>
      <c r="E116" s="2" t="s">
        <v>1881</v>
      </c>
      <c r="F116" s="2" t="s">
        <v>606</v>
      </c>
      <c r="G116" s="2" t="s">
        <v>1321</v>
      </c>
      <c r="H116" s="2" t="s">
        <v>413</v>
      </c>
      <c r="I116" s="2"/>
      <c r="J116" s="2" t="s">
        <v>415</v>
      </c>
      <c r="K116" s="2" t="s">
        <v>444</v>
      </c>
      <c r="L116" s="2" t="s">
        <v>947</v>
      </c>
      <c r="M116" s="2" t="s">
        <v>117</v>
      </c>
      <c r="N116" s="2" t="s">
        <v>1001</v>
      </c>
      <c r="O116" s="2" t="s">
        <v>949</v>
      </c>
      <c r="P116" s="2"/>
      <c r="Q116" s="2"/>
      <c r="R116" s="2" t="s">
        <v>1950</v>
      </c>
      <c r="S116" s="2" t="s">
        <v>104</v>
      </c>
      <c r="T116" s="2" t="s">
        <v>104</v>
      </c>
      <c r="U116" s="2"/>
      <c r="V116" s="2" t="s">
        <v>1947</v>
      </c>
      <c r="W116" s="2"/>
      <c r="X116" s="2" t="s">
        <v>374</v>
      </c>
      <c r="Y116" s="2" t="s">
        <v>1628</v>
      </c>
      <c r="Z116" s="2"/>
      <c r="AA116" s="2" t="s">
        <v>92</v>
      </c>
      <c r="AB116" s="5" t="s">
        <v>20</v>
      </c>
    </row>
    <row r="117" spans="1:28" ht="51.95">
      <c r="A117" s="4" t="s">
        <v>1878</v>
      </c>
      <c r="B117" s="2" t="s">
        <v>374</v>
      </c>
      <c r="C117" s="2" t="s">
        <v>1515</v>
      </c>
      <c r="D117" s="2" t="s">
        <v>592</v>
      </c>
      <c r="E117" s="2" t="s">
        <v>1881</v>
      </c>
      <c r="F117" s="2" t="s">
        <v>126</v>
      </c>
      <c r="G117" s="2" t="s">
        <v>1321</v>
      </c>
      <c r="H117" s="2" t="s">
        <v>817</v>
      </c>
      <c r="I117" s="2"/>
      <c r="J117" s="2" t="s">
        <v>418</v>
      </c>
      <c r="K117" s="2" t="s">
        <v>444</v>
      </c>
      <c r="L117" s="2" t="s">
        <v>947</v>
      </c>
      <c r="M117" s="2" t="s">
        <v>117</v>
      </c>
      <c r="N117" s="2" t="s">
        <v>1518</v>
      </c>
      <c r="O117" s="2" t="s">
        <v>949</v>
      </c>
      <c r="P117" s="2"/>
      <c r="Q117" s="2"/>
      <c r="R117" s="2"/>
      <c r="S117" s="2" t="s">
        <v>104</v>
      </c>
      <c r="T117" s="2" t="s">
        <v>104</v>
      </c>
      <c r="U117" s="2"/>
      <c r="V117" s="2" t="s">
        <v>1947</v>
      </c>
      <c r="W117" s="2"/>
      <c r="X117" s="2" t="s">
        <v>374</v>
      </c>
      <c r="Y117" s="2" t="s">
        <v>1628</v>
      </c>
      <c r="Z117" s="2"/>
      <c r="AA117" s="2" t="s">
        <v>92</v>
      </c>
      <c r="AB117" s="5" t="s">
        <v>20</v>
      </c>
    </row>
    <row r="118" spans="1:28" ht="51.95">
      <c r="A118" s="4" t="s">
        <v>1878</v>
      </c>
      <c r="B118" s="2" t="s">
        <v>374</v>
      </c>
      <c r="C118" s="2" t="s">
        <v>1515</v>
      </c>
      <c r="D118" s="2" t="s">
        <v>592</v>
      </c>
      <c r="E118" s="2" t="s">
        <v>1881</v>
      </c>
      <c r="F118" s="2" t="s">
        <v>126</v>
      </c>
      <c r="G118" s="2" t="s">
        <v>1321</v>
      </c>
      <c r="H118" s="2" t="s">
        <v>818</v>
      </c>
      <c r="I118" s="2"/>
      <c r="J118" s="2" t="s">
        <v>420</v>
      </c>
      <c r="K118" s="2" t="s">
        <v>103</v>
      </c>
      <c r="L118" s="2" t="s">
        <v>947</v>
      </c>
      <c r="M118" s="2"/>
      <c r="N118" s="2"/>
      <c r="O118" s="2" t="s">
        <v>949</v>
      </c>
      <c r="P118" s="2"/>
      <c r="Q118" s="2"/>
      <c r="R118" s="2"/>
      <c r="S118" s="2" t="s">
        <v>104</v>
      </c>
      <c r="T118" s="2" t="s">
        <v>104</v>
      </c>
      <c r="U118" s="2"/>
      <c r="V118" s="2" t="s">
        <v>1947</v>
      </c>
      <c r="W118" s="2"/>
      <c r="X118" s="2" t="s">
        <v>374</v>
      </c>
      <c r="Y118" s="2" t="s">
        <v>1628</v>
      </c>
      <c r="Z118" s="2"/>
      <c r="AA118" s="2" t="s">
        <v>92</v>
      </c>
      <c r="AB118" s="5" t="s">
        <v>104</v>
      </c>
    </row>
    <row r="119" spans="1:28" ht="51.95">
      <c r="A119" s="4" t="s">
        <v>1878</v>
      </c>
      <c r="B119" s="2" t="s">
        <v>374</v>
      </c>
      <c r="C119" s="2" t="s">
        <v>1955</v>
      </c>
      <c r="D119" s="2" t="s">
        <v>593</v>
      </c>
      <c r="E119" s="2" t="s">
        <v>1881</v>
      </c>
      <c r="F119" s="2" t="s">
        <v>606</v>
      </c>
      <c r="G119" s="2" t="s">
        <v>1321</v>
      </c>
      <c r="H119" s="2" t="s">
        <v>819</v>
      </c>
      <c r="I119" s="2"/>
      <c r="J119" s="2" t="s">
        <v>1958</v>
      </c>
      <c r="K119" s="2" t="s">
        <v>444</v>
      </c>
      <c r="L119" s="2" t="s">
        <v>947</v>
      </c>
      <c r="M119" s="2" t="s">
        <v>117</v>
      </c>
      <c r="N119" s="2" t="s">
        <v>1001</v>
      </c>
      <c r="O119" s="2" t="s">
        <v>949</v>
      </c>
      <c r="P119" s="2"/>
      <c r="Q119" s="2"/>
      <c r="R119" s="2"/>
      <c r="S119" s="2" t="s">
        <v>104</v>
      </c>
      <c r="T119" s="2" t="s">
        <v>104</v>
      </c>
      <c r="U119" s="2"/>
      <c r="V119" s="2" t="s">
        <v>1947</v>
      </c>
      <c r="W119" s="2"/>
      <c r="X119" s="2" t="s">
        <v>374</v>
      </c>
      <c r="Y119" s="2" t="s">
        <v>1628</v>
      </c>
      <c r="Z119" s="2"/>
      <c r="AA119" s="2" t="s">
        <v>92</v>
      </c>
      <c r="AB119" s="5" t="s">
        <v>20</v>
      </c>
    </row>
    <row r="120" spans="1:28" ht="246.95">
      <c r="A120" s="4" t="s">
        <v>1878</v>
      </c>
      <c r="B120" s="2" t="s">
        <v>374</v>
      </c>
      <c r="C120" s="2" t="s">
        <v>1515</v>
      </c>
      <c r="D120" s="2" t="s">
        <v>594</v>
      </c>
      <c r="E120" s="2"/>
      <c r="F120" s="2" t="s">
        <v>1959</v>
      </c>
      <c r="G120" s="2" t="s">
        <v>1321</v>
      </c>
      <c r="H120" s="2" t="s">
        <v>594</v>
      </c>
      <c r="I120" s="2"/>
      <c r="J120" s="2" t="s">
        <v>1962</v>
      </c>
      <c r="K120" s="2" t="s">
        <v>444</v>
      </c>
      <c r="L120" s="2" t="s">
        <v>947</v>
      </c>
      <c r="M120" s="2" t="s">
        <v>117</v>
      </c>
      <c r="N120" s="2" t="s">
        <v>9356</v>
      </c>
      <c r="O120" s="2" t="s">
        <v>949</v>
      </c>
      <c r="P120" s="2"/>
      <c r="Q120" s="2"/>
      <c r="R120" s="2" t="s">
        <v>1961</v>
      </c>
      <c r="S120" s="2" t="s">
        <v>104</v>
      </c>
      <c r="T120" s="2" t="s">
        <v>104</v>
      </c>
      <c r="U120" s="2"/>
      <c r="V120" s="2" t="s">
        <v>1947</v>
      </c>
      <c r="W120" s="2"/>
      <c r="X120" s="2" t="s">
        <v>374</v>
      </c>
      <c r="Y120" s="2" t="s">
        <v>1628</v>
      </c>
      <c r="Z120" s="2"/>
      <c r="AA120" s="2" t="s">
        <v>92</v>
      </c>
      <c r="AB120" s="5" t="s">
        <v>20</v>
      </c>
    </row>
    <row r="121" spans="1:28" ht="51.95">
      <c r="A121" s="4" t="s">
        <v>1878</v>
      </c>
      <c r="B121" s="2" t="s">
        <v>374</v>
      </c>
      <c r="C121" s="2" t="s">
        <v>1515</v>
      </c>
      <c r="D121" s="2" t="s">
        <v>594</v>
      </c>
      <c r="E121" s="2"/>
      <c r="F121" s="2" t="s">
        <v>1959</v>
      </c>
      <c r="G121" s="2" t="s">
        <v>1321</v>
      </c>
      <c r="H121" s="2" t="s">
        <v>820</v>
      </c>
      <c r="I121" s="2"/>
      <c r="J121" s="2" t="s">
        <v>1963</v>
      </c>
      <c r="K121" s="2" t="s">
        <v>103</v>
      </c>
      <c r="L121" s="2" t="s">
        <v>947</v>
      </c>
      <c r="M121" s="2"/>
      <c r="N121" s="2"/>
      <c r="O121" s="2" t="s">
        <v>949</v>
      </c>
      <c r="P121" s="2"/>
      <c r="Q121" s="2"/>
      <c r="R121" s="2"/>
      <c r="S121" s="2" t="s">
        <v>104</v>
      </c>
      <c r="T121" s="2" t="s">
        <v>104</v>
      </c>
      <c r="U121" s="2"/>
      <c r="V121" s="2" t="s">
        <v>1947</v>
      </c>
      <c r="W121" s="2"/>
      <c r="X121" s="2" t="s">
        <v>374</v>
      </c>
      <c r="Y121" s="2" t="s">
        <v>1628</v>
      </c>
      <c r="Z121" s="2"/>
      <c r="AA121" s="2" t="s">
        <v>92</v>
      </c>
      <c r="AB121" s="5" t="s">
        <v>104</v>
      </c>
    </row>
    <row r="122" spans="1:28" ht="51.95">
      <c r="A122" s="4" t="s">
        <v>1878</v>
      </c>
      <c r="B122" s="2" t="s">
        <v>374</v>
      </c>
      <c r="C122" s="2" t="s">
        <v>1515</v>
      </c>
      <c r="D122" s="2" t="s">
        <v>597</v>
      </c>
      <c r="E122" s="2"/>
      <c r="F122" s="2" t="s">
        <v>126</v>
      </c>
      <c r="G122" s="2" t="s">
        <v>1321</v>
      </c>
      <c r="H122" s="2" t="s">
        <v>821</v>
      </c>
      <c r="I122" s="2"/>
      <c r="J122" s="2" t="s">
        <v>429</v>
      </c>
      <c r="K122" s="2" t="s">
        <v>444</v>
      </c>
      <c r="L122" s="2" t="s">
        <v>947</v>
      </c>
      <c r="M122" s="2" t="s">
        <v>117</v>
      </c>
      <c r="N122" s="2" t="s">
        <v>1518</v>
      </c>
      <c r="O122" s="2" t="s">
        <v>949</v>
      </c>
      <c r="P122" s="2"/>
      <c r="Q122" s="2"/>
      <c r="R122" s="2"/>
      <c r="S122" s="2" t="s">
        <v>104</v>
      </c>
      <c r="T122" s="2" t="s">
        <v>104</v>
      </c>
      <c r="U122" s="2"/>
      <c r="V122" s="2" t="s">
        <v>1947</v>
      </c>
      <c r="W122" s="2"/>
      <c r="X122" s="2" t="s">
        <v>374</v>
      </c>
      <c r="Y122" s="2" t="s">
        <v>1628</v>
      </c>
      <c r="Z122" s="2"/>
      <c r="AA122" s="2" t="s">
        <v>92</v>
      </c>
      <c r="AB122" s="5" t="s">
        <v>20</v>
      </c>
    </row>
    <row r="123" spans="1:28" ht="246.95">
      <c r="A123" s="4" t="s">
        <v>1878</v>
      </c>
      <c r="B123" s="2" t="s">
        <v>374</v>
      </c>
      <c r="C123" s="2" t="s">
        <v>598</v>
      </c>
      <c r="D123" s="2" t="s">
        <v>598</v>
      </c>
      <c r="E123" s="2"/>
      <c r="F123" s="2" t="s">
        <v>606</v>
      </c>
      <c r="G123" s="2" t="s">
        <v>1321</v>
      </c>
      <c r="H123" s="2" t="s">
        <v>430</v>
      </c>
      <c r="I123" s="2" t="s">
        <v>431</v>
      </c>
      <c r="J123" s="2" t="s">
        <v>431</v>
      </c>
      <c r="K123" s="2" t="s">
        <v>1968</v>
      </c>
      <c r="L123" s="2" t="s">
        <v>947</v>
      </c>
      <c r="M123" s="2" t="s">
        <v>117</v>
      </c>
      <c r="N123" s="2" t="s">
        <v>1540</v>
      </c>
      <c r="O123" s="2" t="s">
        <v>949</v>
      </c>
      <c r="P123" s="2"/>
      <c r="Q123" s="2"/>
      <c r="R123" s="2" t="s">
        <v>1967</v>
      </c>
      <c r="S123" s="2" t="s">
        <v>20</v>
      </c>
      <c r="T123" s="2" t="s">
        <v>20</v>
      </c>
      <c r="U123" s="2"/>
      <c r="V123" s="2" t="s">
        <v>1947</v>
      </c>
      <c r="W123" s="2"/>
      <c r="X123" s="2" t="s">
        <v>374</v>
      </c>
      <c r="Y123" s="2" t="s">
        <v>1628</v>
      </c>
      <c r="Z123" s="2"/>
      <c r="AA123" s="2" t="s">
        <v>92</v>
      </c>
      <c r="AB123" s="5" t="s">
        <v>20</v>
      </c>
    </row>
    <row r="124" spans="1:28" ht="51.95">
      <c r="A124" s="4" t="s">
        <v>1878</v>
      </c>
      <c r="B124" s="2" t="s">
        <v>374</v>
      </c>
      <c r="C124" s="2" t="s">
        <v>598</v>
      </c>
      <c r="D124" s="2" t="s">
        <v>598</v>
      </c>
      <c r="E124" s="2"/>
      <c r="F124" s="2" t="s">
        <v>606</v>
      </c>
      <c r="G124" s="2" t="s">
        <v>1321</v>
      </c>
      <c r="H124" s="2" t="s">
        <v>433</v>
      </c>
      <c r="I124" s="2" t="s">
        <v>434</v>
      </c>
      <c r="J124" s="2" t="s">
        <v>434</v>
      </c>
      <c r="K124" s="2" t="s">
        <v>103</v>
      </c>
      <c r="L124" s="2" t="s">
        <v>947</v>
      </c>
      <c r="M124" s="2"/>
      <c r="N124" s="2"/>
      <c r="O124" s="2" t="s">
        <v>949</v>
      </c>
      <c r="P124" s="2"/>
      <c r="Q124" s="2"/>
      <c r="R124" s="2"/>
      <c r="S124" s="2" t="s">
        <v>20</v>
      </c>
      <c r="T124" s="2" t="s">
        <v>20</v>
      </c>
      <c r="U124" s="2"/>
      <c r="V124" s="2" t="s">
        <v>1947</v>
      </c>
      <c r="W124" s="2"/>
      <c r="X124" s="2" t="s">
        <v>374</v>
      </c>
      <c r="Y124" s="2" t="s">
        <v>1628</v>
      </c>
      <c r="Z124" s="2"/>
      <c r="AA124" s="2" t="s">
        <v>92</v>
      </c>
      <c r="AB124" s="5" t="s">
        <v>104</v>
      </c>
    </row>
    <row r="125" spans="1:28" ht="51.95">
      <c r="A125" s="4" t="s">
        <v>1969</v>
      </c>
      <c r="B125" s="2" t="s">
        <v>441</v>
      </c>
      <c r="C125" s="2" t="s">
        <v>599</v>
      </c>
      <c r="D125" s="2" t="s">
        <v>599</v>
      </c>
      <c r="E125" s="2"/>
      <c r="F125" s="2" t="s">
        <v>122</v>
      </c>
      <c r="G125" s="2" t="s">
        <v>1618</v>
      </c>
      <c r="H125" s="2" t="s">
        <v>9357</v>
      </c>
      <c r="I125" s="2"/>
      <c r="J125" s="2" t="s">
        <v>448</v>
      </c>
      <c r="K125" s="2" t="s">
        <v>1968</v>
      </c>
      <c r="L125" s="2" t="s">
        <v>947</v>
      </c>
      <c r="M125" s="2" t="s">
        <v>117</v>
      </c>
      <c r="N125" s="2" t="s">
        <v>1019</v>
      </c>
      <c r="O125" s="2" t="s">
        <v>949</v>
      </c>
      <c r="P125" s="2"/>
      <c r="Q125" s="2"/>
      <c r="R125" s="2" t="s">
        <v>1970</v>
      </c>
      <c r="S125" s="2"/>
      <c r="T125" s="2"/>
      <c r="U125" s="2"/>
      <c r="V125" s="2"/>
      <c r="W125" s="2"/>
      <c r="X125" s="2" t="s">
        <v>441</v>
      </c>
      <c r="Y125" s="2" t="s">
        <v>1628</v>
      </c>
      <c r="Z125" s="2"/>
      <c r="AA125" s="2" t="s">
        <v>92</v>
      </c>
      <c r="AB125" s="5" t="s">
        <v>20</v>
      </c>
    </row>
    <row r="126" spans="1:28" ht="51.95">
      <c r="A126" s="4" t="s">
        <v>1969</v>
      </c>
      <c r="B126" s="2" t="s">
        <v>441</v>
      </c>
      <c r="C126" s="2" t="s">
        <v>599</v>
      </c>
      <c r="D126" s="2" t="s">
        <v>599</v>
      </c>
      <c r="E126" s="2"/>
      <c r="F126" s="2" t="s">
        <v>122</v>
      </c>
      <c r="G126" s="2" t="s">
        <v>1618</v>
      </c>
      <c r="H126" s="2" t="s">
        <v>9358</v>
      </c>
      <c r="I126" s="2"/>
      <c r="J126" s="2" t="s">
        <v>450</v>
      </c>
      <c r="K126" s="2" t="s">
        <v>103</v>
      </c>
      <c r="L126" s="2" t="s">
        <v>947</v>
      </c>
      <c r="M126" s="2"/>
      <c r="N126" s="2"/>
      <c r="O126" s="2" t="s">
        <v>949</v>
      </c>
      <c r="P126" s="2"/>
      <c r="Q126" s="2"/>
      <c r="R126" s="2" t="s">
        <v>1970</v>
      </c>
      <c r="S126" s="2"/>
      <c r="T126" s="2"/>
      <c r="U126" s="2"/>
      <c r="V126" s="2"/>
      <c r="W126" s="2"/>
      <c r="X126" s="2" t="s">
        <v>441</v>
      </c>
      <c r="Y126" s="2" t="s">
        <v>1628</v>
      </c>
      <c r="Z126" s="2"/>
      <c r="AA126" s="2" t="s">
        <v>92</v>
      </c>
      <c r="AB126" s="5" t="s">
        <v>104</v>
      </c>
    </row>
    <row r="127" spans="1:28" ht="90.95">
      <c r="A127" s="4" t="s">
        <v>1969</v>
      </c>
      <c r="B127" s="2" t="s">
        <v>441</v>
      </c>
      <c r="C127" s="2" t="s">
        <v>1971</v>
      </c>
      <c r="D127" s="2" t="s">
        <v>600</v>
      </c>
      <c r="E127" s="2"/>
      <c r="F127" s="2" t="s">
        <v>606</v>
      </c>
      <c r="G127" s="2" t="s">
        <v>1618</v>
      </c>
      <c r="H127" s="2" t="s">
        <v>840</v>
      </c>
      <c r="I127" s="2"/>
      <c r="J127" s="2" t="s">
        <v>1973</v>
      </c>
      <c r="K127" s="2" t="s">
        <v>1968</v>
      </c>
      <c r="L127" s="2" t="s">
        <v>947</v>
      </c>
      <c r="M127" s="2" t="s">
        <v>117</v>
      </c>
      <c r="N127" s="2" t="s">
        <v>1540</v>
      </c>
      <c r="O127" s="2" t="s">
        <v>949</v>
      </c>
      <c r="P127" s="2"/>
      <c r="Q127" s="2"/>
      <c r="R127" s="2" t="s">
        <v>1972</v>
      </c>
      <c r="S127" s="2" t="s">
        <v>104</v>
      </c>
      <c r="T127" s="2" t="s">
        <v>104</v>
      </c>
      <c r="U127" s="2"/>
      <c r="V127" s="2" t="s">
        <v>1778</v>
      </c>
      <c r="W127" s="2"/>
      <c r="X127" s="2" t="s">
        <v>441</v>
      </c>
      <c r="Y127" s="2" t="s">
        <v>1628</v>
      </c>
      <c r="Z127" s="2"/>
      <c r="AA127" s="2" t="s">
        <v>92</v>
      </c>
      <c r="AB127" s="5" t="s">
        <v>20</v>
      </c>
    </row>
    <row r="128" spans="1:28" ht="221.1">
      <c r="A128" s="9" t="s">
        <v>1969</v>
      </c>
      <c r="B128" s="10" t="s">
        <v>441</v>
      </c>
      <c r="C128" s="10" t="s">
        <v>1971</v>
      </c>
      <c r="D128" s="10" t="s">
        <v>600</v>
      </c>
      <c r="E128" s="10"/>
      <c r="F128" s="10" t="s">
        <v>606</v>
      </c>
      <c r="G128" s="10" t="s">
        <v>1307</v>
      </c>
      <c r="H128" s="10" t="s">
        <v>822</v>
      </c>
      <c r="I128" s="10" t="s">
        <v>431</v>
      </c>
      <c r="J128" s="10" t="s">
        <v>431</v>
      </c>
      <c r="K128" s="10" t="s">
        <v>1968</v>
      </c>
      <c r="L128" s="10" t="s">
        <v>947</v>
      </c>
      <c r="M128" s="10" t="s">
        <v>117</v>
      </c>
      <c r="N128" s="10" t="s">
        <v>1540</v>
      </c>
      <c r="O128" s="10" t="s">
        <v>949</v>
      </c>
      <c r="P128" s="10"/>
      <c r="Q128" s="10"/>
      <c r="R128" s="10" t="s">
        <v>1974</v>
      </c>
      <c r="S128" s="10" t="s">
        <v>20</v>
      </c>
      <c r="T128" s="10" t="s">
        <v>20</v>
      </c>
      <c r="U128" s="10"/>
      <c r="V128" s="10" t="s">
        <v>1778</v>
      </c>
      <c r="W128" s="10"/>
      <c r="X128" s="10" t="s">
        <v>441</v>
      </c>
      <c r="Y128" s="10" t="s">
        <v>1628</v>
      </c>
      <c r="Z128" s="10"/>
      <c r="AA128" s="10" t="s">
        <v>92</v>
      </c>
      <c r="AB128" s="11" t="s">
        <v>20</v>
      </c>
    </row>
  </sheetData>
  <conditionalFormatting sqref="G2:G128">
    <cfRule type="cellIs" dxfId="35" priority="2" operator="equal">
      <formula>""</formula>
    </cfRule>
  </conditionalFormatting>
  <conditionalFormatting sqref="W2:W128">
    <cfRule type="cellIs" dxfId="34" priority="1" operator="equal">
      <formula>"YES"</formula>
    </cfRule>
  </conditionalFormatting>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05E3-16DC-436A-9CD4-2FFF79C54EC3}">
  <dimension ref="A1:X161"/>
  <sheetViews>
    <sheetView topLeftCell="C1" workbookViewId="0">
      <selection activeCell="O24" sqref="O24"/>
    </sheetView>
  </sheetViews>
  <sheetFormatPr defaultRowHeight="14.45"/>
  <cols>
    <col min="1" max="1" width="17.42578125" customWidth="1"/>
    <col min="2" max="2" width="15.42578125" customWidth="1"/>
    <col min="3" max="3" width="19.42578125" customWidth="1"/>
    <col min="4" max="4" width="14.42578125" customWidth="1"/>
    <col min="5" max="5" width="24.42578125" customWidth="1"/>
    <col min="7" max="7" width="17.5703125" customWidth="1"/>
    <col min="8" max="8" width="28.5703125" customWidth="1"/>
    <col min="9" max="9" width="33.42578125" customWidth="1"/>
    <col min="10" max="10" width="12.42578125" customWidth="1"/>
    <col min="11" max="11" width="9.5703125" customWidth="1"/>
    <col min="12" max="12" width="17.5703125" customWidth="1"/>
    <col min="13" max="13" width="11" customWidth="1"/>
    <col min="15" max="15" width="12" customWidth="1"/>
    <col min="16" max="16" width="14.5703125" customWidth="1"/>
    <col min="18" max="18" width="23.5703125" customWidth="1"/>
    <col min="19" max="19" width="22.5703125" customWidth="1"/>
    <col min="20" max="20" width="24.42578125" customWidth="1"/>
    <col min="21" max="21" width="19.42578125" customWidth="1"/>
    <col min="22" max="22" width="29.5703125" customWidth="1"/>
    <col min="23" max="23" width="21.42578125" customWidth="1"/>
  </cols>
  <sheetData>
    <row r="1" spans="1:24">
      <c r="A1" t="s">
        <v>914</v>
      </c>
      <c r="B1" t="s">
        <v>915</v>
      </c>
      <c r="C1" t="s">
        <v>9297</v>
      </c>
      <c r="D1" t="s">
        <v>917</v>
      </c>
      <c r="E1" t="s">
        <v>918</v>
      </c>
      <c r="F1" t="s">
        <v>9359</v>
      </c>
      <c r="G1" t="s">
        <v>919</v>
      </c>
      <c r="H1" t="s">
        <v>922</v>
      </c>
      <c r="I1" t="s">
        <v>923</v>
      </c>
      <c r="J1" t="s">
        <v>924</v>
      </c>
      <c r="K1" t="s">
        <v>9360</v>
      </c>
      <c r="L1" t="s">
        <v>925</v>
      </c>
      <c r="M1" t="s">
        <v>926</v>
      </c>
      <c r="N1" t="s">
        <v>927</v>
      </c>
      <c r="O1" t="s">
        <v>95</v>
      </c>
      <c r="P1" t="s">
        <v>933</v>
      </c>
      <c r="Q1" t="s">
        <v>96</v>
      </c>
      <c r="R1" t="s">
        <v>934</v>
      </c>
      <c r="S1" t="s">
        <v>935</v>
      </c>
      <c r="T1" t="s">
        <v>936</v>
      </c>
      <c r="U1" t="s">
        <v>937</v>
      </c>
      <c r="V1" t="s">
        <v>938</v>
      </c>
      <c r="W1" t="s">
        <v>939</v>
      </c>
      <c r="X1" t="s">
        <v>940</v>
      </c>
    </row>
    <row r="2" spans="1:24">
      <c r="A2" t="s">
        <v>1625</v>
      </c>
      <c r="B2" t="s">
        <v>1626</v>
      </c>
      <c r="C2" t="s">
        <v>1623</v>
      </c>
      <c r="E2" t="s">
        <v>1627</v>
      </c>
      <c r="G2" t="str">
        <f>_xlfn.TEXTJOIN("|",FALSE,Goldcopy_cons[[#This Row],[Entity]],Goldcopy_cons[[#This Row],[DEV SB ID]])</f>
        <v>|PW_SHORT_NAME</v>
      </c>
      <c r="H2" t="s">
        <v>1630</v>
      </c>
      <c r="I2" t="s">
        <v>20</v>
      </c>
      <c r="J2" t="s">
        <v>20</v>
      </c>
      <c r="K2" t="s">
        <v>9361</v>
      </c>
      <c r="L2" t="s">
        <v>895</v>
      </c>
      <c r="M2" t="s">
        <v>895</v>
      </c>
      <c r="N2" t="s">
        <v>895</v>
      </c>
      <c r="O2" t="s">
        <v>103</v>
      </c>
      <c r="P2" t="s">
        <v>947</v>
      </c>
      <c r="T2" t="s">
        <v>949</v>
      </c>
      <c r="U2" t="s">
        <v>104</v>
      </c>
    </row>
    <row r="3" spans="1:24">
      <c r="A3" t="s">
        <v>1625</v>
      </c>
      <c r="B3" t="s">
        <v>1626</v>
      </c>
      <c r="C3" t="s">
        <v>1623</v>
      </c>
      <c r="E3" t="s">
        <v>1627</v>
      </c>
      <c r="G3" t="str">
        <f>_xlfn.TEXTJOIN("|",FALSE,Goldcopy_cons[[#This Row],[Entity]],Goldcopy_cons[[#This Row],[DEV SB ID]])</f>
        <v>|DESCR</v>
      </c>
      <c r="I3" t="s">
        <v>20</v>
      </c>
      <c r="J3" t="s">
        <v>20</v>
      </c>
      <c r="K3" t="s">
        <v>9362</v>
      </c>
      <c r="L3" t="s">
        <v>207</v>
      </c>
      <c r="M3" t="s">
        <v>207</v>
      </c>
      <c r="N3" t="s">
        <v>207</v>
      </c>
      <c r="O3" t="s">
        <v>103</v>
      </c>
      <c r="P3" t="s">
        <v>947</v>
      </c>
      <c r="S3" t="s">
        <v>1632</v>
      </c>
      <c r="T3" t="s">
        <v>949</v>
      </c>
      <c r="U3" t="s">
        <v>104</v>
      </c>
    </row>
    <row r="4" spans="1:24">
      <c r="B4" t="s">
        <v>1626</v>
      </c>
      <c r="C4" t="s">
        <v>1623</v>
      </c>
      <c r="E4" t="s">
        <v>1627</v>
      </c>
      <c r="G4" t="str">
        <f>_xlfn.TEXTJOIN("|",FALSE,Goldcopy_cons[[#This Row],[Entity]],Goldcopy_cons[[#This Row],[DEV SB ID]])</f>
        <v>|PARENT_DESCR</v>
      </c>
      <c r="I4" t="s">
        <v>20</v>
      </c>
      <c r="J4" t="s">
        <v>20</v>
      </c>
      <c r="K4" t="s">
        <v>214</v>
      </c>
      <c r="L4" t="s">
        <v>215</v>
      </c>
      <c r="M4" t="s">
        <v>215</v>
      </c>
      <c r="N4" t="s">
        <v>215</v>
      </c>
      <c r="O4" t="s">
        <v>216</v>
      </c>
      <c r="P4" t="s">
        <v>947</v>
      </c>
      <c r="R4" t="s">
        <v>1083</v>
      </c>
      <c r="S4" t="s">
        <v>949</v>
      </c>
      <c r="T4" t="s">
        <v>104</v>
      </c>
    </row>
    <row r="5" spans="1:24">
      <c r="A5" t="s">
        <v>1634</v>
      </c>
      <c r="C5" t="s">
        <v>1623</v>
      </c>
      <c r="E5" t="s">
        <v>1627</v>
      </c>
      <c r="G5" t="str">
        <f>_xlfn.TEXTJOIN("|",FALSE,Goldcopy_cons[[#This Row],[Entity]],Goldcopy_cons[[#This Row],[DEV SB ID]])</f>
        <v>|Wbs22</v>
      </c>
      <c r="H5" t="s">
        <v>1635</v>
      </c>
      <c r="I5" t="s">
        <v>20</v>
      </c>
      <c r="J5" t="s">
        <v>20</v>
      </c>
      <c r="K5" t="s">
        <v>217</v>
      </c>
      <c r="L5" t="s">
        <v>218</v>
      </c>
      <c r="M5" t="s">
        <v>218</v>
      </c>
      <c r="N5" t="s">
        <v>218</v>
      </c>
      <c r="O5" t="s">
        <v>1636</v>
      </c>
      <c r="P5" t="s">
        <v>1637</v>
      </c>
      <c r="Q5" t="s">
        <v>117</v>
      </c>
      <c r="R5" t="s">
        <v>9304</v>
      </c>
      <c r="T5" t="s">
        <v>949</v>
      </c>
      <c r="U5" t="s">
        <v>104</v>
      </c>
    </row>
    <row r="6" spans="1:24">
      <c r="A6" t="s">
        <v>1625</v>
      </c>
      <c r="B6" t="s">
        <v>1626</v>
      </c>
      <c r="C6" t="s">
        <v>1639</v>
      </c>
      <c r="E6" t="s">
        <v>1627</v>
      </c>
      <c r="G6" t="str">
        <f>_xlfn.TEXTJOIN("|",FALSE,Goldcopy_cons[[#This Row],[Entity]],Goldcopy_cons[[#This Row],[DEV SB ID]])</f>
        <v>|</v>
      </c>
      <c r="H6" t="s">
        <v>1309</v>
      </c>
      <c r="I6" t="s">
        <v>20</v>
      </c>
      <c r="J6" t="s">
        <v>20</v>
      </c>
      <c r="K6" t="s">
        <v>8229</v>
      </c>
      <c r="L6" t="s">
        <v>8241</v>
      </c>
      <c r="M6" t="s">
        <v>8241</v>
      </c>
      <c r="O6" t="s">
        <v>216</v>
      </c>
      <c r="P6" t="s">
        <v>947</v>
      </c>
      <c r="R6" t="s">
        <v>9363</v>
      </c>
      <c r="T6" t="s">
        <v>949</v>
      </c>
      <c r="U6" t="s">
        <v>104</v>
      </c>
    </row>
    <row r="7" spans="1:24">
      <c r="A7" t="s">
        <v>1625</v>
      </c>
      <c r="B7" t="s">
        <v>1626</v>
      </c>
      <c r="C7" t="s">
        <v>1639</v>
      </c>
      <c r="E7" t="s">
        <v>1627</v>
      </c>
      <c r="G7" t="str">
        <f>_xlfn.TEXTJOIN("|",FALSE,Goldcopy_cons[[#This Row],[Entity]],Goldcopy_cons[[#This Row],[DEV SB ID]])</f>
        <v>|</v>
      </c>
      <c r="H7" t="s">
        <v>9364</v>
      </c>
      <c r="I7" t="s">
        <v>20</v>
      </c>
      <c r="J7" t="s">
        <v>20</v>
      </c>
      <c r="K7" t="s">
        <v>9365</v>
      </c>
      <c r="L7" t="s">
        <v>8592</v>
      </c>
      <c r="M7" t="s">
        <v>8592</v>
      </c>
      <c r="R7" t="s">
        <v>9366</v>
      </c>
      <c r="T7" t="s">
        <v>949</v>
      </c>
      <c r="U7" t="s">
        <v>104</v>
      </c>
    </row>
    <row r="8" spans="1:24">
      <c r="B8" t="s">
        <v>1626</v>
      </c>
      <c r="C8" t="s">
        <v>1623</v>
      </c>
      <c r="E8" t="s">
        <v>1627</v>
      </c>
      <c r="G8" t="str">
        <f>_xlfn.TEXTJOIN("|",FALSE,Goldcopy_cons[[#This Row],[Entity]],Goldcopy_cons[[#This Row],[DEV SB ID]])</f>
        <v>|Wbs174</v>
      </c>
      <c r="I8" t="s">
        <v>104</v>
      </c>
      <c r="J8" t="s">
        <v>104</v>
      </c>
      <c r="K8" t="s">
        <v>220</v>
      </c>
      <c r="N8" t="s">
        <v>221</v>
      </c>
      <c r="O8" t="s">
        <v>141</v>
      </c>
      <c r="P8" t="s">
        <v>947</v>
      </c>
      <c r="Q8" t="s">
        <v>117</v>
      </c>
      <c r="R8" t="s">
        <v>1093</v>
      </c>
    </row>
    <row r="9" spans="1:24">
      <c r="A9" t="s">
        <v>1625</v>
      </c>
      <c r="B9" t="s">
        <v>1626</v>
      </c>
      <c r="C9" t="s">
        <v>1639</v>
      </c>
      <c r="E9" t="s">
        <v>1627</v>
      </c>
      <c r="G9" t="str">
        <f>_xlfn.TEXTJOIN("|",FALSE,Goldcopy_cons[[#This Row],[Entity]],Goldcopy_cons[[#This Row],[DEV SB ID]])</f>
        <v>|Wbs146</v>
      </c>
      <c r="H9" t="s">
        <v>1644</v>
      </c>
      <c r="I9" t="s">
        <v>104</v>
      </c>
      <c r="J9" t="s">
        <v>104</v>
      </c>
      <c r="K9" t="s">
        <v>603</v>
      </c>
      <c r="N9" t="s">
        <v>437</v>
      </c>
      <c r="O9" t="s">
        <v>444</v>
      </c>
      <c r="P9" t="s">
        <v>947</v>
      </c>
      <c r="Q9" t="s">
        <v>117</v>
      </c>
      <c r="R9" t="s">
        <v>1001</v>
      </c>
      <c r="S9" t="s">
        <v>1646</v>
      </c>
      <c r="T9" t="s">
        <v>949</v>
      </c>
      <c r="U9" t="s">
        <v>104</v>
      </c>
    </row>
    <row r="10" spans="1:24">
      <c r="A10" t="s">
        <v>1625</v>
      </c>
      <c r="B10" t="s">
        <v>1626</v>
      </c>
      <c r="C10" t="s">
        <v>1623</v>
      </c>
      <c r="E10" t="s">
        <v>1627</v>
      </c>
      <c r="G10" t="str">
        <f>_xlfn.TEXTJOIN("|",FALSE,Goldcopy_cons[[#This Row],[Entity]],Goldcopy_cons[[#This Row],[DEV SB ID]])</f>
        <v>|Wbs154</v>
      </c>
      <c r="H10" t="s">
        <v>1647</v>
      </c>
      <c r="I10" t="s">
        <v>20</v>
      </c>
      <c r="J10" t="s">
        <v>1100</v>
      </c>
      <c r="K10" t="s">
        <v>225</v>
      </c>
      <c r="L10" t="s">
        <v>226</v>
      </c>
      <c r="M10" t="s">
        <v>226</v>
      </c>
      <c r="N10" t="s">
        <v>227</v>
      </c>
      <c r="O10" t="s">
        <v>444</v>
      </c>
      <c r="P10" t="s">
        <v>947</v>
      </c>
      <c r="Q10" t="s">
        <v>117</v>
      </c>
      <c r="R10" t="s">
        <v>1101</v>
      </c>
      <c r="S10" t="s">
        <v>1649</v>
      </c>
      <c r="T10" t="s">
        <v>1650</v>
      </c>
      <c r="U10" t="s">
        <v>20</v>
      </c>
    </row>
    <row r="11" spans="1:24">
      <c r="A11" t="s">
        <v>1625</v>
      </c>
      <c r="B11" t="s">
        <v>1626</v>
      </c>
      <c r="C11" t="s">
        <v>1623</v>
      </c>
      <c r="E11" t="s">
        <v>1627</v>
      </c>
      <c r="G11" t="str">
        <f>_xlfn.TEXTJOIN("|",FALSE,Goldcopy_cons[[#This Row],[Entity]],Goldcopy_cons[[#This Row],[DEV SB ID]])</f>
        <v>|Wbs66</v>
      </c>
      <c r="H11" t="s">
        <v>1651</v>
      </c>
      <c r="I11" t="s">
        <v>104</v>
      </c>
      <c r="J11" t="s">
        <v>104</v>
      </c>
      <c r="K11" t="s">
        <v>9307</v>
      </c>
      <c r="N11" t="s">
        <v>224</v>
      </c>
      <c r="O11" t="s">
        <v>444</v>
      </c>
      <c r="P11" t="s">
        <v>947</v>
      </c>
      <c r="Q11" t="s">
        <v>117</v>
      </c>
      <c r="R11" t="s">
        <v>1001</v>
      </c>
      <c r="S11" t="s">
        <v>1653</v>
      </c>
      <c r="T11" t="s">
        <v>949</v>
      </c>
      <c r="U11" t="s">
        <v>104</v>
      </c>
    </row>
    <row r="12" spans="1:24">
      <c r="A12" t="s">
        <v>1625</v>
      </c>
      <c r="B12" t="s">
        <v>1626</v>
      </c>
      <c r="C12" t="s">
        <v>1639</v>
      </c>
      <c r="E12" t="s">
        <v>1627</v>
      </c>
      <c r="G12" t="str">
        <f>_xlfn.TEXTJOIN("|",FALSE,Goldcopy_cons[[#This Row],[Entity]],Goldcopy_cons[[#This Row],[DEV SB ID]])</f>
        <v>|</v>
      </c>
      <c r="H12" t="s">
        <v>9367</v>
      </c>
      <c r="I12" t="s">
        <v>104</v>
      </c>
      <c r="J12" t="s">
        <v>104</v>
      </c>
      <c r="K12" t="s">
        <v>865</v>
      </c>
      <c r="O12" t="s">
        <v>444</v>
      </c>
      <c r="P12" t="s">
        <v>947</v>
      </c>
      <c r="Q12" t="s">
        <v>117</v>
      </c>
      <c r="R12" t="s">
        <v>1001</v>
      </c>
      <c r="S12" t="s">
        <v>9368</v>
      </c>
    </row>
    <row r="13" spans="1:24">
      <c r="A13" t="s">
        <v>1625</v>
      </c>
      <c r="B13" t="s">
        <v>1626</v>
      </c>
      <c r="C13" t="s">
        <v>1639</v>
      </c>
      <c r="E13" t="s">
        <v>1627</v>
      </c>
      <c r="G13" t="str">
        <f>_xlfn.TEXTJOIN("|",FALSE,Goldcopy_cons[[#This Row],[Entity]],Goldcopy_cons[[#This Row],[DEV SB ID]])</f>
        <v>|Wbs147</v>
      </c>
      <c r="H13" t="s">
        <v>1660</v>
      </c>
      <c r="I13" t="s">
        <v>104</v>
      </c>
      <c r="J13" t="s">
        <v>104</v>
      </c>
      <c r="K13" t="s">
        <v>605</v>
      </c>
      <c r="N13" t="s">
        <v>1612</v>
      </c>
      <c r="O13" t="s">
        <v>444</v>
      </c>
      <c r="P13" t="s">
        <v>947</v>
      </c>
      <c r="Q13" t="s">
        <v>117</v>
      </c>
      <c r="R13" t="s">
        <v>1001</v>
      </c>
      <c r="S13" t="s">
        <v>1662</v>
      </c>
      <c r="T13" t="s">
        <v>949</v>
      </c>
      <c r="U13" t="s">
        <v>104</v>
      </c>
    </row>
    <row r="14" spans="1:24">
      <c r="A14" t="s">
        <v>1625</v>
      </c>
      <c r="B14" t="s">
        <v>1626</v>
      </c>
      <c r="C14" t="s">
        <v>580</v>
      </c>
      <c r="E14" t="s">
        <v>1627</v>
      </c>
      <c r="G14" t="str">
        <f>_xlfn.TEXTJOIN("|",FALSE,Goldcopy_cons[[#This Row],[Entity]],Goldcopy_cons[[#This Row],[DEV SB ID]])</f>
        <v>|Wbs148</v>
      </c>
      <c r="H14" t="s">
        <v>1665</v>
      </c>
      <c r="I14" t="s">
        <v>104</v>
      </c>
      <c r="J14" t="s">
        <v>104</v>
      </c>
      <c r="K14" t="s">
        <v>6393</v>
      </c>
      <c r="N14" t="s">
        <v>6360</v>
      </c>
      <c r="R14" t="s">
        <v>9308</v>
      </c>
      <c r="S14" t="s">
        <v>1666</v>
      </c>
      <c r="T14" t="s">
        <v>949</v>
      </c>
      <c r="U14" t="s">
        <v>20</v>
      </c>
    </row>
    <row r="15" spans="1:24">
      <c r="A15" t="s">
        <v>1625</v>
      </c>
      <c r="B15" t="s">
        <v>1626</v>
      </c>
      <c r="C15" t="s">
        <v>580</v>
      </c>
      <c r="E15" t="s">
        <v>1627</v>
      </c>
      <c r="G15" t="str">
        <f>_xlfn.TEXTJOIN("|",FALSE,Goldcopy_cons[[#This Row],[Entity]],Goldcopy_cons[[#This Row],[DEV SB ID]])</f>
        <v>|Wbs149</v>
      </c>
      <c r="I15" t="s">
        <v>20</v>
      </c>
      <c r="J15" t="s">
        <v>1100</v>
      </c>
      <c r="K15" t="s">
        <v>6394</v>
      </c>
      <c r="L15" t="s">
        <v>1668</v>
      </c>
      <c r="M15" t="s">
        <v>1668</v>
      </c>
      <c r="N15" t="s">
        <v>6361</v>
      </c>
      <c r="O15" t="s">
        <v>444</v>
      </c>
      <c r="P15" t="s">
        <v>947</v>
      </c>
      <c r="Q15" t="s">
        <v>117</v>
      </c>
      <c r="R15" t="s">
        <v>9309</v>
      </c>
      <c r="S15" t="s">
        <v>1669</v>
      </c>
      <c r="T15" t="s">
        <v>949</v>
      </c>
      <c r="U15" t="s">
        <v>20</v>
      </c>
      <c r="V15" t="s">
        <v>1670</v>
      </c>
    </row>
    <row r="16" spans="1:24">
      <c r="A16" t="s">
        <v>1625</v>
      </c>
      <c r="B16" t="s">
        <v>1626</v>
      </c>
      <c r="C16" t="s">
        <v>1639</v>
      </c>
      <c r="E16" t="s">
        <v>1627</v>
      </c>
      <c r="G16" t="str">
        <f>_xlfn.TEXTJOIN("|",FALSE,Goldcopy_cons[[#This Row],[Entity]],Goldcopy_cons[[#This Row],[DEV SB ID]])</f>
        <v>|</v>
      </c>
      <c r="I16" t="s">
        <v>104</v>
      </c>
      <c r="J16" t="s">
        <v>104</v>
      </c>
      <c r="K16" t="s">
        <v>9369</v>
      </c>
      <c r="O16" t="s">
        <v>444</v>
      </c>
      <c r="P16" t="s">
        <v>947</v>
      </c>
      <c r="Q16" t="s">
        <v>117</v>
      </c>
      <c r="R16" t="s">
        <v>9370</v>
      </c>
      <c r="S16" t="s">
        <v>9371</v>
      </c>
      <c r="T16" t="s">
        <v>399</v>
      </c>
      <c r="U16" t="s">
        <v>104</v>
      </c>
    </row>
    <row r="17" spans="1:21">
      <c r="A17" t="s">
        <v>1625</v>
      </c>
      <c r="B17" t="s">
        <v>1626</v>
      </c>
      <c r="C17" t="s">
        <v>9372</v>
      </c>
      <c r="E17" t="s">
        <v>1627</v>
      </c>
      <c r="G17" t="str">
        <f>_xlfn.TEXTJOIN("|",FALSE,Goldcopy_cons[[#This Row],[Entity]],Goldcopy_cons[[#This Row],[DEV SB ID]])</f>
        <v>|</v>
      </c>
      <c r="I17" t="s">
        <v>104</v>
      </c>
      <c r="J17" t="s">
        <v>104</v>
      </c>
      <c r="K17" t="s">
        <v>9373</v>
      </c>
      <c r="O17" t="s">
        <v>444</v>
      </c>
      <c r="P17" t="s">
        <v>947</v>
      </c>
      <c r="Q17" t="s">
        <v>117</v>
      </c>
      <c r="R17" t="s">
        <v>9374</v>
      </c>
      <c r="S17" t="s">
        <v>9375</v>
      </c>
      <c r="U17" t="s">
        <v>20</v>
      </c>
    </row>
    <row r="18" spans="1:21">
      <c r="A18" t="s">
        <v>1625</v>
      </c>
      <c r="B18" t="s">
        <v>1626</v>
      </c>
      <c r="C18" t="s">
        <v>580</v>
      </c>
      <c r="E18" t="s">
        <v>1627</v>
      </c>
      <c r="G18" t="str">
        <f>_xlfn.TEXTJOIN("|",FALSE,Goldcopy_cons[[#This Row],[Entity]],Goldcopy_cons[[#This Row],[DEV SB ID]])</f>
        <v>|Wbs144</v>
      </c>
      <c r="I18" t="s">
        <v>104</v>
      </c>
      <c r="J18" t="s">
        <v>104</v>
      </c>
      <c r="K18" t="s">
        <v>608</v>
      </c>
      <c r="N18" t="s">
        <v>363</v>
      </c>
      <c r="O18" t="s">
        <v>444</v>
      </c>
      <c r="P18" t="s">
        <v>947</v>
      </c>
      <c r="Q18" t="s">
        <v>117</v>
      </c>
      <c r="R18" t="s">
        <v>9311</v>
      </c>
      <c r="S18" t="s">
        <v>1671</v>
      </c>
      <c r="T18" t="s">
        <v>949</v>
      </c>
      <c r="U18" t="s">
        <v>20</v>
      </c>
    </row>
    <row r="19" spans="1:21">
      <c r="A19" t="s">
        <v>1625</v>
      </c>
      <c r="B19" t="s">
        <v>1626</v>
      </c>
      <c r="C19" t="s">
        <v>814</v>
      </c>
      <c r="E19" t="s">
        <v>1627</v>
      </c>
      <c r="G19" t="str">
        <f>_xlfn.TEXTJOIN("|",FALSE,Goldcopy_cons[[#This Row],[Entity]],Goldcopy_cons[[#This Row],[DEV SB ID]])</f>
        <v>|</v>
      </c>
      <c r="H19" t="s">
        <v>9376</v>
      </c>
      <c r="I19" t="s">
        <v>104</v>
      </c>
      <c r="J19" t="s">
        <v>104</v>
      </c>
      <c r="K19" t="s">
        <v>9377</v>
      </c>
      <c r="O19" t="s">
        <v>444</v>
      </c>
      <c r="P19" t="s">
        <v>947</v>
      </c>
      <c r="Q19" t="s">
        <v>117</v>
      </c>
      <c r="R19" t="s">
        <v>9311</v>
      </c>
      <c r="S19" t="s">
        <v>9378</v>
      </c>
      <c r="T19" t="s">
        <v>949</v>
      </c>
      <c r="U19" t="s">
        <v>20</v>
      </c>
    </row>
    <row r="20" spans="1:21">
      <c r="B20" t="s">
        <v>1626</v>
      </c>
      <c r="C20" t="s">
        <v>580</v>
      </c>
      <c r="E20" t="s">
        <v>1627</v>
      </c>
      <c r="G20" t="str">
        <f>_xlfn.TEXTJOIN("|",FALSE,Goldcopy_cons[[#This Row],[Entity]],Goldcopy_cons[[#This Row],[DEV SB ID]])</f>
        <v>|Wbs145</v>
      </c>
      <c r="H20" t="s">
        <v>1672</v>
      </c>
      <c r="I20" t="s">
        <v>104</v>
      </c>
      <c r="J20" t="s">
        <v>104</v>
      </c>
      <c r="K20" t="s">
        <v>9312</v>
      </c>
      <c r="N20" t="s">
        <v>368</v>
      </c>
      <c r="Q20" t="s">
        <v>117</v>
      </c>
      <c r="R20" t="s">
        <v>9313</v>
      </c>
      <c r="T20" t="s">
        <v>1675</v>
      </c>
      <c r="U20" t="s">
        <v>20</v>
      </c>
    </row>
    <row r="21" spans="1:21">
      <c r="A21" t="s">
        <v>1625</v>
      </c>
      <c r="B21" t="s">
        <v>1626</v>
      </c>
      <c r="C21" t="s">
        <v>581</v>
      </c>
      <c r="E21" t="s">
        <v>1627</v>
      </c>
      <c r="G21" t="str">
        <f>_xlfn.TEXTJOIN("|",FALSE,Goldcopy_cons[[#This Row],[Entity]],Goldcopy_cons[[#This Row],[DEV SB ID]])</f>
        <v>|Wbs150</v>
      </c>
      <c r="I21" t="s">
        <v>20</v>
      </c>
      <c r="J21" t="s">
        <v>20</v>
      </c>
      <c r="K21" t="s">
        <v>1676</v>
      </c>
      <c r="L21" t="s">
        <v>1677</v>
      </c>
      <c r="M21" t="s">
        <v>1677</v>
      </c>
      <c r="N21" t="s">
        <v>1678</v>
      </c>
      <c r="O21" t="s">
        <v>444</v>
      </c>
      <c r="Q21" t="s">
        <v>117</v>
      </c>
      <c r="R21" t="s">
        <v>9314</v>
      </c>
      <c r="S21" t="s">
        <v>1679</v>
      </c>
      <c r="T21" t="s">
        <v>1675</v>
      </c>
      <c r="U21" t="s">
        <v>20</v>
      </c>
    </row>
    <row r="22" spans="1:21">
      <c r="A22" t="s">
        <v>1625</v>
      </c>
      <c r="B22" t="s">
        <v>1626</v>
      </c>
      <c r="C22" t="s">
        <v>581</v>
      </c>
      <c r="E22" t="s">
        <v>1627</v>
      </c>
      <c r="G22" t="str">
        <f>_xlfn.TEXTJOIN("|",FALSE,Goldcopy_cons[[#This Row],[Entity]],Goldcopy_cons[[#This Row],[DEV SB ID]])</f>
        <v>|Wbs151</v>
      </c>
      <c r="H22" t="s">
        <v>1680</v>
      </c>
      <c r="I22" t="s">
        <v>20</v>
      </c>
      <c r="J22" t="s">
        <v>20</v>
      </c>
      <c r="K22" t="s">
        <v>610</v>
      </c>
      <c r="L22" t="s">
        <v>1681</v>
      </c>
      <c r="M22" t="s">
        <v>1681</v>
      </c>
      <c r="N22" t="s">
        <v>1682</v>
      </c>
      <c r="O22" t="s">
        <v>444</v>
      </c>
      <c r="P22" t="s">
        <v>947</v>
      </c>
      <c r="Q22" t="s">
        <v>117</v>
      </c>
      <c r="R22" t="s">
        <v>9315</v>
      </c>
      <c r="S22" t="s">
        <v>1684</v>
      </c>
      <c r="T22" t="s">
        <v>1675</v>
      </c>
      <c r="U22" t="s">
        <v>20</v>
      </c>
    </row>
    <row r="23" spans="1:21">
      <c r="A23" t="s">
        <v>1625</v>
      </c>
      <c r="B23" t="s">
        <v>1626</v>
      </c>
      <c r="C23" t="s">
        <v>581</v>
      </c>
      <c r="E23" t="s">
        <v>1627</v>
      </c>
      <c r="G23" t="str">
        <f>_xlfn.TEXTJOIN("|",FALSE,Goldcopy_cons[[#This Row],[Entity]],Goldcopy_cons[[#This Row],[DEV SB ID]])</f>
        <v>|fdx_risk_compwork_wr</v>
      </c>
      <c r="I23" t="s">
        <v>20</v>
      </c>
      <c r="J23" t="s">
        <v>20</v>
      </c>
      <c r="K23" t="s">
        <v>611</v>
      </c>
      <c r="L23" t="s">
        <v>1686</v>
      </c>
      <c r="M23" t="s">
        <v>1686</v>
      </c>
      <c r="N23" t="s">
        <v>1687</v>
      </c>
      <c r="O23" t="s">
        <v>103</v>
      </c>
      <c r="P23" t="s">
        <v>947</v>
      </c>
      <c r="S23" t="s">
        <v>1689</v>
      </c>
      <c r="T23" t="s">
        <v>1675</v>
      </c>
      <c r="U23" t="s">
        <v>20</v>
      </c>
    </row>
    <row r="24" spans="1:21">
      <c r="A24" t="s">
        <v>1625</v>
      </c>
      <c r="B24" t="s">
        <v>1626</v>
      </c>
      <c r="C24" t="s">
        <v>581</v>
      </c>
      <c r="E24" t="s">
        <v>1627</v>
      </c>
      <c r="G24" t="str">
        <f>_xlfn.TEXTJOIN("|",FALSE,Goldcopy_cons[[#This Row],[Entity]],Goldcopy_cons[[#This Row],[DEV SB ID]])</f>
        <v>|fdx_law_regimp_wr</v>
      </c>
      <c r="I24" t="s">
        <v>20</v>
      </c>
      <c r="J24" t="s">
        <v>20</v>
      </c>
      <c r="K24" t="s">
        <v>612</v>
      </c>
      <c r="L24" t="s">
        <v>1690</v>
      </c>
      <c r="M24" t="s">
        <v>1690</v>
      </c>
      <c r="N24" t="s">
        <v>1691</v>
      </c>
      <c r="O24" t="s">
        <v>103</v>
      </c>
      <c r="P24" t="s">
        <v>947</v>
      </c>
      <c r="S24" t="s">
        <v>1692</v>
      </c>
      <c r="T24" t="s">
        <v>1675</v>
      </c>
      <c r="U24" t="s">
        <v>20</v>
      </c>
    </row>
    <row r="25" spans="1:21">
      <c r="A25" t="s">
        <v>1625</v>
      </c>
      <c r="B25" t="s">
        <v>1626</v>
      </c>
      <c r="C25" t="s">
        <v>581</v>
      </c>
      <c r="E25" t="s">
        <v>1627</v>
      </c>
      <c r="G25" t="str">
        <f>_xlfn.TEXTJOIN("|",FALSE,Goldcopy_cons[[#This Row],[Entity]],Goldcopy_cons[[#This Row],[DEV SB ID]])</f>
        <v>|fdx_law_attr_sme_wrk</v>
      </c>
      <c r="I25" t="s">
        <v>20</v>
      </c>
      <c r="J25" t="s">
        <v>20</v>
      </c>
      <c r="K25" t="s">
        <v>613</v>
      </c>
      <c r="L25" t="s">
        <v>1693</v>
      </c>
      <c r="M25" t="s">
        <v>1693</v>
      </c>
      <c r="N25" t="s">
        <v>1694</v>
      </c>
      <c r="O25" t="s">
        <v>103</v>
      </c>
      <c r="P25" t="s">
        <v>947</v>
      </c>
      <c r="R25" t="s">
        <v>9316</v>
      </c>
      <c r="S25" t="s">
        <v>1695</v>
      </c>
      <c r="T25" t="s">
        <v>1675</v>
      </c>
      <c r="U25" t="s">
        <v>20</v>
      </c>
    </row>
    <row r="26" spans="1:21">
      <c r="A26" t="s">
        <v>1625</v>
      </c>
      <c r="B26" t="s">
        <v>1626</v>
      </c>
      <c r="C26" t="s">
        <v>581</v>
      </c>
      <c r="E26" t="s">
        <v>1627</v>
      </c>
      <c r="G26" t="str">
        <f>_xlfn.TEXTJOIN("|",FALSE,Goldcopy_cons[[#This Row],[Entity]],Goldcopy_cons[[#This Row],[DEV SB ID]])</f>
        <v>|Wbs152</v>
      </c>
      <c r="I26" t="s">
        <v>20</v>
      </c>
      <c r="J26" t="s">
        <v>20</v>
      </c>
      <c r="K26" t="s">
        <v>614</v>
      </c>
      <c r="L26" t="s">
        <v>1696</v>
      </c>
      <c r="M26" t="s">
        <v>1696</v>
      </c>
      <c r="N26" t="s">
        <v>1697</v>
      </c>
      <c r="O26" t="s">
        <v>444</v>
      </c>
      <c r="P26" t="s">
        <v>947</v>
      </c>
      <c r="Q26" t="s">
        <v>117</v>
      </c>
      <c r="R26" t="s">
        <v>9317</v>
      </c>
      <c r="S26" t="s">
        <v>1698</v>
      </c>
      <c r="T26" t="s">
        <v>1675</v>
      </c>
      <c r="U26" t="s">
        <v>20</v>
      </c>
    </row>
    <row r="27" spans="1:21">
      <c r="A27" t="s">
        <v>1625</v>
      </c>
      <c r="B27" t="s">
        <v>1626</v>
      </c>
      <c r="C27" t="s">
        <v>581</v>
      </c>
      <c r="E27" t="s">
        <v>1627</v>
      </c>
      <c r="G27" t="str">
        <f>_xlfn.TEXTJOIN("|",FALSE,Goldcopy_cons[[#This Row],[Entity]],Goldcopy_cons[[#This Row],[DEV SB ID]])</f>
        <v>|fdx_manual_wrk_wrk</v>
      </c>
      <c r="I27" t="s">
        <v>20</v>
      </c>
      <c r="J27" t="s">
        <v>20</v>
      </c>
      <c r="K27" t="s">
        <v>615</v>
      </c>
      <c r="L27" t="s">
        <v>1699</v>
      </c>
      <c r="M27" t="s">
        <v>1699</v>
      </c>
      <c r="N27" t="s">
        <v>1700</v>
      </c>
      <c r="O27" t="s">
        <v>103</v>
      </c>
      <c r="P27" t="s">
        <v>947</v>
      </c>
      <c r="T27" t="s">
        <v>1675</v>
      </c>
      <c r="U27" t="s">
        <v>20</v>
      </c>
    </row>
    <row r="28" spans="1:21">
      <c r="A28" t="s">
        <v>1625</v>
      </c>
      <c r="B28" t="s">
        <v>1626</v>
      </c>
      <c r="C28" t="s">
        <v>581</v>
      </c>
      <c r="E28" t="s">
        <v>1627</v>
      </c>
      <c r="G28" t="str">
        <f>_xlfn.TEXTJOIN("|",FALSE,Goldcopy_cons[[#This Row],[Entity]],Goldcopy_cons[[#This Row],[DEV SB ID]])</f>
        <v>|Wbs153</v>
      </c>
      <c r="I28" t="s">
        <v>20</v>
      </c>
      <c r="J28" t="s">
        <v>20</v>
      </c>
      <c r="K28" t="s">
        <v>616</v>
      </c>
      <c r="L28" t="s">
        <v>1702</v>
      </c>
      <c r="M28" t="s">
        <v>1702</v>
      </c>
      <c r="N28" t="s">
        <v>1703</v>
      </c>
      <c r="O28" t="s">
        <v>444</v>
      </c>
      <c r="P28" t="s">
        <v>947</v>
      </c>
      <c r="Q28" t="s">
        <v>117</v>
      </c>
      <c r="R28" t="s">
        <v>9318</v>
      </c>
      <c r="S28" t="s">
        <v>1704</v>
      </c>
      <c r="T28" t="s">
        <v>949</v>
      </c>
      <c r="U28" t="s">
        <v>20</v>
      </c>
    </row>
    <row r="29" spans="1:21">
      <c r="A29" t="s">
        <v>1625</v>
      </c>
      <c r="B29" t="s">
        <v>1626</v>
      </c>
      <c r="C29" t="s">
        <v>581</v>
      </c>
      <c r="E29" t="s">
        <v>1627</v>
      </c>
      <c r="G29" t="str">
        <f>_xlfn.TEXTJOIN("|",FALSE,Goldcopy_cons[[#This Row],[Entity]],Goldcopy_cons[[#This Row],[DEV SB ID]])</f>
        <v>|fdx_it_cmplet_date</v>
      </c>
      <c r="H29" t="s">
        <v>1707</v>
      </c>
      <c r="I29" t="s">
        <v>20</v>
      </c>
      <c r="J29" t="s">
        <v>20</v>
      </c>
      <c r="K29" t="s">
        <v>617</v>
      </c>
      <c r="L29" t="s">
        <v>1708</v>
      </c>
      <c r="M29" t="s">
        <v>1708</v>
      </c>
      <c r="N29" t="s">
        <v>1709</v>
      </c>
      <c r="O29" t="s">
        <v>103</v>
      </c>
      <c r="P29" t="s">
        <v>1075</v>
      </c>
      <c r="S29" t="s">
        <v>1710</v>
      </c>
      <c r="T29" t="s">
        <v>399</v>
      </c>
      <c r="U29" t="s">
        <v>20</v>
      </c>
    </row>
    <row r="30" spans="1:21">
      <c r="A30" t="s">
        <v>1625</v>
      </c>
      <c r="B30" t="s">
        <v>1626</v>
      </c>
      <c r="C30" t="s">
        <v>1711</v>
      </c>
      <c r="E30" t="s">
        <v>1712</v>
      </c>
      <c r="G30" t="str">
        <f>_xlfn.TEXTJOIN("|",FALSE,Goldcopy_cons[[#This Row],[Entity]],Goldcopy_cons[[#This Row],[DEV SB ID]])</f>
        <v>|WR2</v>
      </c>
      <c r="H30" t="s">
        <v>1714</v>
      </c>
      <c r="I30" t="s">
        <v>1715</v>
      </c>
      <c r="J30" t="s">
        <v>1716</v>
      </c>
      <c r="K30" t="s">
        <v>618</v>
      </c>
      <c r="L30" t="s">
        <v>1615</v>
      </c>
      <c r="M30" t="s">
        <v>1615</v>
      </c>
      <c r="N30" t="s">
        <v>1615</v>
      </c>
      <c r="O30" t="s">
        <v>444</v>
      </c>
      <c r="P30" t="s">
        <v>947</v>
      </c>
      <c r="Q30" t="s">
        <v>117</v>
      </c>
      <c r="R30" t="s">
        <v>9319</v>
      </c>
      <c r="S30" t="s">
        <v>1718</v>
      </c>
      <c r="T30" t="s">
        <v>1719</v>
      </c>
      <c r="U30" t="s">
        <v>104</v>
      </c>
    </row>
    <row r="31" spans="1:21">
      <c r="A31" t="s">
        <v>1625</v>
      </c>
      <c r="B31" t="s">
        <v>1626</v>
      </c>
      <c r="C31" t="s">
        <v>582</v>
      </c>
      <c r="E31" t="s">
        <v>1627</v>
      </c>
      <c r="G31" t="str">
        <f>_xlfn.TEXTJOIN("|",FALSE,Goldcopy_cons[[#This Row],[Entity]],Goldcopy_cons[[#This Row],[DEV SB ID]])</f>
        <v>|fdx_biz_prob_solve</v>
      </c>
      <c r="I31" t="s">
        <v>104</v>
      </c>
      <c r="J31" t="s">
        <v>104</v>
      </c>
      <c r="K31" t="s">
        <v>621</v>
      </c>
      <c r="N31" t="s">
        <v>1720</v>
      </c>
      <c r="O31" t="s">
        <v>103</v>
      </c>
      <c r="P31" t="s">
        <v>947</v>
      </c>
      <c r="S31" t="s">
        <v>1721</v>
      </c>
      <c r="T31" t="s">
        <v>949</v>
      </c>
      <c r="U31" t="s">
        <v>20</v>
      </c>
    </row>
    <row r="32" spans="1:21">
      <c r="A32" t="s">
        <v>1625</v>
      </c>
      <c r="B32" t="s">
        <v>1626</v>
      </c>
      <c r="C32" t="s">
        <v>582</v>
      </c>
      <c r="E32" t="s">
        <v>1627</v>
      </c>
      <c r="G32" t="str">
        <f>_xlfn.TEXTJOIN("|",FALSE,Goldcopy_cons[[#This Row],[Entity]],Goldcopy_cons[[#This Row],[DEV SB ID]])</f>
        <v>|fdx_why_needed</v>
      </c>
      <c r="I32" t="s">
        <v>104</v>
      </c>
      <c r="J32" t="s">
        <v>104</v>
      </c>
      <c r="K32" t="s">
        <v>622</v>
      </c>
      <c r="N32" t="s">
        <v>1722</v>
      </c>
      <c r="O32" t="s">
        <v>103</v>
      </c>
      <c r="P32" t="s">
        <v>947</v>
      </c>
      <c r="S32" t="s">
        <v>1723</v>
      </c>
      <c r="T32" t="s">
        <v>949</v>
      </c>
      <c r="U32" t="s">
        <v>20</v>
      </c>
    </row>
    <row r="33" spans="1:21">
      <c r="A33" t="s">
        <v>1625</v>
      </c>
      <c r="B33" t="s">
        <v>1626</v>
      </c>
      <c r="C33" t="s">
        <v>582</v>
      </c>
      <c r="E33" t="s">
        <v>1627</v>
      </c>
      <c r="G33" t="str">
        <f>_xlfn.TEXTJOIN("|",FALSE,Goldcopy_cons[[#This Row],[Entity]],Goldcopy_cons[[#This Row],[DEV SB ID]])</f>
        <v>|fdx_risk_if_not_done</v>
      </c>
      <c r="I33" t="s">
        <v>104</v>
      </c>
      <c r="J33" t="s">
        <v>104</v>
      </c>
      <c r="K33" t="s">
        <v>623</v>
      </c>
      <c r="N33" t="s">
        <v>1724</v>
      </c>
      <c r="O33" t="s">
        <v>103</v>
      </c>
      <c r="P33" t="s">
        <v>947</v>
      </c>
      <c r="S33" t="s">
        <v>1725</v>
      </c>
      <c r="T33" t="s">
        <v>949</v>
      </c>
      <c r="U33" t="s">
        <v>20</v>
      </c>
    </row>
    <row r="34" spans="1:21">
      <c r="A34" t="s">
        <v>1625</v>
      </c>
      <c r="B34" t="s">
        <v>1626</v>
      </c>
      <c r="C34" t="s">
        <v>582</v>
      </c>
      <c r="E34" t="s">
        <v>1627</v>
      </c>
      <c r="G34" t="str">
        <f>_xlfn.TEXTJOIN("|",FALSE,Goldcopy_cons[[#This Row],[Entity]],Goldcopy_cons[[#This Row],[DEV SB ID]])</f>
        <v>|fdx_ability_to_work</v>
      </c>
      <c r="H34" t="s">
        <v>1726</v>
      </c>
      <c r="I34" t="s">
        <v>20</v>
      </c>
      <c r="J34" t="s">
        <v>20</v>
      </c>
      <c r="K34" t="s">
        <v>624</v>
      </c>
      <c r="L34" t="s">
        <v>1727</v>
      </c>
      <c r="M34" t="s">
        <v>1727</v>
      </c>
      <c r="N34" t="s">
        <v>401</v>
      </c>
      <c r="O34" t="s">
        <v>103</v>
      </c>
      <c r="P34" t="s">
        <v>947</v>
      </c>
      <c r="S34" t="s">
        <v>1728</v>
      </c>
      <c r="T34" t="s">
        <v>949</v>
      </c>
      <c r="U34" t="s">
        <v>20</v>
      </c>
    </row>
    <row r="35" spans="1:21">
      <c r="A35" t="s">
        <v>1625</v>
      </c>
      <c r="B35" t="s">
        <v>1626</v>
      </c>
      <c r="C35" t="s">
        <v>582</v>
      </c>
      <c r="E35" t="s">
        <v>1627</v>
      </c>
      <c r="G35" t="str">
        <f>_xlfn.TEXTJOIN("|",FALSE,Goldcopy_cons[[#This Row],[Entity]],Goldcopy_cons[[#This Row],[DEV SB ID]])</f>
        <v>|fdx_biz_out_work</v>
      </c>
      <c r="I35" t="s">
        <v>20</v>
      </c>
      <c r="J35" t="s">
        <v>20</v>
      </c>
      <c r="K35" t="s">
        <v>127</v>
      </c>
      <c r="L35" t="s">
        <v>1729</v>
      </c>
      <c r="M35" t="s">
        <v>1729</v>
      </c>
      <c r="N35" t="s">
        <v>247</v>
      </c>
      <c r="O35" t="s">
        <v>103</v>
      </c>
      <c r="P35" t="s">
        <v>947</v>
      </c>
      <c r="S35" t="s">
        <v>1730</v>
      </c>
      <c r="T35" t="s">
        <v>949</v>
      </c>
      <c r="U35" t="s">
        <v>20</v>
      </c>
    </row>
    <row r="36" spans="1:21">
      <c r="A36" t="s">
        <v>1625</v>
      </c>
      <c r="B36" t="s">
        <v>1626</v>
      </c>
      <c r="C36" t="s">
        <v>582</v>
      </c>
      <c r="E36" t="s">
        <v>1627</v>
      </c>
      <c r="G36" t="str">
        <f>_xlfn.TEXTJOIN("|",FALSE,Goldcopy_cons[[#This Row],[Entity]],Goldcopy_cons[[#This Row],[DEV SB ID]])</f>
        <v>|Str62</v>
      </c>
      <c r="H36" t="s">
        <v>1731</v>
      </c>
      <c r="I36" t="s">
        <v>20</v>
      </c>
      <c r="J36" t="s">
        <v>20</v>
      </c>
      <c r="K36" t="s">
        <v>625</v>
      </c>
      <c r="L36" t="s">
        <v>255</v>
      </c>
      <c r="M36" t="s">
        <v>255</v>
      </c>
      <c r="N36" t="s">
        <v>255</v>
      </c>
      <c r="O36" t="s">
        <v>444</v>
      </c>
      <c r="P36" t="s">
        <v>947</v>
      </c>
      <c r="Q36" t="s">
        <v>117</v>
      </c>
      <c r="R36" t="s">
        <v>1172</v>
      </c>
      <c r="S36" t="s">
        <v>1732</v>
      </c>
      <c r="T36" t="s">
        <v>949</v>
      </c>
      <c r="U36" t="s">
        <v>20</v>
      </c>
    </row>
    <row r="37" spans="1:21">
      <c r="A37" t="s">
        <v>1625</v>
      </c>
      <c r="B37" t="s">
        <v>1626</v>
      </c>
      <c r="C37" t="s">
        <v>582</v>
      </c>
      <c r="E37" t="s">
        <v>1627</v>
      </c>
      <c r="G37" t="str">
        <f>_xlfn.TEXTJOIN("|",FALSE,Goldcopy_cons[[#This Row],[Entity]],Goldcopy_cons[[#This Row],[DEV SB ID]])</f>
        <v>|WR36</v>
      </c>
      <c r="H37" t="s">
        <v>1735</v>
      </c>
      <c r="I37" t="s">
        <v>20</v>
      </c>
      <c r="J37" t="s">
        <v>20</v>
      </c>
      <c r="K37" t="s">
        <v>626</v>
      </c>
      <c r="L37" t="s">
        <v>1736</v>
      </c>
      <c r="M37" t="s">
        <v>1736</v>
      </c>
      <c r="N37" t="s">
        <v>1736</v>
      </c>
      <c r="O37" t="s">
        <v>444</v>
      </c>
      <c r="P37" t="s">
        <v>947</v>
      </c>
      <c r="Q37" t="s">
        <v>117</v>
      </c>
      <c r="R37" t="s">
        <v>9379</v>
      </c>
      <c r="S37" t="s">
        <v>1738</v>
      </c>
      <c r="T37" t="s">
        <v>949</v>
      </c>
      <c r="U37" t="s">
        <v>20</v>
      </c>
    </row>
    <row r="38" spans="1:21">
      <c r="A38" t="s">
        <v>1625</v>
      </c>
      <c r="B38" t="s">
        <v>1626</v>
      </c>
      <c r="C38" t="s">
        <v>582</v>
      </c>
      <c r="E38" t="s">
        <v>1627</v>
      </c>
      <c r="G38" t="str">
        <f>_xlfn.TEXTJOIN("|",FALSE,Goldcopy_cons[[#This Row],[Entity]],Goldcopy_cons[[#This Row],[DEV SB ID]])</f>
        <v>|fdx_exp_est_val_rng</v>
      </c>
      <c r="H38" t="s">
        <v>1740</v>
      </c>
      <c r="I38" t="s">
        <v>104</v>
      </c>
      <c r="J38" t="s">
        <v>104</v>
      </c>
      <c r="K38" t="s">
        <v>627</v>
      </c>
      <c r="N38" t="s">
        <v>1741</v>
      </c>
      <c r="O38" t="s">
        <v>103</v>
      </c>
      <c r="P38" t="s">
        <v>947</v>
      </c>
      <c r="T38" t="s">
        <v>949</v>
      </c>
      <c r="U38" t="s">
        <v>20</v>
      </c>
    </row>
    <row r="39" spans="1:21">
      <c r="A39" t="s">
        <v>1625</v>
      </c>
      <c r="B39" t="s">
        <v>1626</v>
      </c>
      <c r="C39" t="s">
        <v>582</v>
      </c>
      <c r="E39" t="s">
        <v>1627</v>
      </c>
      <c r="G39" t="str">
        <f>_xlfn.TEXTJOIN("|",FALSE,Goldcopy_cons[[#This Row],[Entity]],Goldcopy_cons[[#This Row],[DEV SB ID]])</f>
        <v>|Str119</v>
      </c>
      <c r="H39" t="s">
        <v>1740</v>
      </c>
      <c r="I39" t="s">
        <v>20</v>
      </c>
      <c r="J39" t="s">
        <v>20</v>
      </c>
      <c r="K39" t="s">
        <v>139</v>
      </c>
      <c r="L39" t="s">
        <v>140</v>
      </c>
      <c r="M39" t="s">
        <v>140</v>
      </c>
      <c r="N39" t="s">
        <v>140</v>
      </c>
      <c r="O39" t="s">
        <v>444</v>
      </c>
      <c r="P39" t="s">
        <v>947</v>
      </c>
      <c r="Q39" t="s">
        <v>117</v>
      </c>
      <c r="R39" t="s">
        <v>9380</v>
      </c>
      <c r="S39" t="s">
        <v>1242</v>
      </c>
      <c r="T39" t="s">
        <v>949</v>
      </c>
      <c r="U39" t="s">
        <v>20</v>
      </c>
    </row>
    <row r="40" spans="1:21">
      <c r="A40" t="s">
        <v>1625</v>
      </c>
      <c r="B40" t="s">
        <v>1626</v>
      </c>
      <c r="C40" t="s">
        <v>582</v>
      </c>
      <c r="E40" t="s">
        <v>1627</v>
      </c>
      <c r="G40" t="str">
        <f>_xlfn.TEXTJOIN("|",FALSE,Goldcopy_cons[[#This Row],[Entity]],Goldcopy_cons[[#This Row],[DEV SB ID]])</f>
        <v>|Str128</v>
      </c>
      <c r="H40" t="s">
        <v>1745</v>
      </c>
      <c r="I40" t="s">
        <v>20</v>
      </c>
      <c r="J40" t="s">
        <v>20</v>
      </c>
      <c r="K40" t="s">
        <v>9320</v>
      </c>
      <c r="L40" t="s">
        <v>294</v>
      </c>
      <c r="M40" t="s">
        <v>294</v>
      </c>
      <c r="N40" t="s">
        <v>294</v>
      </c>
      <c r="O40" t="s">
        <v>444</v>
      </c>
      <c r="P40" t="s">
        <v>947</v>
      </c>
      <c r="Q40" t="s">
        <v>117</v>
      </c>
      <c r="R40" t="s">
        <v>9321</v>
      </c>
      <c r="S40" t="s">
        <v>1746</v>
      </c>
      <c r="T40" t="s">
        <v>949</v>
      </c>
      <c r="U40" t="s">
        <v>20</v>
      </c>
    </row>
    <row r="41" spans="1:21">
      <c r="A41" t="s">
        <v>1625</v>
      </c>
      <c r="B41" t="s">
        <v>1626</v>
      </c>
      <c r="C41" t="s">
        <v>582</v>
      </c>
      <c r="E41" t="s">
        <v>1627</v>
      </c>
      <c r="G41" t="str">
        <f>_xlfn.TEXTJOIN("|",FALSE,Goldcopy_cons[[#This Row],[Entity]],Goldcopy_cons[[#This Row],[DEV SB ID]])</f>
        <v>|Wbs155</v>
      </c>
      <c r="H41" t="s">
        <v>1748</v>
      </c>
      <c r="I41" t="s">
        <v>104</v>
      </c>
      <c r="J41" t="s">
        <v>104</v>
      </c>
      <c r="K41" t="s">
        <v>628</v>
      </c>
      <c r="N41" t="s">
        <v>1749</v>
      </c>
      <c r="O41" t="s">
        <v>444</v>
      </c>
      <c r="P41" t="s">
        <v>947</v>
      </c>
      <c r="Q41" t="s">
        <v>117</v>
      </c>
      <c r="R41" t="s">
        <v>9322</v>
      </c>
      <c r="S41" t="s">
        <v>1751</v>
      </c>
      <c r="T41" t="s">
        <v>949</v>
      </c>
      <c r="U41" t="s">
        <v>20</v>
      </c>
    </row>
    <row r="42" spans="1:21">
      <c r="A42" t="s">
        <v>1625</v>
      </c>
      <c r="B42" t="s">
        <v>1626</v>
      </c>
      <c r="C42" t="s">
        <v>582</v>
      </c>
      <c r="E42" t="s">
        <v>1627</v>
      </c>
      <c r="G42" t="str">
        <f>_xlfn.TEXTJOIN("|",FALSE,Goldcopy_cons[[#This Row],[Entity]],Goldcopy_cons[[#This Row],[DEV SB ID]])</f>
        <v>|Wbs156</v>
      </c>
      <c r="H42" t="s">
        <v>1752</v>
      </c>
      <c r="I42" t="s">
        <v>20</v>
      </c>
      <c r="J42" t="s">
        <v>1753</v>
      </c>
      <c r="K42" t="s">
        <v>629</v>
      </c>
      <c r="L42" t="s">
        <v>1754</v>
      </c>
      <c r="M42" t="s">
        <v>1754</v>
      </c>
      <c r="N42" t="s">
        <v>1755</v>
      </c>
      <c r="O42" t="s">
        <v>444</v>
      </c>
      <c r="P42" t="s">
        <v>947</v>
      </c>
      <c r="Q42" t="s">
        <v>119</v>
      </c>
      <c r="R42" t="s">
        <v>9322</v>
      </c>
      <c r="S42" t="s">
        <v>1757</v>
      </c>
      <c r="T42" t="s">
        <v>399</v>
      </c>
      <c r="U42" t="s">
        <v>20</v>
      </c>
    </row>
    <row r="43" spans="1:21">
      <c r="B43" t="s">
        <v>1626</v>
      </c>
      <c r="C43" t="s">
        <v>582</v>
      </c>
      <c r="E43" t="s">
        <v>1627</v>
      </c>
      <c r="G43" t="str">
        <f>_xlfn.TEXTJOIN("|",FALSE,Goldcopy_cons[[#This Row],[Entity]],Goldcopy_cons[[#This Row],[DEV SB ID]])</f>
        <v>|Wbs169</v>
      </c>
      <c r="H43" t="s">
        <v>1752</v>
      </c>
      <c r="K43" t="s">
        <v>630</v>
      </c>
      <c r="N43" t="s">
        <v>1759</v>
      </c>
      <c r="O43" t="s">
        <v>444</v>
      </c>
      <c r="P43" t="s">
        <v>947</v>
      </c>
      <c r="Q43" t="s">
        <v>117</v>
      </c>
      <c r="R43" t="s">
        <v>9323</v>
      </c>
      <c r="T43" t="s">
        <v>949</v>
      </c>
    </row>
    <row r="44" spans="1:21">
      <c r="A44" t="s">
        <v>1625</v>
      </c>
      <c r="B44" t="s">
        <v>1626</v>
      </c>
      <c r="C44" t="s">
        <v>582</v>
      </c>
      <c r="E44" t="s">
        <v>1627</v>
      </c>
      <c r="G44" t="str">
        <f>_xlfn.TEXTJOIN("|",FALSE,Goldcopy_cons[[#This Row],[Entity]],Goldcopy_cons[[#This Row],[DEV SB ID]])</f>
        <v>|WR46</v>
      </c>
      <c r="H44" t="s">
        <v>1762</v>
      </c>
      <c r="I44" t="s">
        <v>20</v>
      </c>
      <c r="J44" t="s">
        <v>20</v>
      </c>
      <c r="K44" t="s">
        <v>9324</v>
      </c>
      <c r="L44" t="s">
        <v>1763</v>
      </c>
      <c r="M44" t="s">
        <v>1763</v>
      </c>
      <c r="N44" t="s">
        <v>1763</v>
      </c>
      <c r="O44" t="s">
        <v>444</v>
      </c>
      <c r="P44" t="s">
        <v>947</v>
      </c>
      <c r="Q44" t="s">
        <v>117</v>
      </c>
      <c r="R44" t="s">
        <v>9325</v>
      </c>
      <c r="S44" t="s">
        <v>1764</v>
      </c>
      <c r="T44" t="s">
        <v>949</v>
      </c>
      <c r="U44" t="s">
        <v>104</v>
      </c>
    </row>
    <row r="45" spans="1:21">
      <c r="A45" t="s">
        <v>1625</v>
      </c>
      <c r="B45" t="s">
        <v>1765</v>
      </c>
      <c r="C45" t="s">
        <v>583</v>
      </c>
      <c r="E45" t="s">
        <v>1766</v>
      </c>
      <c r="G45" t="str">
        <f>_xlfn.TEXTJOIN("|",FALSE,Goldcopy_cons[[#This Row],[Entity]],Goldcopy_cons[[#This Row],[DEV SB ID]])</f>
        <v>|WR2</v>
      </c>
      <c r="H45" t="s">
        <v>9326</v>
      </c>
      <c r="I45" t="s">
        <v>1715</v>
      </c>
      <c r="J45" t="s">
        <v>1716</v>
      </c>
      <c r="K45" t="s">
        <v>618</v>
      </c>
      <c r="L45" t="s">
        <v>1615</v>
      </c>
      <c r="M45" t="s">
        <v>1615</v>
      </c>
      <c r="N45" t="s">
        <v>1615</v>
      </c>
      <c r="O45" t="s">
        <v>444</v>
      </c>
      <c r="P45" t="s">
        <v>947</v>
      </c>
      <c r="Q45" t="s">
        <v>117</v>
      </c>
      <c r="R45" t="s">
        <v>9319</v>
      </c>
      <c r="S45" t="s">
        <v>1718</v>
      </c>
      <c r="T45" t="s">
        <v>949</v>
      </c>
    </row>
    <row r="46" spans="1:21">
      <c r="A46" t="s">
        <v>1625</v>
      </c>
      <c r="B46" t="s">
        <v>1765</v>
      </c>
      <c r="C46" t="s">
        <v>583</v>
      </c>
      <c r="E46" t="s">
        <v>1766</v>
      </c>
      <c r="G46" t="str">
        <f>_xlfn.TEXTJOIN("|",FALSE,Goldcopy_cons[[#This Row],[Entity]],Goldcopy_cons[[#This Row],[DEV SB ID]])</f>
        <v>|Wbs160</v>
      </c>
      <c r="H46" t="s">
        <v>1767</v>
      </c>
      <c r="I46" t="s">
        <v>104</v>
      </c>
      <c r="J46" t="s">
        <v>104</v>
      </c>
      <c r="K46" t="s">
        <v>632</v>
      </c>
      <c r="N46" t="s">
        <v>1769</v>
      </c>
      <c r="O46" t="s">
        <v>444</v>
      </c>
      <c r="P46" t="s">
        <v>947</v>
      </c>
      <c r="Q46" t="s">
        <v>117</v>
      </c>
      <c r="R46" t="s">
        <v>1001</v>
      </c>
      <c r="S46" t="s">
        <v>1771</v>
      </c>
      <c r="T46" t="s">
        <v>949</v>
      </c>
    </row>
    <row r="47" spans="1:21">
      <c r="A47" t="s">
        <v>1625</v>
      </c>
      <c r="B47" t="s">
        <v>1765</v>
      </c>
      <c r="C47" t="s">
        <v>583</v>
      </c>
      <c r="E47" t="s">
        <v>1766</v>
      </c>
      <c r="G47" t="str">
        <f>_xlfn.TEXTJOIN("|",FALSE,Goldcopy_cons[[#This Row],[Entity]],Goldcopy_cons[[#This Row],[DEV SB ID]])</f>
        <v>|Wbs161</v>
      </c>
      <c r="H47" t="s">
        <v>1772</v>
      </c>
      <c r="I47" t="s">
        <v>104</v>
      </c>
      <c r="J47" t="s">
        <v>104</v>
      </c>
      <c r="K47" t="s">
        <v>6405</v>
      </c>
      <c r="N47" t="s">
        <v>1773</v>
      </c>
      <c r="O47" t="s">
        <v>444</v>
      </c>
      <c r="P47" t="s">
        <v>947</v>
      </c>
      <c r="Q47" t="s">
        <v>117</v>
      </c>
      <c r="R47" t="s">
        <v>9327</v>
      </c>
      <c r="S47" t="s">
        <v>1775</v>
      </c>
      <c r="T47" t="s">
        <v>949</v>
      </c>
    </row>
    <row r="48" spans="1:21">
      <c r="A48" t="s">
        <v>1625</v>
      </c>
      <c r="B48" t="s">
        <v>1765</v>
      </c>
      <c r="C48" t="s">
        <v>583</v>
      </c>
      <c r="E48" t="s">
        <v>1766</v>
      </c>
      <c r="G48" t="str">
        <f>_xlfn.TEXTJOIN("|",FALSE,Goldcopy_cons[[#This Row],[Entity]],Goldcopy_cons[[#This Row],[DEV SB ID]])</f>
        <v>|Wbs162</v>
      </c>
      <c r="I48" t="s">
        <v>104</v>
      </c>
      <c r="J48" t="s">
        <v>104</v>
      </c>
      <c r="K48" t="s">
        <v>634</v>
      </c>
      <c r="N48" t="s">
        <v>1776</v>
      </c>
      <c r="O48" t="s">
        <v>444</v>
      </c>
      <c r="P48" t="s">
        <v>947</v>
      </c>
      <c r="Q48" t="s">
        <v>117</v>
      </c>
      <c r="R48" t="s">
        <v>9328</v>
      </c>
      <c r="S48" t="s">
        <v>1777</v>
      </c>
      <c r="T48" t="s">
        <v>949</v>
      </c>
    </row>
    <row r="49" spans="1:24">
      <c r="A49" t="s">
        <v>1778</v>
      </c>
      <c r="B49" t="s">
        <v>1779</v>
      </c>
      <c r="C49" t="s">
        <v>583</v>
      </c>
      <c r="E49" t="s">
        <v>1766</v>
      </c>
      <c r="G49" t="str">
        <f>_xlfn.TEXTJOIN("|",FALSE,Goldcopy_cons[[#This Row],[Entity]],Goldcopy_cons[[#This Row],[DEV SB ID]])</f>
        <v>|WR50</v>
      </c>
      <c r="H49" t="s">
        <v>1780</v>
      </c>
      <c r="I49" t="s">
        <v>20</v>
      </c>
      <c r="J49" t="s">
        <v>20</v>
      </c>
      <c r="K49" t="s">
        <v>635</v>
      </c>
      <c r="L49" t="s">
        <v>1781</v>
      </c>
      <c r="M49" t="s">
        <v>1781</v>
      </c>
      <c r="N49" t="s">
        <v>1781</v>
      </c>
      <c r="O49" t="s">
        <v>444</v>
      </c>
      <c r="P49" t="s">
        <v>947</v>
      </c>
      <c r="Q49" t="s">
        <v>117</v>
      </c>
      <c r="R49" t="s">
        <v>9330</v>
      </c>
      <c r="S49" t="s">
        <v>1782</v>
      </c>
      <c r="T49" t="s">
        <v>949</v>
      </c>
      <c r="U49" t="s">
        <v>1783</v>
      </c>
      <c r="V49" t="s">
        <v>20</v>
      </c>
      <c r="W49" t="s">
        <v>606</v>
      </c>
      <c r="X49" t="s">
        <v>104</v>
      </c>
    </row>
    <row r="50" spans="1:24">
      <c r="A50" t="s">
        <v>1625</v>
      </c>
      <c r="B50" t="s">
        <v>1765</v>
      </c>
      <c r="C50" t="s">
        <v>583</v>
      </c>
      <c r="E50" t="s">
        <v>1766</v>
      </c>
      <c r="G50" t="str">
        <f>_xlfn.TEXTJOIN("|",FALSE,Goldcopy_cons[[#This Row],[Entity]],Goldcopy_cons[[#This Row],[DEV SB ID]])</f>
        <v>|Wbs86</v>
      </c>
      <c r="I50" t="s">
        <v>104</v>
      </c>
      <c r="J50" t="s">
        <v>104</v>
      </c>
      <c r="K50" t="s">
        <v>636</v>
      </c>
      <c r="N50" t="s">
        <v>1785</v>
      </c>
      <c r="O50" t="s">
        <v>444</v>
      </c>
      <c r="P50" t="s">
        <v>947</v>
      </c>
      <c r="Q50" t="s">
        <v>117</v>
      </c>
      <c r="R50" t="s">
        <v>9331</v>
      </c>
      <c r="S50" t="s">
        <v>1787</v>
      </c>
      <c r="T50" t="s">
        <v>949</v>
      </c>
      <c r="U50" t="s">
        <v>104</v>
      </c>
    </row>
    <row r="51" spans="1:24">
      <c r="A51" t="s">
        <v>1625</v>
      </c>
      <c r="B51" t="s">
        <v>1765</v>
      </c>
      <c r="C51" t="s">
        <v>583</v>
      </c>
      <c r="E51" t="s">
        <v>1766</v>
      </c>
      <c r="G51" t="str">
        <f>_xlfn.TEXTJOIN("|",FALSE,Goldcopy_cons[[#This Row],[Entity]],Goldcopy_cons[[#This Row],[DEV SB ID]])</f>
        <v>|Wbs163</v>
      </c>
      <c r="H51" t="s">
        <v>1788</v>
      </c>
      <c r="I51" t="s">
        <v>20</v>
      </c>
      <c r="J51" t="s">
        <v>1100</v>
      </c>
      <c r="K51" t="s">
        <v>9332</v>
      </c>
      <c r="L51" t="s">
        <v>1789</v>
      </c>
      <c r="M51" t="s">
        <v>1789</v>
      </c>
      <c r="N51" t="s">
        <v>1790</v>
      </c>
      <c r="O51" t="s">
        <v>444</v>
      </c>
      <c r="P51" t="s">
        <v>947</v>
      </c>
      <c r="Q51" t="s">
        <v>117</v>
      </c>
      <c r="R51" t="s">
        <v>9333</v>
      </c>
      <c r="T51" t="s">
        <v>949</v>
      </c>
      <c r="U51" t="s">
        <v>104</v>
      </c>
    </row>
    <row r="52" spans="1:24">
      <c r="A52" t="s">
        <v>1625</v>
      </c>
      <c r="B52" t="s">
        <v>1765</v>
      </c>
      <c r="C52" t="s">
        <v>583</v>
      </c>
      <c r="E52" t="s">
        <v>1766</v>
      </c>
      <c r="G52" t="str">
        <f>_xlfn.TEXTJOIN("|",FALSE,Goldcopy_cons[[#This Row],[Entity]],Goldcopy_cons[[#This Row],[DEV SB ID]])</f>
        <v>|fdx_ready_sl1_work</v>
      </c>
      <c r="I52" t="s">
        <v>20</v>
      </c>
      <c r="J52" t="s">
        <v>20</v>
      </c>
      <c r="K52" t="s">
        <v>638</v>
      </c>
      <c r="L52" t="s">
        <v>1792</v>
      </c>
      <c r="M52" t="s">
        <v>1792</v>
      </c>
      <c r="N52" t="s">
        <v>1793</v>
      </c>
      <c r="O52" t="s">
        <v>103</v>
      </c>
      <c r="P52" t="s">
        <v>947</v>
      </c>
      <c r="T52" t="s">
        <v>949</v>
      </c>
    </row>
    <row r="53" spans="1:24">
      <c r="A53" t="s">
        <v>1625</v>
      </c>
      <c r="B53" t="s">
        <v>1765</v>
      </c>
      <c r="C53" t="s">
        <v>583</v>
      </c>
      <c r="E53" t="s">
        <v>1766</v>
      </c>
      <c r="G53" t="str">
        <f>_xlfn.TEXTJOIN("|",FALSE,Goldcopy_cons[[#This Row],[Entity]],Goldcopy_cons[[#This Row],[DEV SB ID]])</f>
        <v>|191005</v>
      </c>
      <c r="H53" t="s">
        <v>1797</v>
      </c>
      <c r="I53" t="s">
        <v>104</v>
      </c>
      <c r="J53" t="s">
        <v>104</v>
      </c>
      <c r="K53" t="s">
        <v>9334</v>
      </c>
      <c r="M53">
        <v>179115</v>
      </c>
      <c r="N53" s="32">
        <v>191005</v>
      </c>
      <c r="O53" t="s">
        <v>1795</v>
      </c>
      <c r="T53" t="s">
        <v>949</v>
      </c>
      <c r="U53" t="s">
        <v>104</v>
      </c>
      <c r="V53" t="s">
        <v>620</v>
      </c>
      <c r="W53" t="s">
        <v>20</v>
      </c>
    </row>
    <row r="54" spans="1:24">
      <c r="A54" t="s">
        <v>1625</v>
      </c>
      <c r="B54" t="s">
        <v>1765</v>
      </c>
      <c r="C54" t="s">
        <v>583</v>
      </c>
      <c r="E54" t="s">
        <v>1766</v>
      </c>
      <c r="G54" t="str">
        <f>_xlfn.TEXTJOIN("|",FALSE,Goldcopy_cons[[#This Row],[Entity]],Goldcopy_cons[[#This Row],[DEV SB ID]])</f>
        <v>|96199</v>
      </c>
      <c r="H54" t="s">
        <v>1797</v>
      </c>
      <c r="I54" t="s">
        <v>104</v>
      </c>
      <c r="J54" t="s">
        <v>104</v>
      </c>
      <c r="K54" t="s">
        <v>9334</v>
      </c>
      <c r="M54">
        <v>96199</v>
      </c>
      <c r="N54">
        <v>96199</v>
      </c>
      <c r="O54" t="s">
        <v>1795</v>
      </c>
      <c r="T54" t="s">
        <v>949</v>
      </c>
      <c r="U54" t="s">
        <v>104</v>
      </c>
      <c r="V54" t="s">
        <v>620</v>
      </c>
      <c r="W54" t="s">
        <v>20</v>
      </c>
    </row>
    <row r="55" spans="1:24">
      <c r="A55" t="s">
        <v>1634</v>
      </c>
      <c r="B55" t="s">
        <v>1801</v>
      </c>
      <c r="C55" t="s">
        <v>584</v>
      </c>
      <c r="E55" t="s">
        <v>1802</v>
      </c>
      <c r="G55" t="str">
        <f>_xlfn.TEXTJOIN("|",FALSE,Goldcopy_cons[[#This Row],[Entity]],Goldcopy_cons[[#This Row],[DEV SB ID]])</f>
        <v>|</v>
      </c>
      <c r="H55" t="s">
        <v>9381</v>
      </c>
    </row>
    <row r="56" spans="1:24">
      <c r="A56" t="s">
        <v>1634</v>
      </c>
      <c r="B56" t="s">
        <v>1801</v>
      </c>
      <c r="C56" t="s">
        <v>584</v>
      </c>
      <c r="E56" t="s">
        <v>1802</v>
      </c>
      <c r="G56" t="str">
        <f>_xlfn.TEXTJOIN("|",FALSE,Goldcopy_cons[[#This Row],[Entity]],Goldcopy_cons[[#This Row],[DEV SB ID]])</f>
        <v>|Wbs164</v>
      </c>
      <c r="H56" t="s">
        <v>1803</v>
      </c>
      <c r="I56" t="s">
        <v>1804</v>
      </c>
      <c r="J56" t="s">
        <v>1804</v>
      </c>
      <c r="K56" t="s">
        <v>9340</v>
      </c>
      <c r="L56" t="s">
        <v>1805</v>
      </c>
      <c r="M56" t="s">
        <v>1805</v>
      </c>
      <c r="N56" t="s">
        <v>1806</v>
      </c>
      <c r="O56" t="s">
        <v>444</v>
      </c>
      <c r="P56" t="s">
        <v>947</v>
      </c>
      <c r="Q56" t="s">
        <v>117</v>
      </c>
      <c r="R56" t="s">
        <v>9341</v>
      </c>
      <c r="T56" t="s">
        <v>949</v>
      </c>
      <c r="U56" t="s">
        <v>104</v>
      </c>
    </row>
    <row r="57" spans="1:24">
      <c r="A57" t="s">
        <v>1634</v>
      </c>
      <c r="B57" t="s">
        <v>1801</v>
      </c>
      <c r="C57" t="s">
        <v>584</v>
      </c>
      <c r="E57" t="s">
        <v>1802</v>
      </c>
      <c r="G57" t="str">
        <f>_xlfn.TEXTJOIN("|",FALSE,Goldcopy_cons[[#This Row],[Entity]],Goldcopy_cons[[#This Row],[DEV SB ID]])</f>
        <v>|fdx_req_apv_dec_note</v>
      </c>
      <c r="I57" t="s">
        <v>1804</v>
      </c>
      <c r="J57" t="s">
        <v>1804</v>
      </c>
      <c r="K57" t="s">
        <v>9342</v>
      </c>
      <c r="L57" t="s">
        <v>1807</v>
      </c>
      <c r="N57" t="s">
        <v>1808</v>
      </c>
      <c r="O57" t="s">
        <v>103</v>
      </c>
      <c r="P57" t="s">
        <v>947</v>
      </c>
      <c r="T57" t="s">
        <v>949</v>
      </c>
      <c r="U57" t="s">
        <v>20</v>
      </c>
    </row>
    <row r="58" spans="1:24">
      <c r="A58" t="s">
        <v>1634</v>
      </c>
      <c r="C58" t="s">
        <v>585</v>
      </c>
      <c r="E58" t="s">
        <v>1766</v>
      </c>
      <c r="G58" t="str">
        <f>_xlfn.TEXTJOIN("|",FALSE,Goldcopy_cons[[#This Row],[Entity]],Goldcopy_cons[[#This Row],[DEV SB ID]])</f>
        <v>|191248</v>
      </c>
      <c r="I58" t="s">
        <v>104</v>
      </c>
      <c r="J58" t="s">
        <v>20</v>
      </c>
      <c r="K58" t="s">
        <v>606</v>
      </c>
      <c r="M58">
        <v>178353</v>
      </c>
      <c r="N58">
        <v>191248</v>
      </c>
      <c r="O58" t="s">
        <v>103</v>
      </c>
      <c r="P58" t="s">
        <v>947</v>
      </c>
      <c r="Q58" t="s">
        <v>117</v>
      </c>
      <c r="R58" t="s">
        <v>9336</v>
      </c>
      <c r="T58" t="s">
        <v>949</v>
      </c>
      <c r="U58" t="s">
        <v>20</v>
      </c>
    </row>
    <row r="59" spans="1:24">
      <c r="A59" t="s">
        <v>1634</v>
      </c>
      <c r="C59" t="s">
        <v>959</v>
      </c>
      <c r="E59" t="s">
        <v>1811</v>
      </c>
      <c r="G59" t="str">
        <f>_xlfn.TEXTJOIN("|",FALSE,Goldcopy_cons[[#This Row],[Entity]],Goldcopy_cons[[#This Row],[DEV SB ID]])</f>
        <v>|</v>
      </c>
      <c r="I59" t="s">
        <v>104</v>
      </c>
      <c r="J59" t="s">
        <v>104</v>
      </c>
      <c r="K59" t="s">
        <v>866</v>
      </c>
      <c r="O59" t="s">
        <v>103</v>
      </c>
      <c r="P59" t="s">
        <v>947</v>
      </c>
      <c r="Q59" t="s">
        <v>119</v>
      </c>
      <c r="R59" t="s">
        <v>9331</v>
      </c>
      <c r="S59" t="s">
        <v>1787</v>
      </c>
      <c r="T59" t="s">
        <v>949</v>
      </c>
      <c r="U59" t="s">
        <v>104</v>
      </c>
    </row>
    <row r="60" spans="1:24">
      <c r="A60" t="s">
        <v>1634</v>
      </c>
      <c r="C60" t="s">
        <v>959</v>
      </c>
      <c r="E60" t="s">
        <v>1802</v>
      </c>
      <c r="G60" t="str">
        <f>_xlfn.TEXTJOIN("|",FALSE,Goldcopy_cons[[#This Row],[Entity]],Goldcopy_cons[[#This Row],[DEV SB ID]])</f>
        <v>|190985</v>
      </c>
      <c r="I60" t="s">
        <v>104</v>
      </c>
      <c r="J60" t="s">
        <v>20</v>
      </c>
      <c r="K60" t="s">
        <v>120</v>
      </c>
      <c r="M60">
        <v>178311</v>
      </c>
      <c r="N60">
        <v>190985</v>
      </c>
      <c r="O60" t="s">
        <v>103</v>
      </c>
      <c r="P60" t="s">
        <v>947</v>
      </c>
      <c r="Q60" t="s">
        <v>117</v>
      </c>
      <c r="R60" t="s">
        <v>9382</v>
      </c>
      <c r="S60" t="s">
        <v>1975</v>
      </c>
      <c r="T60" t="s">
        <v>949</v>
      </c>
      <c r="U60" t="s">
        <v>20</v>
      </c>
    </row>
    <row r="61" spans="1:24">
      <c r="A61" t="s">
        <v>1634</v>
      </c>
      <c r="C61" t="s">
        <v>585</v>
      </c>
      <c r="E61" t="s">
        <v>1811</v>
      </c>
      <c r="G61" t="str">
        <f>_xlfn.TEXTJOIN("|",FALSE,Goldcopy_cons[[#This Row],[Entity]],Goldcopy_cons[[#This Row],[DEV SB ID]])</f>
        <v>|191004</v>
      </c>
      <c r="I61" t="s">
        <v>104</v>
      </c>
      <c r="J61" t="s">
        <v>20</v>
      </c>
      <c r="K61" t="s">
        <v>230</v>
      </c>
      <c r="M61">
        <v>178521</v>
      </c>
      <c r="N61">
        <v>191004</v>
      </c>
      <c r="O61" t="s">
        <v>103</v>
      </c>
      <c r="P61" t="s">
        <v>947</v>
      </c>
      <c r="Q61" t="s">
        <v>117</v>
      </c>
      <c r="R61" t="s">
        <v>9337</v>
      </c>
      <c r="S61" t="s">
        <v>1813</v>
      </c>
      <c r="T61" t="s">
        <v>949</v>
      </c>
      <c r="U61" t="s">
        <v>20</v>
      </c>
    </row>
    <row r="62" spans="1:24">
      <c r="A62" t="s">
        <v>1634</v>
      </c>
      <c r="C62" t="s">
        <v>585</v>
      </c>
      <c r="E62" t="s">
        <v>1811</v>
      </c>
      <c r="G62" t="str">
        <f>_xlfn.TEXTJOIN("|",FALSE,Goldcopy_cons[[#This Row],[Entity]],Goldcopy_cons[[#This Row],[DEV SB ID]])</f>
        <v>|190987</v>
      </c>
      <c r="H62" t="s">
        <v>1814</v>
      </c>
      <c r="I62" t="s">
        <v>104</v>
      </c>
      <c r="J62" t="s">
        <v>20</v>
      </c>
      <c r="K62" t="s">
        <v>122</v>
      </c>
      <c r="M62">
        <v>178340</v>
      </c>
      <c r="N62">
        <v>190987</v>
      </c>
      <c r="O62" t="s">
        <v>103</v>
      </c>
      <c r="P62" t="s">
        <v>947</v>
      </c>
      <c r="Q62" t="s">
        <v>117</v>
      </c>
      <c r="R62" t="s">
        <v>9338</v>
      </c>
      <c r="S62" t="s">
        <v>1815</v>
      </c>
      <c r="T62" t="s">
        <v>949</v>
      </c>
      <c r="U62" t="s">
        <v>20</v>
      </c>
    </row>
    <row r="63" spans="1:24">
      <c r="A63" t="s">
        <v>1634</v>
      </c>
      <c r="C63" t="s">
        <v>585</v>
      </c>
      <c r="E63" t="s">
        <v>1811</v>
      </c>
      <c r="G63" t="str">
        <f>_xlfn.TEXTJOIN("|",FALSE,Goldcopy_cons[[#This Row],[Entity]],Goldcopy_cons[[#This Row],[DEV SB ID]])</f>
        <v>|190988</v>
      </c>
      <c r="I63" t="s">
        <v>104</v>
      </c>
      <c r="J63" t="s">
        <v>20</v>
      </c>
      <c r="K63" t="s">
        <v>644</v>
      </c>
      <c r="M63">
        <v>178310</v>
      </c>
      <c r="N63">
        <v>190988</v>
      </c>
      <c r="O63" t="s">
        <v>103</v>
      </c>
      <c r="P63" t="s">
        <v>947</v>
      </c>
      <c r="Q63" t="s">
        <v>117</v>
      </c>
      <c r="R63" t="s">
        <v>9339</v>
      </c>
      <c r="T63" t="s">
        <v>949</v>
      </c>
      <c r="U63" t="s">
        <v>20</v>
      </c>
    </row>
    <row r="64" spans="1:24">
      <c r="A64" t="s">
        <v>1634</v>
      </c>
      <c r="C64" t="s">
        <v>9383</v>
      </c>
      <c r="E64" t="s">
        <v>1802</v>
      </c>
      <c r="G64" t="str">
        <f>_xlfn.TEXTJOIN("|",FALSE,Goldcopy_cons[[#This Row],[Entity]],Goldcopy_cons[[#This Row],[DEV SB ID]])</f>
        <v>|</v>
      </c>
      <c r="H64" t="s">
        <v>9384</v>
      </c>
    </row>
    <row r="65" spans="1:21">
      <c r="A65" t="s">
        <v>1634</v>
      </c>
      <c r="C65" t="s">
        <v>1816</v>
      </c>
      <c r="E65" t="s">
        <v>1802</v>
      </c>
      <c r="G65" t="str">
        <f>_xlfn.TEXTJOIN("|",FALSE,Goldcopy_cons[[#This Row],[Entity]],Goldcopy_cons[[#This Row],[DEV SB ID]])</f>
        <v>|Wbs157</v>
      </c>
      <c r="H65" t="s">
        <v>1818</v>
      </c>
      <c r="I65" t="s">
        <v>104</v>
      </c>
      <c r="J65" t="s">
        <v>104</v>
      </c>
      <c r="K65" t="s">
        <v>14</v>
      </c>
      <c r="N65" t="s">
        <v>1616</v>
      </c>
      <c r="O65" t="s">
        <v>444</v>
      </c>
      <c r="P65" t="s">
        <v>947</v>
      </c>
      <c r="Q65" t="s">
        <v>117</v>
      </c>
      <c r="R65" t="s">
        <v>9343</v>
      </c>
      <c r="S65" t="s">
        <v>1819</v>
      </c>
      <c r="T65" t="s">
        <v>949</v>
      </c>
      <c r="U65" t="s">
        <v>104</v>
      </c>
    </row>
    <row r="66" spans="1:21">
      <c r="A66" t="s">
        <v>1634</v>
      </c>
      <c r="C66" t="s">
        <v>6268</v>
      </c>
      <c r="E66" t="s">
        <v>1802</v>
      </c>
      <c r="G66" t="str">
        <f>_xlfn.TEXTJOIN("|",FALSE,Goldcopy_cons[[#This Row],[Entity]],Goldcopy_cons[[#This Row],[DEV SB ID]])</f>
        <v>|</v>
      </c>
      <c r="H66" t="s">
        <v>9385</v>
      </c>
      <c r="I66" t="s">
        <v>1139</v>
      </c>
      <c r="J66" t="s">
        <v>1139</v>
      </c>
    </row>
    <row r="67" spans="1:21">
      <c r="A67" t="s">
        <v>1835</v>
      </c>
      <c r="B67" t="s">
        <v>1836</v>
      </c>
      <c r="C67" t="s">
        <v>586</v>
      </c>
      <c r="E67" t="s">
        <v>123</v>
      </c>
      <c r="F67" t="s">
        <v>1618</v>
      </c>
      <c r="G67" t="str">
        <f>_xlfn.TEXTJOIN("|",FALSE,Goldcopy_cons[[#This Row],[Entity]],Goldcopy_cons[[#This Row],[DEV SB ID]])</f>
        <v>Demand Bundle|Str109</v>
      </c>
      <c r="H67" t="s">
        <v>1837</v>
      </c>
      <c r="I67" t="s">
        <v>20</v>
      </c>
      <c r="J67" t="s">
        <v>20</v>
      </c>
      <c r="K67" t="s">
        <v>256</v>
      </c>
      <c r="L67" t="s">
        <v>257</v>
      </c>
      <c r="M67" t="s">
        <v>257</v>
      </c>
      <c r="N67" t="s">
        <v>257</v>
      </c>
      <c r="O67" t="s">
        <v>141</v>
      </c>
      <c r="P67" t="s">
        <v>947</v>
      </c>
      <c r="Q67" t="s">
        <v>117</v>
      </c>
      <c r="R67" t="s">
        <v>1001</v>
      </c>
      <c r="T67" t="s">
        <v>949</v>
      </c>
    </row>
    <row r="68" spans="1:21">
      <c r="A68" t="s">
        <v>1835</v>
      </c>
      <c r="B68" t="s">
        <v>1836</v>
      </c>
      <c r="C68" t="s">
        <v>586</v>
      </c>
      <c r="E68" t="s">
        <v>123</v>
      </c>
      <c r="F68" t="s">
        <v>1618</v>
      </c>
      <c r="G68" t="str">
        <f>_xlfn.TEXTJOIN("|",FALSE,Goldcopy_cons[[#This Row],[Entity]],Goldcopy_cons[[#This Row],[DEV SB ID]])</f>
        <v>Demand Bundle|Str111</v>
      </c>
      <c r="H68" t="s">
        <v>1837</v>
      </c>
      <c r="I68" t="s">
        <v>20</v>
      </c>
      <c r="J68" t="s">
        <v>20</v>
      </c>
      <c r="K68" t="s">
        <v>258</v>
      </c>
      <c r="L68" t="s">
        <v>259</v>
      </c>
      <c r="M68" t="s">
        <v>259</v>
      </c>
      <c r="N68" t="s">
        <v>259</v>
      </c>
      <c r="O68" t="s">
        <v>141</v>
      </c>
      <c r="P68" t="s">
        <v>947</v>
      </c>
      <c r="Q68" t="s">
        <v>117</v>
      </c>
      <c r="R68" t="s">
        <v>1001</v>
      </c>
      <c r="T68" t="s">
        <v>949</v>
      </c>
    </row>
    <row r="69" spans="1:21">
      <c r="A69" t="s">
        <v>1835</v>
      </c>
      <c r="B69" t="s">
        <v>1836</v>
      </c>
      <c r="C69" t="s">
        <v>586</v>
      </c>
      <c r="E69" t="s">
        <v>123</v>
      </c>
      <c r="F69" t="s">
        <v>1618</v>
      </c>
      <c r="G69" t="str">
        <f>_xlfn.TEXTJOIN("|",FALSE,Goldcopy_cons[[#This Row],[Entity]],Goldcopy_cons[[#This Row],[DEV SB ID]])</f>
        <v>Demand Bundle|Str110</v>
      </c>
      <c r="H69" t="s">
        <v>1837</v>
      </c>
      <c r="I69" t="s">
        <v>20</v>
      </c>
      <c r="J69" t="s">
        <v>20</v>
      </c>
      <c r="K69" t="s">
        <v>260</v>
      </c>
      <c r="L69" t="s">
        <v>261</v>
      </c>
      <c r="M69" t="s">
        <v>261</v>
      </c>
      <c r="N69" t="s">
        <v>261</v>
      </c>
      <c r="O69" t="s">
        <v>141</v>
      </c>
      <c r="P69" t="s">
        <v>947</v>
      </c>
      <c r="Q69" t="s">
        <v>117</v>
      </c>
      <c r="R69" t="s">
        <v>1001</v>
      </c>
      <c r="T69" t="s">
        <v>949</v>
      </c>
    </row>
    <row r="70" spans="1:21">
      <c r="A70" t="s">
        <v>1835</v>
      </c>
      <c r="B70" t="s">
        <v>1836</v>
      </c>
      <c r="C70" t="s">
        <v>586</v>
      </c>
      <c r="E70" t="s">
        <v>123</v>
      </c>
      <c r="F70" t="s">
        <v>1618</v>
      </c>
      <c r="G70" t="str">
        <f>_xlfn.TEXTJOIN("|",FALSE,Goldcopy_cons[[#This Row],[Entity]],Goldcopy_cons[[#This Row],[DEV SB ID]])</f>
        <v>Demand Bundle|Str113</v>
      </c>
      <c r="H70" t="s">
        <v>1837</v>
      </c>
      <c r="I70" t="s">
        <v>20</v>
      </c>
      <c r="J70" t="s">
        <v>20</v>
      </c>
      <c r="K70" t="s">
        <v>262</v>
      </c>
      <c r="L70" t="s">
        <v>263</v>
      </c>
      <c r="M70" t="s">
        <v>263</v>
      </c>
      <c r="N70" t="s">
        <v>263</v>
      </c>
      <c r="O70" t="s">
        <v>141</v>
      </c>
      <c r="P70" t="s">
        <v>947</v>
      </c>
      <c r="Q70" t="s">
        <v>117</v>
      </c>
      <c r="R70" t="s">
        <v>1001</v>
      </c>
      <c r="T70" t="s">
        <v>949</v>
      </c>
    </row>
    <row r="71" spans="1:21">
      <c r="A71" t="s">
        <v>1835</v>
      </c>
      <c r="B71" t="s">
        <v>1836</v>
      </c>
      <c r="C71" t="s">
        <v>586</v>
      </c>
      <c r="E71" t="s">
        <v>123</v>
      </c>
      <c r="F71" t="s">
        <v>1618</v>
      </c>
      <c r="G71" t="str">
        <f>_xlfn.TEXTJOIN("|",FALSE,Goldcopy_cons[[#This Row],[Entity]],Goldcopy_cons[[#This Row],[DEV SB ID]])</f>
        <v>Demand Bundle|Str62</v>
      </c>
      <c r="H71" t="s">
        <v>1837</v>
      </c>
      <c r="I71" t="s">
        <v>20</v>
      </c>
      <c r="J71" t="s">
        <v>20</v>
      </c>
      <c r="K71" t="s">
        <v>254</v>
      </c>
      <c r="L71" t="s">
        <v>255</v>
      </c>
      <c r="M71" t="s">
        <v>255</v>
      </c>
      <c r="N71" t="s">
        <v>255</v>
      </c>
      <c r="O71" t="s">
        <v>141</v>
      </c>
      <c r="P71" t="s">
        <v>947</v>
      </c>
      <c r="Q71" t="s">
        <v>117</v>
      </c>
      <c r="R71" t="s">
        <v>1172</v>
      </c>
      <c r="S71" t="s">
        <v>1838</v>
      </c>
      <c r="T71" t="s">
        <v>949</v>
      </c>
    </row>
    <row r="72" spans="1:21">
      <c r="A72" t="s">
        <v>1835</v>
      </c>
      <c r="B72" t="s">
        <v>1836</v>
      </c>
      <c r="C72" t="s">
        <v>586</v>
      </c>
      <c r="E72" t="s">
        <v>123</v>
      </c>
      <c r="F72" t="s">
        <v>1618</v>
      </c>
      <c r="G72" t="str">
        <f>_xlfn.TEXTJOIN("|",FALSE,Goldcopy_cons[[#This Row],[Entity]],Goldcopy_cons[[#This Row],[DEV SB ID]])</f>
        <v>Demand Bundle|Str36</v>
      </c>
      <c r="H72" t="s">
        <v>1837</v>
      </c>
      <c r="I72" t="s">
        <v>20</v>
      </c>
      <c r="J72" t="s">
        <v>20</v>
      </c>
      <c r="K72" t="s">
        <v>248</v>
      </c>
      <c r="L72" t="s">
        <v>249</v>
      </c>
      <c r="M72" t="s">
        <v>249</v>
      </c>
      <c r="N72" t="s">
        <v>249</v>
      </c>
      <c r="O72" t="s">
        <v>141</v>
      </c>
      <c r="P72" t="s">
        <v>947</v>
      </c>
      <c r="Q72" t="s">
        <v>117</v>
      </c>
      <c r="R72" t="s">
        <v>1160</v>
      </c>
      <c r="S72" t="s">
        <v>1161</v>
      </c>
      <c r="T72" t="s">
        <v>949</v>
      </c>
    </row>
    <row r="73" spans="1:21">
      <c r="A73" t="s">
        <v>1841</v>
      </c>
      <c r="B73" t="s">
        <v>1842</v>
      </c>
      <c r="C73" t="s">
        <v>587</v>
      </c>
      <c r="E73" t="s">
        <v>122</v>
      </c>
      <c r="F73" t="s">
        <v>1618</v>
      </c>
      <c r="G73" t="str">
        <f>_xlfn.TEXTJOIN("|",FALSE,Goldcopy_cons[[#This Row],[Entity]],Goldcopy_cons[[#This Row],[DEV SB ID]])</f>
        <v>Demand Bundle|fdx_assump_work</v>
      </c>
      <c r="H73" t="s">
        <v>1843</v>
      </c>
      <c r="I73" t="s">
        <v>20</v>
      </c>
      <c r="J73" t="s">
        <v>20</v>
      </c>
      <c r="K73" t="s">
        <v>137</v>
      </c>
      <c r="L73" t="s">
        <v>272</v>
      </c>
      <c r="M73" t="s">
        <v>272</v>
      </c>
      <c r="N73" t="s">
        <v>272</v>
      </c>
      <c r="O73" t="s">
        <v>103</v>
      </c>
      <c r="P73" t="s">
        <v>947</v>
      </c>
      <c r="Q73" t="s">
        <v>273</v>
      </c>
      <c r="R73" t="s">
        <v>273</v>
      </c>
      <c r="S73" t="s">
        <v>996</v>
      </c>
      <c r="T73" t="s">
        <v>949</v>
      </c>
    </row>
    <row r="74" spans="1:21">
      <c r="A74" t="s">
        <v>1841</v>
      </c>
      <c r="B74" t="s">
        <v>1842</v>
      </c>
      <c r="C74" t="s">
        <v>587</v>
      </c>
      <c r="E74" t="s">
        <v>122</v>
      </c>
      <c r="F74" t="s">
        <v>1618</v>
      </c>
      <c r="G74" t="str">
        <f>_xlfn.TEXTJOIN("|",FALSE,Goldcopy_cons[[#This Row],[Entity]],Goldcopy_cons[[#This Row],[DEV SB ID]])</f>
        <v>Demand Bundle|Str33</v>
      </c>
      <c r="H74" t="s">
        <v>1843</v>
      </c>
      <c r="I74" t="s">
        <v>20</v>
      </c>
      <c r="J74" t="s">
        <v>1059</v>
      </c>
      <c r="K74" t="s">
        <v>688</v>
      </c>
      <c r="L74" t="s">
        <v>275</v>
      </c>
      <c r="M74" t="s">
        <v>275</v>
      </c>
      <c r="N74" t="s">
        <v>275</v>
      </c>
      <c r="O74" t="s">
        <v>141</v>
      </c>
      <c r="P74" t="s">
        <v>947</v>
      </c>
      <c r="Q74" t="s">
        <v>117</v>
      </c>
      <c r="R74" t="s">
        <v>1207</v>
      </c>
      <c r="S74" t="s">
        <v>1844</v>
      </c>
      <c r="T74" t="s">
        <v>949</v>
      </c>
    </row>
    <row r="75" spans="1:21">
      <c r="A75" t="s">
        <v>1841</v>
      </c>
      <c r="B75" t="s">
        <v>1842</v>
      </c>
      <c r="C75" t="s">
        <v>587</v>
      </c>
      <c r="E75" t="s">
        <v>122</v>
      </c>
      <c r="F75" t="s">
        <v>1618</v>
      </c>
      <c r="G75" t="str">
        <f>_xlfn.TEXTJOIN("|",FALSE,Goldcopy_cons[[#This Row],[Entity]],Goldcopy_cons[[#This Row],[DEV SB ID]])</f>
        <v>Demand Bundle|fdx_vbnrb_cy27_hard</v>
      </c>
      <c r="H75" t="s">
        <v>1843</v>
      </c>
      <c r="I75" t="s">
        <v>104</v>
      </c>
      <c r="J75" t="s">
        <v>104</v>
      </c>
      <c r="K75" t="s">
        <v>278</v>
      </c>
      <c r="N75" t="s">
        <v>279</v>
      </c>
      <c r="O75" t="s">
        <v>9344</v>
      </c>
      <c r="P75" t="s">
        <v>810</v>
      </c>
      <c r="Q75" t="s">
        <v>273</v>
      </c>
      <c r="R75" t="s">
        <v>273</v>
      </c>
      <c r="S75" t="s">
        <v>1847</v>
      </c>
      <c r="T75" t="s">
        <v>949</v>
      </c>
    </row>
    <row r="76" spans="1:21">
      <c r="A76" t="s">
        <v>1841</v>
      </c>
      <c r="B76" t="s">
        <v>1842</v>
      </c>
      <c r="C76" t="s">
        <v>587</v>
      </c>
      <c r="E76" t="s">
        <v>122</v>
      </c>
      <c r="F76" t="s">
        <v>1618</v>
      </c>
      <c r="G76" t="str">
        <f>_xlfn.TEXTJOIN("|",FALSE,Goldcopy_cons[[#This Row],[Entity]],Goldcopy_cons[[#This Row],[DEV SB ID]])</f>
        <v>Demand Bundle|fdx_vbnrb_cy28_hard</v>
      </c>
      <c r="H76" t="s">
        <v>1843</v>
      </c>
      <c r="I76" t="s">
        <v>104</v>
      </c>
      <c r="J76" t="s">
        <v>104</v>
      </c>
      <c r="K76" t="s">
        <v>280</v>
      </c>
      <c r="N76" t="s">
        <v>281</v>
      </c>
      <c r="O76" t="s">
        <v>9344</v>
      </c>
      <c r="P76" t="s">
        <v>810</v>
      </c>
      <c r="Q76" t="s">
        <v>273</v>
      </c>
      <c r="R76" t="s">
        <v>273</v>
      </c>
      <c r="S76" t="s">
        <v>1847</v>
      </c>
      <c r="T76" t="s">
        <v>949</v>
      </c>
    </row>
    <row r="77" spans="1:21">
      <c r="A77" t="s">
        <v>1841</v>
      </c>
      <c r="B77" t="s">
        <v>1842</v>
      </c>
      <c r="C77" t="s">
        <v>587</v>
      </c>
      <c r="E77" t="s">
        <v>122</v>
      </c>
      <c r="F77" t="s">
        <v>1618</v>
      </c>
      <c r="G77" t="str">
        <f>_xlfn.TEXTJOIN("|",FALSE,Goldcopy_cons[[#This Row],[Entity]],Goldcopy_cons[[#This Row],[DEV SB ID]])</f>
        <v>Demand Bundle|fdx_vbnrb_cy29_hard</v>
      </c>
      <c r="H77" t="s">
        <v>1843</v>
      </c>
      <c r="I77" t="s">
        <v>104</v>
      </c>
      <c r="J77" t="s">
        <v>104</v>
      </c>
      <c r="K77" t="s">
        <v>282</v>
      </c>
      <c r="N77" t="s">
        <v>283</v>
      </c>
      <c r="O77" t="s">
        <v>9344</v>
      </c>
      <c r="P77" t="s">
        <v>810</v>
      </c>
      <c r="Q77" t="s">
        <v>273</v>
      </c>
      <c r="R77" t="s">
        <v>273</v>
      </c>
      <c r="S77" t="s">
        <v>1847</v>
      </c>
      <c r="T77" t="s">
        <v>949</v>
      </c>
    </row>
    <row r="78" spans="1:21">
      <c r="A78" t="s">
        <v>1841</v>
      </c>
      <c r="B78" t="s">
        <v>1842</v>
      </c>
      <c r="C78" t="s">
        <v>587</v>
      </c>
      <c r="E78" t="s">
        <v>122</v>
      </c>
      <c r="F78" t="s">
        <v>1618</v>
      </c>
      <c r="G78" t="str">
        <f>_xlfn.TEXTJOIN("|",FALSE,Goldcopy_cons[[#This Row],[Entity]],Goldcopy_cons[[#This Row],[DEV SB ID]])</f>
        <v>Demand Bundle|fdx_vbnrb_ty26_hard</v>
      </c>
      <c r="H78" t="s">
        <v>1843</v>
      </c>
      <c r="I78" t="s">
        <v>104</v>
      </c>
      <c r="J78" t="s">
        <v>104</v>
      </c>
      <c r="K78" t="s">
        <v>284</v>
      </c>
      <c r="N78" t="s">
        <v>285</v>
      </c>
      <c r="O78" t="s">
        <v>103</v>
      </c>
      <c r="P78" t="s">
        <v>810</v>
      </c>
      <c r="Q78" t="s">
        <v>273</v>
      </c>
      <c r="R78" t="s">
        <v>273</v>
      </c>
      <c r="S78" t="s">
        <v>1849</v>
      </c>
      <c r="T78" t="s">
        <v>949</v>
      </c>
    </row>
    <row r="79" spans="1:21">
      <c r="A79" t="s">
        <v>1841</v>
      </c>
      <c r="B79" t="s">
        <v>1842</v>
      </c>
      <c r="C79" t="s">
        <v>587</v>
      </c>
      <c r="E79" t="s">
        <v>122</v>
      </c>
      <c r="F79" t="s">
        <v>1618</v>
      </c>
      <c r="G79" t="str">
        <f>_xlfn.TEXTJOIN("|",FALSE,Goldcopy_cons[[#This Row],[Entity]],Goldcopy_cons[[#This Row],[DEV SB ID]])</f>
        <v>Demand Bundle|fdx_l1_nrb_soft_wrk</v>
      </c>
      <c r="H79" t="s">
        <v>1843</v>
      </c>
      <c r="I79" t="s">
        <v>20</v>
      </c>
      <c r="J79" t="s">
        <v>1059</v>
      </c>
      <c r="K79" t="s">
        <v>286</v>
      </c>
      <c r="L79" t="s">
        <v>132</v>
      </c>
      <c r="M79" t="s">
        <v>132</v>
      </c>
      <c r="N79" t="s">
        <v>287</v>
      </c>
      <c r="O79" t="s">
        <v>103</v>
      </c>
      <c r="P79" t="s">
        <v>810</v>
      </c>
      <c r="Q79" t="s">
        <v>273</v>
      </c>
      <c r="R79" t="s">
        <v>9345</v>
      </c>
      <c r="S79" t="s">
        <v>1229</v>
      </c>
      <c r="T79" t="s">
        <v>949</v>
      </c>
    </row>
    <row r="80" spans="1:21">
      <c r="A80" t="s">
        <v>1841</v>
      </c>
      <c r="B80" t="s">
        <v>1842</v>
      </c>
      <c r="C80" t="s">
        <v>587</v>
      </c>
      <c r="E80" t="s">
        <v>122</v>
      </c>
      <c r="F80" t="s">
        <v>1618</v>
      </c>
      <c r="G80" t="str">
        <f>_xlfn.TEXTJOIN("|",FALSE,Goldcopy_cons[[#This Row],[Entity]],Goldcopy_cons[[#This Row],[DEV SB ID]])</f>
        <v>Demand Bundle|fdx_vbnrb_total</v>
      </c>
      <c r="H80" t="s">
        <v>1843</v>
      </c>
      <c r="I80" t="s">
        <v>104</v>
      </c>
      <c r="J80" t="s">
        <v>104</v>
      </c>
      <c r="K80" t="s">
        <v>288</v>
      </c>
      <c r="N80" t="s">
        <v>289</v>
      </c>
      <c r="O80" t="s">
        <v>103</v>
      </c>
      <c r="P80" t="s">
        <v>810</v>
      </c>
      <c r="Q80" t="s">
        <v>273</v>
      </c>
      <c r="S80" t="s">
        <v>994</v>
      </c>
      <c r="T80" t="s">
        <v>949</v>
      </c>
    </row>
    <row r="81" spans="1:20">
      <c r="A81" t="s">
        <v>1841</v>
      </c>
      <c r="B81" t="s">
        <v>1842</v>
      </c>
      <c r="C81" t="s">
        <v>587</v>
      </c>
      <c r="E81" t="s">
        <v>122</v>
      </c>
      <c r="F81" t="s">
        <v>1618</v>
      </c>
      <c r="G81" t="str">
        <f>_xlfn.TEXTJOIN("|",FALSE,Goldcopy_cons[[#This Row],[Entity]],Goldcopy_cons[[#This Row],[DEV SB ID]])</f>
        <v>Demand Bundle|fdx_l1_otb_total_wrk</v>
      </c>
      <c r="H81" t="s">
        <v>1843</v>
      </c>
      <c r="I81" t="s">
        <v>20</v>
      </c>
      <c r="J81" t="s">
        <v>1059</v>
      </c>
      <c r="K81" t="s">
        <v>290</v>
      </c>
      <c r="L81" t="s">
        <v>136</v>
      </c>
      <c r="M81" t="s">
        <v>136</v>
      </c>
      <c r="N81" t="s">
        <v>292</v>
      </c>
      <c r="O81" t="s">
        <v>103</v>
      </c>
      <c r="P81" t="s">
        <v>810</v>
      </c>
      <c r="Q81" t="s">
        <v>273</v>
      </c>
      <c r="R81" t="s">
        <v>9345</v>
      </c>
      <c r="T81" t="s">
        <v>949</v>
      </c>
    </row>
    <row r="82" spans="1:20">
      <c r="A82" t="s">
        <v>1841</v>
      </c>
      <c r="B82" t="s">
        <v>1842</v>
      </c>
      <c r="C82" t="s">
        <v>587</v>
      </c>
      <c r="E82" t="s">
        <v>122</v>
      </c>
      <c r="F82" t="s">
        <v>1618</v>
      </c>
      <c r="G82" t="str">
        <f>_xlfn.TEXTJOIN("|",FALSE,Goldcopy_cons[[#This Row],[Entity]],Goldcopy_cons[[#This Row],[DEV SB ID]])</f>
        <v>Demand Bundle|Wbs143</v>
      </c>
      <c r="H82" t="s">
        <v>1843</v>
      </c>
      <c r="I82" t="s">
        <v>20</v>
      </c>
      <c r="J82" t="s">
        <v>20</v>
      </c>
      <c r="K82" t="s">
        <v>689</v>
      </c>
      <c r="L82" t="s">
        <v>159</v>
      </c>
      <c r="M82" t="s">
        <v>159</v>
      </c>
      <c r="N82" t="s">
        <v>358</v>
      </c>
      <c r="O82" t="s">
        <v>141</v>
      </c>
      <c r="P82" t="s">
        <v>947</v>
      </c>
      <c r="Q82" t="s">
        <v>119</v>
      </c>
      <c r="R82" t="s">
        <v>9346</v>
      </c>
      <c r="S82" t="s">
        <v>1855</v>
      </c>
      <c r="T82" t="s">
        <v>949</v>
      </c>
    </row>
    <row r="83" spans="1:20">
      <c r="A83" t="s">
        <v>1841</v>
      </c>
      <c r="B83" t="s">
        <v>1842</v>
      </c>
      <c r="C83" t="s">
        <v>587</v>
      </c>
      <c r="E83" t="s">
        <v>122</v>
      </c>
      <c r="F83" t="s">
        <v>1618</v>
      </c>
      <c r="G83" t="str">
        <f>_xlfn.TEXTJOIN("|",FALSE,Goldcopy_cons[[#This Row],[Entity]],Goldcopy_cons[[#This Row],[DEV SB ID]])</f>
        <v>Demand Bundle|Str119</v>
      </c>
      <c r="H83" t="s">
        <v>1843</v>
      </c>
      <c r="I83" t="s">
        <v>20</v>
      </c>
      <c r="J83" t="s">
        <v>20</v>
      </c>
      <c r="K83" t="s">
        <v>139</v>
      </c>
      <c r="L83" t="s">
        <v>140</v>
      </c>
      <c r="M83" t="s">
        <v>140</v>
      </c>
      <c r="N83" t="s">
        <v>140</v>
      </c>
      <c r="O83" t="s">
        <v>141</v>
      </c>
      <c r="P83" t="s">
        <v>947</v>
      </c>
      <c r="Q83" t="s">
        <v>117</v>
      </c>
      <c r="R83" t="s">
        <v>998</v>
      </c>
      <c r="S83" t="s">
        <v>1242</v>
      </c>
      <c r="T83" t="s">
        <v>949</v>
      </c>
    </row>
    <row r="84" spans="1:20">
      <c r="A84" t="s">
        <v>1841</v>
      </c>
      <c r="B84" t="s">
        <v>1842</v>
      </c>
      <c r="C84" t="s">
        <v>587</v>
      </c>
      <c r="E84" t="s">
        <v>122</v>
      </c>
      <c r="F84" t="s">
        <v>1618</v>
      </c>
      <c r="G84" t="str">
        <f>_xlfn.TEXTJOIN("|",FALSE,Goldcopy_cons[[#This Row],[Entity]],Goldcopy_cons[[#This Row],[DEV SB ID]])</f>
        <v>Demand Bundle|Str128</v>
      </c>
      <c r="H84" t="s">
        <v>1843</v>
      </c>
      <c r="I84" t="s">
        <v>20</v>
      </c>
      <c r="J84" t="s">
        <v>1059</v>
      </c>
      <c r="K84" t="s">
        <v>293</v>
      </c>
      <c r="L84" t="s">
        <v>294</v>
      </c>
      <c r="M84" t="s">
        <v>294</v>
      </c>
      <c r="N84" t="s">
        <v>294</v>
      </c>
      <c r="O84" t="s">
        <v>141</v>
      </c>
      <c r="P84" t="s">
        <v>947</v>
      </c>
      <c r="Q84" t="s">
        <v>117</v>
      </c>
      <c r="R84" t="s">
        <v>1245</v>
      </c>
      <c r="S84" t="s">
        <v>1858</v>
      </c>
      <c r="T84" t="s">
        <v>949</v>
      </c>
    </row>
    <row r="85" spans="1:20">
      <c r="A85" t="s">
        <v>1841</v>
      </c>
      <c r="B85" t="s">
        <v>1842</v>
      </c>
      <c r="C85" t="s">
        <v>587</v>
      </c>
      <c r="E85" t="s">
        <v>122</v>
      </c>
      <c r="F85" t="s">
        <v>1618</v>
      </c>
      <c r="G85" t="str">
        <f>_xlfn.TEXTJOIN("|",FALSE,Goldcopy_cons[[#This Row],[Entity]],Goldcopy_cons[[#This Row],[DEV SB ID]])</f>
        <v>Demand Bundle|Wbs75</v>
      </c>
      <c r="H85" t="s">
        <v>1843</v>
      </c>
      <c r="I85" t="s">
        <v>104</v>
      </c>
      <c r="J85" t="s">
        <v>104</v>
      </c>
      <c r="K85" t="s">
        <v>690</v>
      </c>
      <c r="N85" t="s">
        <v>297</v>
      </c>
      <c r="O85" t="s">
        <v>141</v>
      </c>
      <c r="P85" t="s">
        <v>947</v>
      </c>
      <c r="Q85" t="s">
        <v>117</v>
      </c>
      <c r="R85" t="s">
        <v>1001</v>
      </c>
      <c r="T85" t="s">
        <v>949</v>
      </c>
    </row>
    <row r="86" spans="1:20">
      <c r="A86" t="s">
        <v>1841</v>
      </c>
      <c r="B86" t="s">
        <v>1842</v>
      </c>
      <c r="C86" t="s">
        <v>587</v>
      </c>
      <c r="E86" t="s">
        <v>122</v>
      </c>
      <c r="F86" t="s">
        <v>1618</v>
      </c>
      <c r="G86" t="str">
        <f>_xlfn.TEXTJOIN("|",FALSE,Goldcopy_cons[[#This Row],[Entity]],Goldcopy_cons[[#This Row],[DEV SB ID]])</f>
        <v>Demand Bundle|Wbs57</v>
      </c>
      <c r="H86" t="s">
        <v>1843</v>
      </c>
      <c r="I86" t="s">
        <v>104</v>
      </c>
      <c r="J86" t="s">
        <v>104</v>
      </c>
      <c r="K86" t="s">
        <v>145</v>
      </c>
      <c r="N86" t="s">
        <v>147</v>
      </c>
      <c r="O86" t="s">
        <v>141</v>
      </c>
      <c r="P86" t="s">
        <v>947</v>
      </c>
      <c r="Q86" t="s">
        <v>117</v>
      </c>
      <c r="R86" t="s">
        <v>1004</v>
      </c>
      <c r="T86" t="s">
        <v>949</v>
      </c>
    </row>
    <row r="87" spans="1:20">
      <c r="A87" t="s">
        <v>1841</v>
      </c>
      <c r="B87" t="s">
        <v>1842</v>
      </c>
      <c r="C87" t="s">
        <v>587</v>
      </c>
      <c r="E87" t="s">
        <v>122</v>
      </c>
      <c r="F87" t="s">
        <v>1618</v>
      </c>
      <c r="G87" t="str">
        <f>_xlfn.TEXTJOIN("|",FALSE,Goldcopy_cons[[#This Row],[Entity]],Goldcopy_cons[[#This Row],[DEV SB ID]])</f>
        <v>Demand Bundle|Wbs76</v>
      </c>
      <c r="H87" t="s">
        <v>1843</v>
      </c>
      <c r="I87" t="s">
        <v>104</v>
      </c>
      <c r="J87" t="s">
        <v>104</v>
      </c>
      <c r="K87" t="s">
        <v>691</v>
      </c>
      <c r="N87" t="s">
        <v>300</v>
      </c>
      <c r="O87" t="s">
        <v>141</v>
      </c>
      <c r="P87" t="s">
        <v>947</v>
      </c>
      <c r="Q87" t="s">
        <v>117</v>
      </c>
      <c r="R87" t="s">
        <v>1001</v>
      </c>
      <c r="T87" t="s">
        <v>949</v>
      </c>
    </row>
    <row r="88" spans="1:20">
      <c r="A88" t="s">
        <v>1841</v>
      </c>
      <c r="B88" t="s">
        <v>1842</v>
      </c>
      <c r="C88" t="s">
        <v>587</v>
      </c>
      <c r="E88" t="s">
        <v>122</v>
      </c>
      <c r="F88" t="s">
        <v>1618</v>
      </c>
      <c r="G88" t="str">
        <f>_xlfn.TEXTJOIN("|",FALSE,Goldcopy_cons[[#This Row],[Entity]],Goldcopy_cons[[#This Row],[DEV SB ID]])</f>
        <v>Demand Bundle|Wbs59</v>
      </c>
      <c r="H88" t="s">
        <v>1843</v>
      </c>
      <c r="I88" t="s">
        <v>104</v>
      </c>
      <c r="J88" t="s">
        <v>104</v>
      </c>
      <c r="K88" t="s">
        <v>151</v>
      </c>
      <c r="N88" t="s">
        <v>153</v>
      </c>
      <c r="O88" t="s">
        <v>141</v>
      </c>
      <c r="P88" t="s">
        <v>947</v>
      </c>
      <c r="Q88" t="s">
        <v>117</v>
      </c>
      <c r="R88" t="s">
        <v>1004</v>
      </c>
      <c r="T88" t="s">
        <v>949</v>
      </c>
    </row>
    <row r="89" spans="1:20">
      <c r="A89" t="s">
        <v>1403</v>
      </c>
      <c r="B89" t="s">
        <v>352</v>
      </c>
      <c r="C89" t="s">
        <v>352</v>
      </c>
      <c r="E89" t="s">
        <v>120</v>
      </c>
      <c r="F89" t="s">
        <v>1618</v>
      </c>
      <c r="G89" t="str">
        <f>_xlfn.TEXTJOIN("|",FALSE,Goldcopy_cons[[#This Row],[Entity]],Goldcopy_cons[[#This Row],[DEV SB ID]])</f>
        <v>Demand Bundle|Wbs131</v>
      </c>
      <c r="H89" t="s">
        <v>1862</v>
      </c>
      <c r="I89" t="s">
        <v>104</v>
      </c>
      <c r="J89" t="s">
        <v>104</v>
      </c>
      <c r="K89" t="s">
        <v>352</v>
      </c>
      <c r="N89" t="s">
        <v>354</v>
      </c>
      <c r="O89" t="s">
        <v>141</v>
      </c>
      <c r="P89" t="s">
        <v>947</v>
      </c>
      <c r="Q89" t="s">
        <v>117</v>
      </c>
      <c r="R89" t="s">
        <v>9386</v>
      </c>
      <c r="T89" t="s">
        <v>949</v>
      </c>
    </row>
    <row r="90" spans="1:20">
      <c r="A90" t="s">
        <v>1403</v>
      </c>
      <c r="B90" t="s">
        <v>588</v>
      </c>
      <c r="C90" t="s">
        <v>588</v>
      </c>
      <c r="E90" t="s">
        <v>231</v>
      </c>
      <c r="F90" t="s">
        <v>1618</v>
      </c>
      <c r="G90" t="str">
        <f>_xlfn.TEXTJOIN("|",FALSE,Goldcopy_cons[[#This Row],[Entity]],Goldcopy_cons[[#This Row],[DEV SB ID]])</f>
        <v>Demand Bundle|Wbs138</v>
      </c>
      <c r="H90" t="s">
        <v>1862</v>
      </c>
      <c r="I90" t="s">
        <v>104</v>
      </c>
      <c r="J90" t="s">
        <v>104</v>
      </c>
      <c r="K90" t="s">
        <v>588</v>
      </c>
      <c r="N90" t="s">
        <v>223</v>
      </c>
      <c r="O90" t="s">
        <v>141</v>
      </c>
      <c r="P90" t="s">
        <v>947</v>
      </c>
      <c r="Q90" t="s">
        <v>117</v>
      </c>
      <c r="R90" t="s">
        <v>9347</v>
      </c>
      <c r="T90" t="s">
        <v>949</v>
      </c>
    </row>
    <row r="91" spans="1:20">
      <c r="B91" t="s">
        <v>588</v>
      </c>
      <c r="C91" t="s">
        <v>588</v>
      </c>
      <c r="E91" t="s">
        <v>231</v>
      </c>
      <c r="F91" t="s">
        <v>1618</v>
      </c>
      <c r="G91" t="str">
        <f>_xlfn.TEXTJOIN("|",FALSE,Goldcopy_cons[[#This Row],[Entity]],Goldcopy_cons[[#This Row],[DEV SB ID]])</f>
        <v>Demand Bundle|fdx_sl3_epg_apv_note</v>
      </c>
      <c r="I91" t="s">
        <v>104</v>
      </c>
      <c r="J91" t="s">
        <v>104</v>
      </c>
      <c r="K91" t="s">
        <v>692</v>
      </c>
      <c r="N91" t="s">
        <v>423</v>
      </c>
      <c r="O91" t="s">
        <v>103</v>
      </c>
      <c r="P91" t="s">
        <v>947</v>
      </c>
      <c r="Q91" t="s">
        <v>273</v>
      </c>
      <c r="R91" t="s">
        <v>273</v>
      </c>
      <c r="T91" t="s">
        <v>949</v>
      </c>
    </row>
    <row r="92" spans="1:20">
      <c r="A92" t="s">
        <v>1403</v>
      </c>
      <c r="B92" t="s">
        <v>589</v>
      </c>
      <c r="C92" t="s">
        <v>589</v>
      </c>
      <c r="E92" t="s">
        <v>122</v>
      </c>
      <c r="F92" t="s">
        <v>1618</v>
      </c>
      <c r="G92" t="str">
        <f>_xlfn.TEXTJOIN("|",FALSE,Goldcopy_cons[[#This Row],[Entity]],Goldcopy_cons[[#This Row],[DEV SB ID]])</f>
        <v>Demand Bundle|Wbs133</v>
      </c>
      <c r="H92" t="s">
        <v>1862</v>
      </c>
      <c r="I92" t="s">
        <v>104</v>
      </c>
      <c r="J92" t="s">
        <v>104</v>
      </c>
      <c r="K92" t="s">
        <v>362</v>
      </c>
      <c r="N92" t="s">
        <v>364</v>
      </c>
      <c r="O92" t="s">
        <v>141</v>
      </c>
      <c r="P92" t="s">
        <v>947</v>
      </c>
      <c r="Q92" t="s">
        <v>117</v>
      </c>
      <c r="R92" t="s">
        <v>9347</v>
      </c>
      <c r="T92" t="s">
        <v>949</v>
      </c>
    </row>
    <row r="93" spans="1:20">
      <c r="B93" t="s">
        <v>362</v>
      </c>
      <c r="C93" t="s">
        <v>589</v>
      </c>
      <c r="E93" t="s">
        <v>122</v>
      </c>
      <c r="F93" t="s">
        <v>1618</v>
      </c>
      <c r="G93" t="str">
        <f>_xlfn.TEXTJOIN("|",FALSE,Goldcopy_cons[[#This Row],[Entity]],Goldcopy_cons[[#This Row],[DEV SB ID]])</f>
        <v>Demand Bundle|fdx_sl3_fin_apv_note</v>
      </c>
      <c r="I93" t="s">
        <v>104</v>
      </c>
      <c r="J93" t="s">
        <v>104</v>
      </c>
      <c r="K93" t="s">
        <v>365</v>
      </c>
      <c r="N93" t="s">
        <v>366</v>
      </c>
      <c r="O93" t="s">
        <v>103</v>
      </c>
      <c r="P93" t="s">
        <v>947</v>
      </c>
      <c r="Q93" t="s">
        <v>273</v>
      </c>
      <c r="R93" t="s">
        <v>273</v>
      </c>
      <c r="T93" t="s">
        <v>949</v>
      </c>
    </row>
    <row r="94" spans="1:20">
      <c r="A94" t="s">
        <v>1778</v>
      </c>
      <c r="B94" t="s">
        <v>9387</v>
      </c>
      <c r="C94" t="s">
        <v>9388</v>
      </c>
      <c r="E94" t="s">
        <v>606</v>
      </c>
      <c r="F94" t="s">
        <v>1618</v>
      </c>
      <c r="G94" t="str">
        <f>_xlfn.TEXTJOIN("|",FALSE,Goldcopy_cons[[#This Row],[Entity]],Goldcopy_cons[[#This Row],[DEV SB ID]])</f>
        <v>Demand Bundle|</v>
      </c>
      <c r="H94" t="s">
        <v>9389</v>
      </c>
      <c r="I94" t="s">
        <v>20</v>
      </c>
      <c r="J94" t="s">
        <v>20</v>
      </c>
      <c r="K94" t="s">
        <v>8346</v>
      </c>
      <c r="L94" t="s">
        <v>8347</v>
      </c>
      <c r="M94" t="s">
        <v>8347</v>
      </c>
      <c r="O94" t="s">
        <v>103</v>
      </c>
      <c r="P94" t="s">
        <v>947</v>
      </c>
      <c r="S94" t="s">
        <v>9390</v>
      </c>
    </row>
    <row r="95" spans="1:20">
      <c r="A95" t="s">
        <v>1778</v>
      </c>
      <c r="B95" t="s">
        <v>9387</v>
      </c>
      <c r="C95" t="s">
        <v>9391</v>
      </c>
      <c r="E95" t="s">
        <v>606</v>
      </c>
      <c r="F95" t="s">
        <v>1618</v>
      </c>
      <c r="G95" t="str">
        <f>_xlfn.TEXTJOIN("|",FALSE,Goldcopy_cons[[#This Row],[Entity]],Goldcopy_cons[[#This Row],[DEV SB ID]])</f>
        <v>Demand Bundle|</v>
      </c>
      <c r="H95" t="s">
        <v>9389</v>
      </c>
      <c r="I95" t="s">
        <v>20</v>
      </c>
      <c r="J95" t="s">
        <v>20</v>
      </c>
      <c r="K95" t="s">
        <v>8073</v>
      </c>
      <c r="L95" t="s">
        <v>8074</v>
      </c>
      <c r="M95" t="s">
        <v>8074</v>
      </c>
      <c r="O95" t="s">
        <v>103</v>
      </c>
      <c r="P95" t="s">
        <v>947</v>
      </c>
      <c r="S95" t="s">
        <v>9392</v>
      </c>
    </row>
    <row r="96" spans="1:20">
      <c r="A96" t="s">
        <v>1778</v>
      </c>
      <c r="B96" t="s">
        <v>9387</v>
      </c>
      <c r="C96" t="s">
        <v>9391</v>
      </c>
      <c r="E96" t="s">
        <v>606</v>
      </c>
      <c r="F96" t="s">
        <v>1618</v>
      </c>
      <c r="G96" t="str">
        <f>_xlfn.TEXTJOIN("|",FALSE,Goldcopy_cons[[#This Row],[Entity]],Goldcopy_cons[[#This Row],[DEV SB ID]])</f>
        <v>Demand Bundle|</v>
      </c>
      <c r="H96" t="s">
        <v>9389</v>
      </c>
      <c r="I96" t="s">
        <v>20</v>
      </c>
      <c r="J96" t="s">
        <v>20</v>
      </c>
      <c r="K96" t="s">
        <v>7990</v>
      </c>
      <c r="L96" t="s">
        <v>9393</v>
      </c>
      <c r="M96" t="s">
        <v>9393</v>
      </c>
      <c r="O96" t="s">
        <v>103</v>
      </c>
      <c r="P96" t="s">
        <v>947</v>
      </c>
      <c r="S96" t="s">
        <v>9394</v>
      </c>
    </row>
    <row r="97" spans="1:23">
      <c r="A97" t="s">
        <v>1778</v>
      </c>
      <c r="B97" t="s">
        <v>9387</v>
      </c>
      <c r="C97" t="s">
        <v>9391</v>
      </c>
      <c r="E97" t="s">
        <v>606</v>
      </c>
      <c r="F97" t="s">
        <v>1618</v>
      </c>
      <c r="G97" t="str">
        <f>_xlfn.TEXTJOIN("|",FALSE,Goldcopy_cons[[#This Row],[Entity]],Goldcopy_cons[[#This Row],[DEV SB ID]])</f>
        <v>Demand Bundle|</v>
      </c>
      <c r="H97" t="s">
        <v>9389</v>
      </c>
      <c r="I97" t="s">
        <v>20</v>
      </c>
      <c r="J97" t="s">
        <v>20</v>
      </c>
      <c r="K97" t="s">
        <v>7136</v>
      </c>
      <c r="L97" t="s">
        <v>7137</v>
      </c>
      <c r="M97" t="s">
        <v>7137</v>
      </c>
      <c r="O97" t="s">
        <v>103</v>
      </c>
      <c r="P97" t="s">
        <v>947</v>
      </c>
      <c r="S97" t="s">
        <v>9395</v>
      </c>
    </row>
    <row r="98" spans="1:23">
      <c r="A98" t="s">
        <v>1778</v>
      </c>
      <c r="B98" t="s">
        <v>9387</v>
      </c>
      <c r="C98" t="s">
        <v>9391</v>
      </c>
      <c r="E98" t="s">
        <v>606</v>
      </c>
      <c r="F98" t="s">
        <v>1618</v>
      </c>
      <c r="G98" t="str">
        <f>_xlfn.TEXTJOIN("|",FALSE,Goldcopy_cons[[#This Row],[Entity]],Goldcopy_cons[[#This Row],[DEV SB ID]])</f>
        <v>Demand Bundle|</v>
      </c>
      <c r="H98" t="s">
        <v>9389</v>
      </c>
      <c r="I98" t="s">
        <v>20</v>
      </c>
      <c r="J98" t="s">
        <v>20</v>
      </c>
      <c r="K98" t="s">
        <v>7041</v>
      </c>
      <c r="L98" t="s">
        <v>7042</v>
      </c>
      <c r="M98" t="s">
        <v>7042</v>
      </c>
      <c r="O98" t="s">
        <v>103</v>
      </c>
      <c r="P98" t="s">
        <v>947</v>
      </c>
      <c r="S98" t="s">
        <v>9396</v>
      </c>
    </row>
    <row r="99" spans="1:23">
      <c r="A99" t="s">
        <v>1879</v>
      </c>
      <c r="B99" t="s">
        <v>1880</v>
      </c>
      <c r="C99" t="s">
        <v>590</v>
      </c>
      <c r="D99" t="s">
        <v>1881</v>
      </c>
      <c r="E99" t="s">
        <v>606</v>
      </c>
      <c r="F99" t="s">
        <v>1321</v>
      </c>
      <c r="G99" t="str">
        <f>_xlfn.TEXTJOIN("|",FALSE,Goldcopy_cons[[#This Row],[Entity]],Goldcopy_cons[[#This Row],[DEV SB ID]])</f>
        <v>Epic|WR43</v>
      </c>
      <c r="H99" t="s">
        <v>1882</v>
      </c>
      <c r="I99" t="s">
        <v>20</v>
      </c>
      <c r="J99" t="s">
        <v>20</v>
      </c>
      <c r="K99" t="s">
        <v>375</v>
      </c>
      <c r="L99" t="s">
        <v>376</v>
      </c>
      <c r="M99" t="s">
        <v>376</v>
      </c>
      <c r="N99" t="s">
        <v>376</v>
      </c>
      <c r="O99" t="s">
        <v>444</v>
      </c>
      <c r="P99" t="s">
        <v>947</v>
      </c>
      <c r="Q99" t="s">
        <v>117</v>
      </c>
      <c r="R99" t="s">
        <v>1001</v>
      </c>
      <c r="S99" t="s">
        <v>1884</v>
      </c>
      <c r="T99" t="s">
        <v>949</v>
      </c>
      <c r="V99" t="s">
        <v>273</v>
      </c>
      <c r="W99" t="s">
        <v>273</v>
      </c>
    </row>
    <row r="100" spans="1:23">
      <c r="A100" t="s">
        <v>1879</v>
      </c>
      <c r="B100" t="s">
        <v>1880</v>
      </c>
      <c r="C100" t="s">
        <v>590</v>
      </c>
      <c r="D100" t="s">
        <v>1881</v>
      </c>
      <c r="E100" t="s">
        <v>606</v>
      </c>
      <c r="F100" t="s">
        <v>1321</v>
      </c>
      <c r="G100" t="str">
        <f>_xlfn.TEXTJOIN("|",FALSE,Goldcopy_cons[[#This Row],[Entity]],Goldcopy_cons[[#This Row],[DEV SB ID]])</f>
        <v>Epic|Str109</v>
      </c>
      <c r="H100" t="s">
        <v>1885</v>
      </c>
      <c r="I100" t="s">
        <v>20</v>
      </c>
      <c r="J100" t="s">
        <v>20</v>
      </c>
      <c r="K100" t="s">
        <v>256</v>
      </c>
      <c r="L100" t="s">
        <v>257</v>
      </c>
      <c r="M100" t="s">
        <v>257</v>
      </c>
      <c r="N100" t="s">
        <v>257</v>
      </c>
      <c r="O100" t="s">
        <v>444</v>
      </c>
      <c r="P100" t="s">
        <v>947</v>
      </c>
      <c r="Q100" t="s">
        <v>117</v>
      </c>
      <c r="R100" t="s">
        <v>1001</v>
      </c>
      <c r="S100" t="s">
        <v>1886</v>
      </c>
      <c r="T100" t="s">
        <v>949</v>
      </c>
      <c r="V100" t="s">
        <v>273</v>
      </c>
      <c r="W100" t="s">
        <v>273</v>
      </c>
    </row>
    <row r="101" spans="1:23">
      <c r="B101" t="s">
        <v>1880</v>
      </c>
      <c r="C101" t="s">
        <v>590</v>
      </c>
      <c r="D101" t="s">
        <v>1881</v>
      </c>
      <c r="E101" t="s">
        <v>606</v>
      </c>
      <c r="F101" t="s">
        <v>1321</v>
      </c>
      <c r="G101" t="str">
        <f>_xlfn.TEXTJOIN("|",FALSE,Goldcopy_cons[[#This Row],[Entity]],Goldcopy_cons[[#This Row],[DEV SB ID]])</f>
        <v>Epic|Str111</v>
      </c>
      <c r="I101" t="s">
        <v>20</v>
      </c>
      <c r="J101" t="s">
        <v>20</v>
      </c>
      <c r="K101" t="s">
        <v>258</v>
      </c>
      <c r="L101" t="s">
        <v>259</v>
      </c>
      <c r="M101" t="s">
        <v>259</v>
      </c>
      <c r="N101" t="s">
        <v>259</v>
      </c>
      <c r="O101" t="s">
        <v>444</v>
      </c>
      <c r="P101" t="s">
        <v>947</v>
      </c>
      <c r="Q101" t="s">
        <v>117</v>
      </c>
      <c r="R101" t="s">
        <v>1001</v>
      </c>
      <c r="T101" t="s">
        <v>949</v>
      </c>
    </row>
    <row r="102" spans="1:23">
      <c r="B102" t="s">
        <v>1880</v>
      </c>
      <c r="C102" t="s">
        <v>590</v>
      </c>
      <c r="D102" t="s">
        <v>1881</v>
      </c>
      <c r="E102" t="s">
        <v>606</v>
      </c>
      <c r="F102" t="s">
        <v>1321</v>
      </c>
      <c r="G102" t="str">
        <f>_xlfn.TEXTJOIN("|",FALSE,Goldcopy_cons[[#This Row],[Entity]],Goldcopy_cons[[#This Row],[DEV SB ID]])</f>
        <v>Epic|Str110</v>
      </c>
      <c r="I102" t="s">
        <v>20</v>
      </c>
      <c r="J102" t="s">
        <v>20</v>
      </c>
      <c r="K102" t="s">
        <v>260</v>
      </c>
      <c r="L102" t="s">
        <v>261</v>
      </c>
      <c r="M102" t="s">
        <v>261</v>
      </c>
      <c r="N102" t="s">
        <v>261</v>
      </c>
      <c r="O102" t="s">
        <v>444</v>
      </c>
      <c r="P102" t="s">
        <v>947</v>
      </c>
      <c r="Q102" t="s">
        <v>117</v>
      </c>
      <c r="R102" t="s">
        <v>1001</v>
      </c>
      <c r="T102" t="s">
        <v>949</v>
      </c>
    </row>
    <row r="103" spans="1:23">
      <c r="B103" t="s">
        <v>1880</v>
      </c>
      <c r="C103" t="s">
        <v>590</v>
      </c>
      <c r="D103" t="s">
        <v>1881</v>
      </c>
      <c r="E103" t="s">
        <v>606</v>
      </c>
      <c r="F103" t="s">
        <v>1321</v>
      </c>
      <c r="G103" t="str">
        <f>_xlfn.TEXTJOIN("|",FALSE,Goldcopy_cons[[#This Row],[Entity]],Goldcopy_cons[[#This Row],[DEV SB ID]])</f>
        <v>Epic|Str113</v>
      </c>
      <c r="I103" t="s">
        <v>20</v>
      </c>
      <c r="J103" t="s">
        <v>20</v>
      </c>
      <c r="K103" t="s">
        <v>262</v>
      </c>
      <c r="L103" t="s">
        <v>263</v>
      </c>
      <c r="M103" t="s">
        <v>263</v>
      </c>
      <c r="N103" t="s">
        <v>263</v>
      </c>
      <c r="O103" t="s">
        <v>444</v>
      </c>
      <c r="P103" t="s">
        <v>947</v>
      </c>
      <c r="Q103" t="s">
        <v>117</v>
      </c>
      <c r="R103" t="s">
        <v>1001</v>
      </c>
      <c r="T103" t="s">
        <v>949</v>
      </c>
    </row>
    <row r="104" spans="1:23">
      <c r="A104" t="s">
        <v>1879</v>
      </c>
      <c r="B104" t="s">
        <v>1880</v>
      </c>
      <c r="C104" t="s">
        <v>590</v>
      </c>
      <c r="D104" t="s">
        <v>1881</v>
      </c>
      <c r="E104" t="s">
        <v>606</v>
      </c>
      <c r="F104" t="s">
        <v>1321</v>
      </c>
      <c r="G104" t="str">
        <f>_xlfn.TEXTJOIN("|",FALSE,Goldcopy_cons[[#This Row],[Entity]],Goldcopy_cons[[#This Row],[DEV SB ID]])</f>
        <v>Epic|AC_START</v>
      </c>
      <c r="H104" t="s">
        <v>1887</v>
      </c>
      <c r="I104" t="s">
        <v>20</v>
      </c>
      <c r="J104" t="s">
        <v>20</v>
      </c>
      <c r="K104" t="s">
        <v>268</v>
      </c>
      <c r="L104" t="s">
        <v>269</v>
      </c>
      <c r="M104" t="s">
        <v>269</v>
      </c>
      <c r="N104" t="s">
        <v>269</v>
      </c>
      <c r="O104" t="s">
        <v>216</v>
      </c>
      <c r="P104" t="s">
        <v>1423</v>
      </c>
      <c r="S104" t="s">
        <v>1196</v>
      </c>
      <c r="T104" t="s">
        <v>949</v>
      </c>
    </row>
    <row r="105" spans="1:23">
      <c r="A105" t="s">
        <v>1879</v>
      </c>
      <c r="B105" t="s">
        <v>1880</v>
      </c>
      <c r="C105" t="s">
        <v>590</v>
      </c>
      <c r="D105" t="s">
        <v>1881</v>
      </c>
      <c r="E105" t="s">
        <v>606</v>
      </c>
      <c r="F105" t="s">
        <v>1321</v>
      </c>
      <c r="G105" t="str">
        <f>_xlfn.TEXTJOIN("|",FALSE,Goldcopy_cons[[#This Row],[Entity]],Goldcopy_cons[[#This Row],[DEV SB ID]])</f>
        <v>Epic|AC_FINISH</v>
      </c>
      <c r="H105" t="s">
        <v>1887</v>
      </c>
      <c r="I105" t="s">
        <v>20</v>
      </c>
      <c r="J105" t="s">
        <v>20</v>
      </c>
      <c r="K105" t="s">
        <v>270</v>
      </c>
      <c r="L105" t="s">
        <v>271</v>
      </c>
      <c r="M105" t="s">
        <v>271</v>
      </c>
      <c r="N105" t="s">
        <v>271</v>
      </c>
      <c r="O105" t="s">
        <v>216</v>
      </c>
      <c r="P105" t="s">
        <v>1423</v>
      </c>
      <c r="S105" t="s">
        <v>1199</v>
      </c>
      <c r="T105" t="s">
        <v>949</v>
      </c>
    </row>
    <row r="106" spans="1:23">
      <c r="A106" t="s">
        <v>1879</v>
      </c>
      <c r="B106" t="s">
        <v>1880</v>
      </c>
      <c r="C106" t="s">
        <v>590</v>
      </c>
      <c r="D106" t="s">
        <v>1881</v>
      </c>
      <c r="E106" t="s">
        <v>606</v>
      </c>
      <c r="F106" t="s">
        <v>1618</v>
      </c>
      <c r="G106" t="str">
        <f>_xlfn.TEXTJOIN("|",FALSE,Goldcopy_cons[[#This Row],[Entity]],Goldcopy_cons[[#This Row],[DEV SB ID]])</f>
        <v>Demand Bundle|Wbs28</v>
      </c>
      <c r="H106" t="s">
        <v>1890</v>
      </c>
      <c r="I106" t="s">
        <v>20</v>
      </c>
      <c r="J106" t="s">
        <v>20</v>
      </c>
      <c r="K106" t="s">
        <v>241</v>
      </c>
      <c r="L106" t="s">
        <v>242</v>
      </c>
      <c r="M106" t="s">
        <v>242</v>
      </c>
      <c r="N106" t="s">
        <v>242</v>
      </c>
      <c r="O106" t="s">
        <v>444</v>
      </c>
      <c r="P106" t="s">
        <v>947</v>
      </c>
      <c r="Q106" t="s">
        <v>117</v>
      </c>
      <c r="R106" t="s">
        <v>1147</v>
      </c>
      <c r="T106" t="s">
        <v>619</v>
      </c>
    </row>
    <row r="107" spans="1:23">
      <c r="A107" t="s">
        <v>1879</v>
      </c>
      <c r="B107" t="s">
        <v>1880</v>
      </c>
      <c r="C107" t="s">
        <v>590</v>
      </c>
      <c r="D107" t="s">
        <v>1881</v>
      </c>
      <c r="E107" t="s">
        <v>606</v>
      </c>
      <c r="F107" t="s">
        <v>1618</v>
      </c>
      <c r="G107" t="str">
        <f>_xlfn.TEXTJOIN("|",FALSE,Goldcopy_cons[[#This Row],[Entity]],Goldcopy_cons[[#This Row],[DEV SB ID]])</f>
        <v>Demand Bundle|Wbs22</v>
      </c>
      <c r="H107" t="s">
        <v>1892</v>
      </c>
      <c r="I107" t="s">
        <v>20</v>
      </c>
      <c r="J107" t="s">
        <v>20</v>
      </c>
      <c r="K107" t="s">
        <v>217</v>
      </c>
      <c r="L107" t="s">
        <v>218</v>
      </c>
      <c r="M107" t="s">
        <v>218</v>
      </c>
      <c r="N107" t="s">
        <v>218</v>
      </c>
      <c r="O107" t="s">
        <v>444</v>
      </c>
      <c r="P107" t="s">
        <v>947</v>
      </c>
      <c r="Q107" t="s">
        <v>117</v>
      </c>
      <c r="R107" t="s">
        <v>9348</v>
      </c>
      <c r="S107" t="s">
        <v>1433</v>
      </c>
      <c r="T107" t="s">
        <v>949</v>
      </c>
    </row>
    <row r="108" spans="1:23">
      <c r="A108" t="s">
        <v>1879</v>
      </c>
      <c r="B108" t="s">
        <v>1880</v>
      </c>
      <c r="C108" t="s">
        <v>590</v>
      </c>
      <c r="D108" t="s">
        <v>1881</v>
      </c>
      <c r="E108" t="s">
        <v>606</v>
      </c>
      <c r="F108" t="s">
        <v>1618</v>
      </c>
      <c r="G108" t="str">
        <f>_xlfn.TEXTJOIN("|",FALSE,Goldcopy_cons[[#This Row],[Entity]],Goldcopy_cons[[#This Row],[DEV SB ID]])</f>
        <v>Demand Bundle|WR53</v>
      </c>
      <c r="H108" t="s">
        <v>1895</v>
      </c>
      <c r="I108" t="s">
        <v>20</v>
      </c>
      <c r="J108" t="s">
        <v>20</v>
      </c>
      <c r="K108" t="s">
        <v>814</v>
      </c>
      <c r="L108" t="s">
        <v>1896</v>
      </c>
      <c r="M108" t="s">
        <v>1896</v>
      </c>
      <c r="N108" t="s">
        <v>1896</v>
      </c>
      <c r="O108" t="s">
        <v>444</v>
      </c>
      <c r="P108" t="s">
        <v>947</v>
      </c>
      <c r="Q108" t="s">
        <v>117</v>
      </c>
      <c r="R108" t="s">
        <v>9349</v>
      </c>
      <c r="S108" t="s">
        <v>1433</v>
      </c>
      <c r="T108" t="s">
        <v>949</v>
      </c>
    </row>
    <row r="109" spans="1:23">
      <c r="A109" t="s">
        <v>1879</v>
      </c>
      <c r="B109" t="s">
        <v>1880</v>
      </c>
      <c r="C109" t="s">
        <v>590</v>
      </c>
      <c r="D109" t="s">
        <v>1881</v>
      </c>
      <c r="E109" t="s">
        <v>606</v>
      </c>
      <c r="F109" t="s">
        <v>1618</v>
      </c>
      <c r="G109" t="str">
        <f>_xlfn.TEXTJOIN("|",FALSE,Goldcopy_cons[[#This Row],[Entity]],Goldcopy_cons[[#This Row],[DEV SB ID]])</f>
        <v>Demand Bundle|Wbs20</v>
      </c>
      <c r="I109" t="s">
        <v>20</v>
      </c>
      <c r="J109" t="s">
        <v>20</v>
      </c>
      <c r="K109" t="s">
        <v>239</v>
      </c>
      <c r="L109" t="s">
        <v>240</v>
      </c>
      <c r="M109" t="s">
        <v>240</v>
      </c>
      <c r="N109" t="s">
        <v>240</v>
      </c>
      <c r="O109" t="s">
        <v>444</v>
      </c>
      <c r="P109" t="s">
        <v>947</v>
      </c>
      <c r="Q109" t="s">
        <v>117</v>
      </c>
      <c r="R109" t="s">
        <v>1143</v>
      </c>
      <c r="S109" t="s">
        <v>1144</v>
      </c>
      <c r="T109" t="s">
        <v>949</v>
      </c>
    </row>
    <row r="110" spans="1:23">
      <c r="A110" t="s">
        <v>1879</v>
      </c>
      <c r="B110" t="s">
        <v>1880</v>
      </c>
      <c r="C110" t="s">
        <v>590</v>
      </c>
      <c r="D110" t="s">
        <v>1881</v>
      </c>
      <c r="E110" t="s">
        <v>606</v>
      </c>
      <c r="F110" t="s">
        <v>1321</v>
      </c>
      <c r="G110" t="str">
        <f>_xlfn.TEXTJOIN("|",FALSE,Goldcopy_cons[[#This Row],[Entity]],Goldcopy_cons[[#This Row],[DEV SB ID]])</f>
        <v>Epic|Wbs20</v>
      </c>
      <c r="H110" t="s">
        <v>1898</v>
      </c>
      <c r="I110" t="s">
        <v>104</v>
      </c>
      <c r="J110" t="s">
        <v>104</v>
      </c>
      <c r="K110" t="s">
        <v>377</v>
      </c>
      <c r="L110" t="s">
        <v>240</v>
      </c>
      <c r="M110" t="s">
        <v>240</v>
      </c>
      <c r="N110" t="s">
        <v>240</v>
      </c>
      <c r="O110" t="s">
        <v>444</v>
      </c>
      <c r="P110" t="s">
        <v>947</v>
      </c>
      <c r="Q110" t="s">
        <v>117</v>
      </c>
      <c r="R110" t="s">
        <v>1143</v>
      </c>
      <c r="S110" t="s">
        <v>1144</v>
      </c>
      <c r="T110" t="s">
        <v>949</v>
      </c>
    </row>
    <row r="111" spans="1:23">
      <c r="A111" t="s">
        <v>1879</v>
      </c>
      <c r="B111" t="s">
        <v>1880</v>
      </c>
      <c r="C111" t="s">
        <v>590</v>
      </c>
      <c r="D111" t="s">
        <v>1881</v>
      </c>
      <c r="E111" t="s">
        <v>606</v>
      </c>
      <c r="F111" t="s">
        <v>1618</v>
      </c>
      <c r="G111" t="str">
        <f>_xlfn.TEXTJOIN("|",FALSE,Goldcopy_cons[[#This Row],[Entity]],Goldcopy_cons[[#This Row],[DEV SB ID]])</f>
        <v>Demand Bundle|PE01</v>
      </c>
      <c r="I111" t="s">
        <v>20</v>
      </c>
      <c r="J111" t="s">
        <v>20</v>
      </c>
      <c r="K111" t="s">
        <v>237</v>
      </c>
      <c r="L111" t="s">
        <v>238</v>
      </c>
      <c r="M111" t="s">
        <v>238</v>
      </c>
      <c r="N111" t="s">
        <v>238</v>
      </c>
      <c r="O111" t="s">
        <v>103</v>
      </c>
      <c r="P111" t="s">
        <v>947</v>
      </c>
      <c r="S111" t="s">
        <v>1138</v>
      </c>
      <c r="T111" t="s">
        <v>949</v>
      </c>
      <c r="U111" t="s">
        <v>1138</v>
      </c>
    </row>
    <row r="112" spans="1:23">
      <c r="A112" t="s">
        <v>1879</v>
      </c>
      <c r="B112" t="s">
        <v>1880</v>
      </c>
      <c r="C112" t="s">
        <v>590</v>
      </c>
      <c r="D112" t="s">
        <v>1881</v>
      </c>
      <c r="E112" t="s">
        <v>606</v>
      </c>
      <c r="F112" t="s">
        <v>1321</v>
      </c>
      <c r="G112" t="str">
        <f>_xlfn.TEXTJOIN("|",FALSE,Goldcopy_cons[[#This Row],[Entity]],Goldcopy_cons[[#This Row],[DEV SB ID]])</f>
        <v>Epic|Task line in Plan</v>
      </c>
      <c r="H112" t="s">
        <v>1900</v>
      </c>
      <c r="I112" t="s">
        <v>104</v>
      </c>
      <c r="J112" t="s">
        <v>104</v>
      </c>
      <c r="K112" t="s">
        <v>9350</v>
      </c>
      <c r="L112" t="s">
        <v>207</v>
      </c>
      <c r="M112" t="s">
        <v>1901</v>
      </c>
      <c r="N112" t="s">
        <v>1901</v>
      </c>
      <c r="O112" t="s">
        <v>103</v>
      </c>
      <c r="P112" t="s">
        <v>947</v>
      </c>
      <c r="S112" t="s">
        <v>1903</v>
      </c>
      <c r="T112" t="s">
        <v>949</v>
      </c>
      <c r="U112" t="s">
        <v>104</v>
      </c>
    </row>
    <row r="113" spans="1:21">
      <c r="A113" t="s">
        <v>1879</v>
      </c>
      <c r="B113" t="s">
        <v>1880</v>
      </c>
      <c r="C113" t="s">
        <v>590</v>
      </c>
      <c r="D113" t="s">
        <v>1881</v>
      </c>
      <c r="E113" t="s">
        <v>606</v>
      </c>
      <c r="F113" t="s">
        <v>1321</v>
      </c>
      <c r="G113" t="str">
        <f>_xlfn.TEXTJOIN("|",FALSE,Goldcopy_cons[[#This Row],[Entity]],Goldcopy_cons[[#This Row],[DEV SB ID]])</f>
        <v>Epic|PE01</v>
      </c>
      <c r="H113" t="s">
        <v>1900</v>
      </c>
      <c r="I113" t="s">
        <v>104</v>
      </c>
      <c r="J113" t="s">
        <v>104</v>
      </c>
      <c r="K113" t="s">
        <v>380</v>
      </c>
      <c r="L113" t="s">
        <v>238</v>
      </c>
      <c r="M113" t="s">
        <v>238</v>
      </c>
      <c r="N113" t="s">
        <v>238</v>
      </c>
      <c r="O113" t="s">
        <v>103</v>
      </c>
      <c r="P113" t="s">
        <v>947</v>
      </c>
      <c r="S113" t="s">
        <v>1138</v>
      </c>
      <c r="T113" t="s">
        <v>949</v>
      </c>
      <c r="U113" t="s">
        <v>1138</v>
      </c>
    </row>
    <row r="114" spans="1:21">
      <c r="A114" t="s">
        <v>1879</v>
      </c>
      <c r="B114" t="s">
        <v>1880</v>
      </c>
      <c r="C114" t="s">
        <v>590</v>
      </c>
      <c r="D114" t="s">
        <v>1881</v>
      </c>
      <c r="E114" t="s">
        <v>606</v>
      </c>
      <c r="F114" t="s">
        <v>1618</v>
      </c>
      <c r="G114" t="str">
        <f>_xlfn.TEXTJOIN("|",FALSE,Goldcopy_cons[[#This Row],[Entity]],Goldcopy_cons[[#This Row],[DEV SB ID]])</f>
        <v>Demand Bundle|Str62</v>
      </c>
      <c r="H114" t="s">
        <v>9351</v>
      </c>
      <c r="I114" t="s">
        <v>20</v>
      </c>
      <c r="J114" t="s">
        <v>20</v>
      </c>
      <c r="K114" t="s">
        <v>254</v>
      </c>
      <c r="L114" t="s">
        <v>255</v>
      </c>
      <c r="M114" t="s">
        <v>255</v>
      </c>
      <c r="N114" t="s">
        <v>255</v>
      </c>
      <c r="O114" t="s">
        <v>444</v>
      </c>
      <c r="P114" t="s">
        <v>947</v>
      </c>
      <c r="Q114" t="s">
        <v>117</v>
      </c>
      <c r="R114" t="s">
        <v>1172</v>
      </c>
      <c r="S114" t="s">
        <v>1732</v>
      </c>
      <c r="T114" t="s">
        <v>949</v>
      </c>
      <c r="U114" t="s">
        <v>1732</v>
      </c>
    </row>
    <row r="115" spans="1:21">
      <c r="A115" t="s">
        <v>1879</v>
      </c>
      <c r="B115" t="s">
        <v>1880</v>
      </c>
      <c r="C115" t="s">
        <v>590</v>
      </c>
      <c r="D115" t="s">
        <v>1881</v>
      </c>
      <c r="E115" t="s">
        <v>606</v>
      </c>
      <c r="F115" t="s">
        <v>1321</v>
      </c>
      <c r="G115" t="str">
        <f>_xlfn.TEXTJOIN("|",FALSE,Goldcopy_cons[[#This Row],[Entity]],Goldcopy_cons[[#This Row],[DEV SB ID]])</f>
        <v>Epic|Str62</v>
      </c>
      <c r="H115" t="s">
        <v>1905</v>
      </c>
      <c r="K115" t="s">
        <v>254</v>
      </c>
      <c r="L115" t="s">
        <v>255</v>
      </c>
      <c r="M115" t="s">
        <v>255</v>
      </c>
      <c r="N115" t="s">
        <v>255</v>
      </c>
      <c r="O115" t="s">
        <v>444</v>
      </c>
      <c r="P115" t="s">
        <v>947</v>
      </c>
      <c r="Q115" t="s">
        <v>117</v>
      </c>
      <c r="R115" t="s">
        <v>1172</v>
      </c>
      <c r="S115" t="s">
        <v>1732</v>
      </c>
      <c r="T115" t="s">
        <v>949</v>
      </c>
      <c r="U115" t="s">
        <v>1732</v>
      </c>
    </row>
    <row r="116" spans="1:21">
      <c r="A116" t="s">
        <v>1879</v>
      </c>
      <c r="B116" t="s">
        <v>1880</v>
      </c>
      <c r="C116" t="s">
        <v>590</v>
      </c>
      <c r="D116" t="s">
        <v>1881</v>
      </c>
      <c r="E116" t="s">
        <v>606</v>
      </c>
      <c r="F116" t="s">
        <v>1321</v>
      </c>
      <c r="G116" t="str">
        <f>_xlfn.TEXTJOIN("|",FALSE,Goldcopy_cons[[#This Row],[Entity]],Goldcopy_cons[[#This Row],[DEV SB ID]])</f>
        <v>Epic|fdx_epic_notes</v>
      </c>
      <c r="H116" t="s">
        <v>1907</v>
      </c>
      <c r="I116" t="s">
        <v>20</v>
      </c>
      <c r="J116" t="s">
        <v>20</v>
      </c>
      <c r="K116" t="s">
        <v>9352</v>
      </c>
      <c r="L116" t="s">
        <v>408</v>
      </c>
      <c r="M116" t="s">
        <v>408</v>
      </c>
      <c r="N116" t="s">
        <v>408</v>
      </c>
      <c r="O116" t="s">
        <v>103</v>
      </c>
      <c r="P116" t="s">
        <v>947</v>
      </c>
      <c r="S116" t="s">
        <v>1908</v>
      </c>
    </row>
    <row r="117" spans="1:21">
      <c r="A117" t="s">
        <v>1879</v>
      </c>
      <c r="B117" t="s">
        <v>1880</v>
      </c>
      <c r="C117" t="s">
        <v>590</v>
      </c>
      <c r="D117" t="s">
        <v>1881</v>
      </c>
      <c r="E117" t="s">
        <v>1442</v>
      </c>
      <c r="F117" t="s">
        <v>1321</v>
      </c>
      <c r="G117" t="str">
        <f>_xlfn.TEXTJOIN("|",FALSE,Goldcopy_cons[[#This Row],[Entity]],Goldcopy_cons[[#This Row],[DEV SB ID]])</f>
        <v>Epic|fdx_agility_id</v>
      </c>
      <c r="H117" t="s">
        <v>1909</v>
      </c>
      <c r="I117" t="s">
        <v>20</v>
      </c>
      <c r="J117" t="s">
        <v>20</v>
      </c>
      <c r="K117" t="s">
        <v>381</v>
      </c>
      <c r="L117" t="s">
        <v>382</v>
      </c>
      <c r="M117" t="s">
        <v>382</v>
      </c>
      <c r="N117" t="s">
        <v>382</v>
      </c>
      <c r="O117" t="s">
        <v>103</v>
      </c>
      <c r="P117" t="s">
        <v>947</v>
      </c>
      <c r="S117" t="s">
        <v>1445</v>
      </c>
      <c r="T117" t="s">
        <v>619</v>
      </c>
      <c r="U117" t="s">
        <v>1445</v>
      </c>
    </row>
    <row r="118" spans="1:21">
      <c r="A118" t="s">
        <v>1879</v>
      </c>
      <c r="B118" t="s">
        <v>1880</v>
      </c>
      <c r="C118" t="s">
        <v>590</v>
      </c>
      <c r="D118" t="s">
        <v>1881</v>
      </c>
      <c r="E118" t="s">
        <v>1442</v>
      </c>
      <c r="F118" t="s">
        <v>1321</v>
      </c>
      <c r="G118" t="str">
        <f>_xlfn.TEXTJOIN("|",FALSE,Goldcopy_cons[[#This Row],[Entity]],Goldcopy_cons[[#This Row],[DEV SB ID]])</f>
        <v>Epic|fdx_agility_URL</v>
      </c>
      <c r="H118" t="s">
        <v>1909</v>
      </c>
      <c r="I118" t="s">
        <v>20</v>
      </c>
      <c r="J118" t="s">
        <v>20</v>
      </c>
      <c r="K118" t="s">
        <v>383</v>
      </c>
      <c r="L118" t="s">
        <v>9353</v>
      </c>
      <c r="M118" t="s">
        <v>9353</v>
      </c>
      <c r="N118" t="s">
        <v>9353</v>
      </c>
      <c r="O118" t="s">
        <v>103</v>
      </c>
      <c r="P118" t="s">
        <v>1186</v>
      </c>
      <c r="Q118" t="s">
        <v>619</v>
      </c>
      <c r="T118" t="s">
        <v>619</v>
      </c>
    </row>
    <row r="119" spans="1:21">
      <c r="A119" t="s">
        <v>1879</v>
      </c>
      <c r="B119" t="s">
        <v>1880</v>
      </c>
      <c r="C119" t="s">
        <v>590</v>
      </c>
      <c r="D119" t="s">
        <v>1881</v>
      </c>
      <c r="E119" t="s">
        <v>1442</v>
      </c>
      <c r="F119" t="s">
        <v>1321</v>
      </c>
      <c r="G119" t="str">
        <f>_xlfn.TEXTJOIN("|",FALSE,Goldcopy_cons[[#This Row],[Entity]],Goldcopy_cons[[#This Row],[DEV SB ID]])</f>
        <v>Epic|1284</v>
      </c>
      <c r="H119" t="s">
        <v>1909</v>
      </c>
      <c r="I119" t="s">
        <v>20</v>
      </c>
      <c r="J119" t="s">
        <v>20</v>
      </c>
      <c r="K119" t="s">
        <v>9354</v>
      </c>
      <c r="L119" t="s">
        <v>1450</v>
      </c>
      <c r="M119" t="s">
        <v>1450</v>
      </c>
      <c r="N119" t="s">
        <v>1450</v>
      </c>
      <c r="O119" t="s">
        <v>134</v>
      </c>
      <c r="P119" t="s">
        <v>1451</v>
      </c>
      <c r="Q119" t="s">
        <v>619</v>
      </c>
      <c r="R119" t="s">
        <v>1452</v>
      </c>
      <c r="T119" t="s">
        <v>619</v>
      </c>
    </row>
    <row r="120" spans="1:21">
      <c r="A120" t="s">
        <v>1879</v>
      </c>
      <c r="B120" t="s">
        <v>1880</v>
      </c>
      <c r="C120" t="s">
        <v>590</v>
      </c>
      <c r="D120" t="s">
        <v>1881</v>
      </c>
      <c r="E120" t="s">
        <v>1442</v>
      </c>
      <c r="F120" t="s">
        <v>1321</v>
      </c>
      <c r="G120" t="str">
        <f>_xlfn.TEXTJOIN("|",FALSE,Goldcopy_cons[[#This Row],[Entity]],Goldcopy_cons[[#This Row],[DEV SB ID]])</f>
        <v>Epic| -</v>
      </c>
      <c r="H120" t="s">
        <v>1913</v>
      </c>
      <c r="I120" t="s">
        <v>20</v>
      </c>
      <c r="J120" t="s">
        <v>20</v>
      </c>
      <c r="K120" t="s">
        <v>815</v>
      </c>
      <c r="L120" t="s">
        <v>156</v>
      </c>
      <c r="M120" t="s">
        <v>156</v>
      </c>
      <c r="N120" t="s">
        <v>156</v>
      </c>
      <c r="O120" t="s">
        <v>1915</v>
      </c>
      <c r="P120" t="s">
        <v>1916</v>
      </c>
      <c r="Q120" t="s">
        <v>1917</v>
      </c>
      <c r="R120" t="s">
        <v>9355</v>
      </c>
      <c r="S120" t="s">
        <v>1918</v>
      </c>
      <c r="T120" t="s">
        <v>619</v>
      </c>
    </row>
    <row r="121" spans="1:21">
      <c r="A121" t="s">
        <v>1879</v>
      </c>
      <c r="B121" t="s">
        <v>1880</v>
      </c>
      <c r="C121" t="s">
        <v>590</v>
      </c>
      <c r="D121" t="s">
        <v>1881</v>
      </c>
      <c r="E121" t="s">
        <v>606</v>
      </c>
      <c r="F121" t="s">
        <v>1321</v>
      </c>
      <c r="G121" t="str">
        <f>_xlfn.TEXTJOIN("|",FALSE,Goldcopy_cons[[#This Row],[Entity]],Goldcopy_cons[[#This Row],[DEV SB ID]])</f>
        <v>Epic|PRODUCT_ALLO</v>
      </c>
      <c r="H121" t="s">
        <v>1920</v>
      </c>
      <c r="I121" t="s">
        <v>20</v>
      </c>
      <c r="J121" t="s">
        <v>20</v>
      </c>
      <c r="K121" t="s">
        <v>816</v>
      </c>
      <c r="L121" t="s">
        <v>1463</v>
      </c>
      <c r="M121" t="s">
        <v>1463</v>
      </c>
      <c r="N121" t="s">
        <v>1463</v>
      </c>
      <c r="O121" t="s">
        <v>1922</v>
      </c>
      <c r="P121" t="s">
        <v>947</v>
      </c>
      <c r="S121" t="s">
        <v>1466</v>
      </c>
      <c r="T121" t="s">
        <v>949</v>
      </c>
      <c r="U121" t="s">
        <v>1466</v>
      </c>
    </row>
    <row r="122" spans="1:21">
      <c r="A122" t="s">
        <v>1879</v>
      </c>
      <c r="B122" t="s">
        <v>1880</v>
      </c>
      <c r="C122" t="s">
        <v>590</v>
      </c>
      <c r="D122" t="s">
        <v>1881</v>
      </c>
      <c r="E122" t="s">
        <v>606</v>
      </c>
      <c r="F122" t="s">
        <v>1618</v>
      </c>
      <c r="G122" t="str">
        <f>_xlfn.TEXTJOIN("|",FALSE,Goldcopy_cons[[#This Row],[Entity]],Goldcopy_cons[[#This Row],[DEV SB ID]])</f>
        <v>Demand Bundle|</v>
      </c>
      <c r="H122" t="s">
        <v>9397</v>
      </c>
      <c r="I122" t="s">
        <v>104</v>
      </c>
      <c r="J122" t="s">
        <v>104</v>
      </c>
      <c r="K122" t="s">
        <v>9398</v>
      </c>
    </row>
    <row r="123" spans="1:21">
      <c r="A123" t="s">
        <v>1879</v>
      </c>
      <c r="B123" t="s">
        <v>1880</v>
      </c>
      <c r="C123" t="s">
        <v>590</v>
      </c>
      <c r="D123" t="s">
        <v>1881</v>
      </c>
      <c r="E123" t="s">
        <v>606</v>
      </c>
      <c r="F123" t="s">
        <v>1321</v>
      </c>
      <c r="G123" t="str">
        <f>_xlfn.TEXTJOIN("|",FALSE,Goldcopy_cons[[#This Row],[Entity]],Goldcopy_cons[[#This Row],[DEV SB ID]])</f>
        <v>Epic|fdx_epic_owner</v>
      </c>
      <c r="H123" t="s">
        <v>1900</v>
      </c>
      <c r="I123" t="s">
        <v>104</v>
      </c>
      <c r="J123" t="s">
        <v>104</v>
      </c>
      <c r="K123" t="s">
        <v>395</v>
      </c>
      <c r="M123" t="s">
        <v>396</v>
      </c>
      <c r="N123" t="s">
        <v>396</v>
      </c>
      <c r="O123" t="s">
        <v>103</v>
      </c>
      <c r="P123" t="s">
        <v>947</v>
      </c>
      <c r="S123" t="s">
        <v>1469</v>
      </c>
      <c r="T123" t="s">
        <v>949</v>
      </c>
    </row>
    <row r="124" spans="1:21">
      <c r="A124" t="s">
        <v>1879</v>
      </c>
      <c r="B124" t="s">
        <v>1880</v>
      </c>
      <c r="C124" t="s">
        <v>590</v>
      </c>
      <c r="D124" t="s">
        <v>1881</v>
      </c>
      <c r="E124" t="s">
        <v>606</v>
      </c>
      <c r="F124" t="s">
        <v>1321</v>
      </c>
      <c r="G124" t="str">
        <f>_xlfn.TEXTJOIN("|",FALSE,Goldcopy_cons[[#This Row],[Entity]],Goldcopy_cons[[#This Row],[DEV SB ID]])</f>
        <v>Epic|fdx_in_scope</v>
      </c>
      <c r="H124" t="s">
        <v>1900</v>
      </c>
      <c r="I124" t="s">
        <v>20</v>
      </c>
      <c r="J124" t="s">
        <v>20</v>
      </c>
      <c r="K124" t="s">
        <v>243</v>
      </c>
      <c r="L124" t="s">
        <v>244</v>
      </c>
      <c r="M124" t="s">
        <v>244</v>
      </c>
      <c r="N124" t="s">
        <v>244</v>
      </c>
      <c r="O124" t="s">
        <v>103</v>
      </c>
      <c r="P124" t="s">
        <v>947</v>
      </c>
      <c r="S124" t="s">
        <v>1472</v>
      </c>
      <c r="T124" t="s">
        <v>949</v>
      </c>
      <c r="U124" t="s">
        <v>1472</v>
      </c>
    </row>
    <row r="125" spans="1:21">
      <c r="A125" t="s">
        <v>1879</v>
      </c>
      <c r="B125" t="s">
        <v>1880</v>
      </c>
      <c r="C125" t="s">
        <v>590</v>
      </c>
      <c r="D125" t="s">
        <v>1881</v>
      </c>
      <c r="E125" t="s">
        <v>606</v>
      </c>
      <c r="F125" t="s">
        <v>1321</v>
      </c>
      <c r="G125" t="str">
        <f>_xlfn.TEXTJOIN("|",FALSE,Goldcopy_cons[[#This Row],[Entity]],Goldcopy_cons[[#This Row],[DEV SB ID]])</f>
        <v>Epic|fdx_out_of_scope</v>
      </c>
      <c r="H125" t="s">
        <v>1900</v>
      </c>
      <c r="I125" t="s">
        <v>20</v>
      </c>
      <c r="J125" t="s">
        <v>20</v>
      </c>
      <c r="K125" t="s">
        <v>245</v>
      </c>
      <c r="L125" t="s">
        <v>246</v>
      </c>
      <c r="M125" t="s">
        <v>246</v>
      </c>
      <c r="N125" t="s">
        <v>246</v>
      </c>
      <c r="O125" t="s">
        <v>103</v>
      </c>
      <c r="P125" t="s">
        <v>947</v>
      </c>
      <c r="S125" t="s">
        <v>1475</v>
      </c>
      <c r="T125" t="s">
        <v>949</v>
      </c>
      <c r="U125" t="s">
        <v>1475</v>
      </c>
    </row>
    <row r="126" spans="1:21">
      <c r="A126" t="s">
        <v>1879</v>
      </c>
      <c r="B126" t="s">
        <v>1880</v>
      </c>
      <c r="C126" t="s">
        <v>590</v>
      </c>
      <c r="D126" t="s">
        <v>1881</v>
      </c>
      <c r="E126" t="s">
        <v>606</v>
      </c>
      <c r="F126" t="s">
        <v>1618</v>
      </c>
      <c r="G126" t="str">
        <f>_xlfn.TEXTJOIN("|",FALSE,Goldcopy_cons[[#This Row],[Entity]],Goldcopy_cons[[#This Row],[DEV SB ID]])</f>
        <v>Demand Bundle|Wbs94</v>
      </c>
      <c r="H126" t="s">
        <v>1923</v>
      </c>
      <c r="I126" t="s">
        <v>20</v>
      </c>
      <c r="J126" t="s">
        <v>20</v>
      </c>
      <c r="K126" t="s">
        <v>252</v>
      </c>
      <c r="L126" t="s">
        <v>253</v>
      </c>
      <c r="M126" t="s">
        <v>253</v>
      </c>
      <c r="N126" t="s">
        <v>253</v>
      </c>
      <c r="O126" t="s">
        <v>444</v>
      </c>
      <c r="P126" t="s">
        <v>1925</v>
      </c>
      <c r="Q126" t="s">
        <v>119</v>
      </c>
      <c r="R126" t="s">
        <v>1167</v>
      </c>
      <c r="T126" t="s">
        <v>399</v>
      </c>
    </row>
    <row r="127" spans="1:21">
      <c r="A127" t="s">
        <v>1879</v>
      </c>
      <c r="B127" t="s">
        <v>1880</v>
      </c>
      <c r="C127" t="s">
        <v>590</v>
      </c>
      <c r="D127" t="s">
        <v>1881</v>
      </c>
      <c r="E127" t="s">
        <v>606</v>
      </c>
      <c r="F127" t="s">
        <v>1618</v>
      </c>
      <c r="G127" t="str">
        <f>_xlfn.TEXTJOIN("|",FALSE,Goldcopy_cons[[#This Row],[Entity]],Goldcopy_cons[[#This Row],[DEV SB ID]])</f>
        <v>Demand Bundle|</v>
      </c>
      <c r="H127" t="s">
        <v>9399</v>
      </c>
      <c r="I127" t="s">
        <v>20</v>
      </c>
      <c r="J127" t="s">
        <v>20</v>
      </c>
      <c r="K127" t="s">
        <v>7519</v>
      </c>
      <c r="L127" t="s">
        <v>7520</v>
      </c>
      <c r="M127" t="s">
        <v>7520</v>
      </c>
      <c r="O127" t="s">
        <v>103</v>
      </c>
      <c r="P127" t="s">
        <v>947</v>
      </c>
      <c r="S127" t="s">
        <v>9400</v>
      </c>
      <c r="T127" t="s">
        <v>619</v>
      </c>
      <c r="U127" t="s">
        <v>9400</v>
      </c>
    </row>
    <row r="128" spans="1:21">
      <c r="A128" t="s">
        <v>1879</v>
      </c>
      <c r="B128" t="s">
        <v>1880</v>
      </c>
      <c r="C128" t="s">
        <v>590</v>
      </c>
      <c r="D128" t="s">
        <v>1881</v>
      </c>
      <c r="E128" t="s">
        <v>606</v>
      </c>
      <c r="F128" t="s">
        <v>1618</v>
      </c>
      <c r="G128" t="str">
        <f>_xlfn.TEXTJOIN("|",FALSE,Goldcopy_cons[[#This Row],[Entity]],Goldcopy_cons[[#This Row],[DEV SB ID]])</f>
        <v>Demand Bundle|</v>
      </c>
      <c r="H128" t="s">
        <v>9401</v>
      </c>
      <c r="I128" t="s">
        <v>20</v>
      </c>
      <c r="J128" t="s">
        <v>20</v>
      </c>
      <c r="K128" t="s">
        <v>6295</v>
      </c>
      <c r="L128" t="s">
        <v>8083</v>
      </c>
      <c r="M128" t="s">
        <v>8083</v>
      </c>
      <c r="O128" t="s">
        <v>103</v>
      </c>
      <c r="P128" t="s">
        <v>947</v>
      </c>
      <c r="S128" t="s">
        <v>9402</v>
      </c>
      <c r="U128" t="s">
        <v>9402</v>
      </c>
    </row>
    <row r="129" spans="1:21">
      <c r="A129" t="s">
        <v>1879</v>
      </c>
      <c r="B129" t="s">
        <v>1880</v>
      </c>
      <c r="C129" t="s">
        <v>590</v>
      </c>
      <c r="D129" t="s">
        <v>1881</v>
      </c>
      <c r="E129" t="s">
        <v>606</v>
      </c>
      <c r="F129" t="s">
        <v>1618</v>
      </c>
      <c r="G129" t="str">
        <f>_xlfn.TEXTJOIN("|",FALSE,Goldcopy_cons[[#This Row],[Entity]],Goldcopy_cons[[#This Row],[DEV SB ID]])</f>
        <v>Demand Bundle|fdx_work_ppm_num</v>
      </c>
      <c r="H129" t="s">
        <v>1929</v>
      </c>
      <c r="I129" t="s">
        <v>20</v>
      </c>
      <c r="J129" t="s">
        <v>20</v>
      </c>
      <c r="K129" t="s">
        <v>397</v>
      </c>
      <c r="L129" t="s">
        <v>398</v>
      </c>
      <c r="M129" t="s">
        <v>398</v>
      </c>
      <c r="N129" t="s">
        <v>398</v>
      </c>
      <c r="O129" t="s">
        <v>103</v>
      </c>
      <c r="P129" t="s">
        <v>947</v>
      </c>
      <c r="S129" t="s">
        <v>1479</v>
      </c>
      <c r="T129" t="s">
        <v>1928</v>
      </c>
      <c r="U129" t="s">
        <v>1479</v>
      </c>
    </row>
    <row r="130" spans="1:21">
      <c r="A130" t="s">
        <v>1879</v>
      </c>
      <c r="B130" t="s">
        <v>1880</v>
      </c>
      <c r="C130" t="s">
        <v>590</v>
      </c>
      <c r="D130" t="s">
        <v>1881</v>
      </c>
      <c r="E130" t="s">
        <v>606</v>
      </c>
      <c r="F130" t="s">
        <v>1618</v>
      </c>
      <c r="G130" t="str">
        <f>_xlfn.TEXTJOIN("|",FALSE,Goldcopy_cons[[#This Row],[Entity]],Goldcopy_cons[[#This Row],[DEV SB ID]])</f>
        <v>Demand Bundle|fdx_eai_work</v>
      </c>
      <c r="H130" t="s">
        <v>1927</v>
      </c>
      <c r="I130" t="s">
        <v>20</v>
      </c>
      <c r="J130" t="s">
        <v>20</v>
      </c>
      <c r="K130" t="s">
        <v>264</v>
      </c>
      <c r="L130" t="s">
        <v>265</v>
      </c>
      <c r="M130" t="s">
        <v>265</v>
      </c>
      <c r="N130" t="s">
        <v>265</v>
      </c>
      <c r="O130" t="s">
        <v>103</v>
      </c>
      <c r="P130" t="s">
        <v>947</v>
      </c>
      <c r="R130" t="s">
        <v>9403</v>
      </c>
      <c r="S130" t="s">
        <v>1061</v>
      </c>
      <c r="T130" t="s">
        <v>1928</v>
      </c>
      <c r="U130" t="s">
        <v>1061</v>
      </c>
    </row>
    <row r="131" spans="1:21">
      <c r="A131" t="s">
        <v>1879</v>
      </c>
      <c r="B131" t="s">
        <v>1880</v>
      </c>
      <c r="C131" t="s">
        <v>590</v>
      </c>
      <c r="D131" t="s">
        <v>1881</v>
      </c>
      <c r="E131" t="s">
        <v>606</v>
      </c>
      <c r="F131" t="s">
        <v>1618</v>
      </c>
      <c r="G131" t="str">
        <f>_xlfn.TEXTJOIN("|",FALSE,Goldcopy_cons[[#This Row],[Entity]],Goldcopy_cons[[#This Row],[DEV SB ID]])</f>
        <v>Demand Bundle|fdx_ability_to_work</v>
      </c>
      <c r="H131" t="s">
        <v>1930</v>
      </c>
      <c r="I131" t="s">
        <v>20</v>
      </c>
      <c r="J131" t="s">
        <v>20</v>
      </c>
      <c r="K131" t="s">
        <v>400</v>
      </c>
      <c r="L131" t="s">
        <v>401</v>
      </c>
      <c r="M131" t="s">
        <v>401</v>
      </c>
      <c r="N131" t="s">
        <v>401</v>
      </c>
      <c r="O131" t="s">
        <v>103</v>
      </c>
      <c r="P131" t="s">
        <v>947</v>
      </c>
      <c r="R131" t="s">
        <v>1484</v>
      </c>
      <c r="S131" t="s">
        <v>1931</v>
      </c>
      <c r="T131" t="s">
        <v>949</v>
      </c>
      <c r="U131" t="s">
        <v>1484</v>
      </c>
    </row>
    <row r="132" spans="1:21">
      <c r="A132" t="s">
        <v>1879</v>
      </c>
      <c r="B132" t="s">
        <v>1880</v>
      </c>
      <c r="C132" t="s">
        <v>590</v>
      </c>
      <c r="D132" t="s">
        <v>1881</v>
      </c>
      <c r="E132" t="s">
        <v>606</v>
      </c>
      <c r="F132" t="s">
        <v>1618</v>
      </c>
      <c r="G132" t="str">
        <f>_xlfn.TEXTJOIN("|",FALSE,Goldcopy_cons[[#This Row],[Entity]],Goldcopy_cons[[#This Row],[DEV SB ID]])</f>
        <v>Demand Bundle|fdx_epic_archdoc_URL</v>
      </c>
      <c r="H132" t="s">
        <v>1932</v>
      </c>
      <c r="I132" t="s">
        <v>20</v>
      </c>
      <c r="J132" t="s">
        <v>1059</v>
      </c>
      <c r="K132" t="s">
        <v>402</v>
      </c>
      <c r="L132" t="s">
        <v>267</v>
      </c>
      <c r="M132" t="s">
        <v>267</v>
      </c>
      <c r="N132" t="s">
        <v>267</v>
      </c>
      <c r="O132" t="s">
        <v>103</v>
      </c>
      <c r="P132" t="s">
        <v>1186</v>
      </c>
      <c r="R132" t="s">
        <v>1187</v>
      </c>
      <c r="T132" t="s">
        <v>949</v>
      </c>
    </row>
    <row r="133" spans="1:21">
      <c r="A133" t="s">
        <v>1879</v>
      </c>
      <c r="B133" t="s">
        <v>1880</v>
      </c>
      <c r="C133" t="s">
        <v>590</v>
      </c>
      <c r="D133" t="s">
        <v>1881</v>
      </c>
      <c r="E133" t="s">
        <v>606</v>
      </c>
      <c r="F133" t="s">
        <v>1321</v>
      </c>
      <c r="G133" t="str">
        <f>_xlfn.TEXTJOIN("|",FALSE,Goldcopy_cons[[#This Row],[Entity]],Goldcopy_cons[[#This Row],[DEV SB ID]])</f>
        <v>Epic|fdx_epic_archdoc_URL</v>
      </c>
      <c r="H133" t="s">
        <v>1933</v>
      </c>
      <c r="I133" t="s">
        <v>20</v>
      </c>
      <c r="J133" t="s">
        <v>1059</v>
      </c>
      <c r="K133" t="s">
        <v>402</v>
      </c>
      <c r="L133" t="s">
        <v>267</v>
      </c>
      <c r="M133" t="s">
        <v>267</v>
      </c>
      <c r="N133" t="s">
        <v>267</v>
      </c>
      <c r="O133" t="s">
        <v>103</v>
      </c>
      <c r="P133" t="s">
        <v>1186</v>
      </c>
      <c r="R133" t="s">
        <v>1187</v>
      </c>
      <c r="T133" t="s">
        <v>949</v>
      </c>
    </row>
    <row r="134" spans="1:21">
      <c r="A134" t="s">
        <v>1879</v>
      </c>
      <c r="B134" t="s">
        <v>1880</v>
      </c>
      <c r="C134" t="s">
        <v>590</v>
      </c>
      <c r="D134" t="s">
        <v>1881</v>
      </c>
      <c r="E134" t="s">
        <v>606</v>
      </c>
      <c r="F134" t="s">
        <v>1618</v>
      </c>
      <c r="G134" t="str">
        <f>_xlfn.TEXTJOIN("|",FALSE,Goldcopy_cons[[#This Row],[Entity]],Goldcopy_cons[[#This Row],[DEV SB ID]])</f>
        <v>Demand Bundle|fdx_it_ent_arch</v>
      </c>
      <c r="H134" t="s">
        <v>1934</v>
      </c>
      <c r="I134" t="s">
        <v>20</v>
      </c>
      <c r="J134" t="s">
        <v>20</v>
      </c>
      <c r="K134" t="s">
        <v>403</v>
      </c>
      <c r="L134" t="s">
        <v>404</v>
      </c>
      <c r="M134" t="s">
        <v>404</v>
      </c>
      <c r="N134" t="s">
        <v>404</v>
      </c>
      <c r="O134" t="s">
        <v>103</v>
      </c>
      <c r="P134" t="s">
        <v>947</v>
      </c>
      <c r="R134" t="s">
        <v>1491</v>
      </c>
      <c r="T134" t="s">
        <v>949</v>
      </c>
      <c r="U134" t="s">
        <v>1491</v>
      </c>
    </row>
    <row r="135" spans="1:21">
      <c r="A135" t="s">
        <v>1879</v>
      </c>
      <c r="B135" t="s">
        <v>1880</v>
      </c>
      <c r="C135" t="s">
        <v>590</v>
      </c>
      <c r="D135" t="s">
        <v>1881</v>
      </c>
      <c r="E135" t="s">
        <v>606</v>
      </c>
      <c r="F135" t="s">
        <v>1618</v>
      </c>
      <c r="G135" t="str">
        <f>_xlfn.TEXTJOIN("|",FALSE,Goldcopy_cons[[#This Row],[Entity]],Goldcopy_cons[[#This Row],[DEV SB ID]])</f>
        <v>Demand Bundle|fdx_bus_ent_arch</v>
      </c>
      <c r="H135" t="s">
        <v>1934</v>
      </c>
      <c r="I135" t="s">
        <v>20</v>
      </c>
      <c r="J135" t="s">
        <v>20</v>
      </c>
      <c r="K135" t="s">
        <v>405</v>
      </c>
      <c r="L135" t="s">
        <v>406</v>
      </c>
      <c r="M135" t="s">
        <v>406</v>
      </c>
      <c r="N135" t="s">
        <v>406</v>
      </c>
      <c r="O135" t="s">
        <v>103</v>
      </c>
      <c r="P135" t="s">
        <v>947</v>
      </c>
      <c r="R135" t="s">
        <v>1494</v>
      </c>
      <c r="T135" t="s">
        <v>949</v>
      </c>
      <c r="U135" t="s">
        <v>1494</v>
      </c>
    </row>
    <row r="136" spans="1:21">
      <c r="A136" t="s">
        <v>1879</v>
      </c>
      <c r="B136" t="s">
        <v>1880</v>
      </c>
      <c r="C136" t="s">
        <v>590</v>
      </c>
      <c r="D136" t="s">
        <v>1881</v>
      </c>
      <c r="E136" t="s">
        <v>606</v>
      </c>
      <c r="F136" t="s">
        <v>1618</v>
      </c>
      <c r="G136" t="str">
        <f>_xlfn.TEXTJOIN("|",FALSE,Goldcopy_cons[[#This Row],[Entity]],Goldcopy_cons[[#This Row],[DEV SB ID]])</f>
        <v>Demand Bundle|fdx_biz_out_work</v>
      </c>
      <c r="I136" t="s">
        <v>20</v>
      </c>
      <c r="J136" t="s">
        <v>20</v>
      </c>
      <c r="K136" t="s">
        <v>127</v>
      </c>
      <c r="L136" t="s">
        <v>247</v>
      </c>
      <c r="M136" t="s">
        <v>247</v>
      </c>
      <c r="N136" t="s">
        <v>247</v>
      </c>
      <c r="O136" t="s">
        <v>103</v>
      </c>
      <c r="P136" t="s">
        <v>947</v>
      </c>
      <c r="R136" t="s">
        <v>1157</v>
      </c>
      <c r="S136" t="s">
        <v>1935</v>
      </c>
      <c r="T136" t="s">
        <v>949</v>
      </c>
      <c r="U136" t="s">
        <v>1157</v>
      </c>
    </row>
    <row r="137" spans="1:21">
      <c r="A137" t="s">
        <v>1879</v>
      </c>
      <c r="B137" t="s">
        <v>1880</v>
      </c>
      <c r="C137" t="s">
        <v>590</v>
      </c>
      <c r="D137" t="s">
        <v>1881</v>
      </c>
      <c r="E137" t="s">
        <v>606</v>
      </c>
      <c r="F137" t="s">
        <v>1618</v>
      </c>
      <c r="G137" t="str">
        <f>_xlfn.TEXTJOIN("|",FALSE,Goldcopy_cons[[#This Row],[Entity]],Goldcopy_cons[[#This Row],[DEV SB ID]])</f>
        <v>Demand Bundle|Wbs709</v>
      </c>
      <c r="H137" t="s">
        <v>1936</v>
      </c>
      <c r="I137" t="s">
        <v>20</v>
      </c>
      <c r="J137" t="s">
        <v>20</v>
      </c>
      <c r="K137" t="s">
        <v>327</v>
      </c>
      <c r="L137" t="s">
        <v>328</v>
      </c>
      <c r="M137" t="s">
        <v>328</v>
      </c>
      <c r="N137" t="s">
        <v>328</v>
      </c>
      <c r="O137" t="s">
        <v>444</v>
      </c>
      <c r="P137" t="s">
        <v>947</v>
      </c>
      <c r="R137" t="s">
        <v>1499</v>
      </c>
      <c r="S137" t="s">
        <v>1937</v>
      </c>
      <c r="T137" t="s">
        <v>949</v>
      </c>
      <c r="U137" t="s">
        <v>1323</v>
      </c>
    </row>
    <row r="138" spans="1:21">
      <c r="A138" t="s">
        <v>1879</v>
      </c>
      <c r="B138" t="s">
        <v>1880</v>
      </c>
      <c r="C138" t="s">
        <v>590</v>
      </c>
      <c r="D138" t="s">
        <v>1881</v>
      </c>
      <c r="E138" t="s">
        <v>606</v>
      </c>
      <c r="F138" t="s">
        <v>1618</v>
      </c>
      <c r="G138" t="str">
        <f>_xlfn.TEXTJOIN("|",FALSE,Goldcopy_cons[[#This Row],[Entity]],Goldcopy_cons[[#This Row],[DEV SB ID]])</f>
        <v>Demand Bundle|fdx_status_work</v>
      </c>
      <c r="H138" t="s">
        <v>1938</v>
      </c>
      <c r="I138" t="s">
        <v>20</v>
      </c>
      <c r="J138" t="s">
        <v>20</v>
      </c>
      <c r="K138" t="s">
        <v>330</v>
      </c>
      <c r="L138" t="s">
        <v>331</v>
      </c>
      <c r="M138" t="s">
        <v>331</v>
      </c>
      <c r="N138" t="s">
        <v>331</v>
      </c>
      <c r="O138" t="s">
        <v>103</v>
      </c>
      <c r="P138" t="s">
        <v>947</v>
      </c>
      <c r="S138" t="s">
        <v>1939</v>
      </c>
      <c r="T138" t="s">
        <v>949</v>
      </c>
      <c r="U138" t="s">
        <v>1324</v>
      </c>
    </row>
    <row r="139" spans="1:21">
      <c r="A139" t="s">
        <v>1879</v>
      </c>
      <c r="B139" t="s">
        <v>1880</v>
      </c>
      <c r="C139" t="s">
        <v>590</v>
      </c>
      <c r="D139" t="s">
        <v>1881</v>
      </c>
      <c r="E139" t="s">
        <v>606</v>
      </c>
      <c r="F139" t="s">
        <v>1321</v>
      </c>
      <c r="G139" t="str">
        <f>_xlfn.TEXTJOIN("|",FALSE,Goldcopy_cons[[#This Row],[Entity]],Goldcopy_cons[[#This Row],[DEV SB ID]])</f>
        <v>Epic|fdx_epic_notes</v>
      </c>
      <c r="I139" t="s">
        <v>20</v>
      </c>
      <c r="J139" t="s">
        <v>20</v>
      </c>
      <c r="K139" t="s">
        <v>407</v>
      </c>
      <c r="L139" t="s">
        <v>408</v>
      </c>
      <c r="M139" t="s">
        <v>408</v>
      </c>
      <c r="N139" t="s">
        <v>408</v>
      </c>
      <c r="O139" t="s">
        <v>103</v>
      </c>
      <c r="P139" t="s">
        <v>947</v>
      </c>
      <c r="R139" t="s">
        <v>1324</v>
      </c>
      <c r="T139" t="s">
        <v>399</v>
      </c>
    </row>
    <row r="140" spans="1:21">
      <c r="A140" t="s">
        <v>1879</v>
      </c>
      <c r="B140" t="s">
        <v>1880</v>
      </c>
      <c r="C140" t="s">
        <v>590</v>
      </c>
      <c r="D140" t="s">
        <v>1881</v>
      </c>
      <c r="E140" t="s">
        <v>606</v>
      </c>
      <c r="F140" t="s">
        <v>1321</v>
      </c>
      <c r="G140" t="str">
        <f>_xlfn.TEXTJOIN("|",FALSE,Goldcopy_cons[[#This Row],[Entity]],Goldcopy_cons[[#This Row],[DEV SB ID]])</f>
        <v>Epic|fdx_epic_cap_no</v>
      </c>
      <c r="H140" t="s">
        <v>1940</v>
      </c>
      <c r="I140" t="s">
        <v>104</v>
      </c>
      <c r="J140" t="s">
        <v>104</v>
      </c>
      <c r="K140" t="s">
        <v>409</v>
      </c>
      <c r="N140" t="s">
        <v>410</v>
      </c>
      <c r="O140" t="s">
        <v>103</v>
      </c>
      <c r="P140" t="s">
        <v>947</v>
      </c>
      <c r="R140" t="s">
        <v>1507</v>
      </c>
      <c r="S140" t="s">
        <v>1508</v>
      </c>
      <c r="T140" t="s">
        <v>399</v>
      </c>
    </row>
    <row r="141" spans="1:21">
      <c r="A141" t="s">
        <v>1879</v>
      </c>
      <c r="B141" t="s">
        <v>1880</v>
      </c>
      <c r="C141" t="s">
        <v>590</v>
      </c>
      <c r="D141" t="s">
        <v>1881</v>
      </c>
      <c r="E141" t="s">
        <v>606</v>
      </c>
      <c r="F141" t="s">
        <v>1618</v>
      </c>
      <c r="G141" t="str">
        <f>_xlfn.TEXTJOIN("|",FALSE,Goldcopy_cons[[#This Row],[Entity]],Goldcopy_cons[[#This Row],[DEV SB ID]])</f>
        <v>Demand Bundle|fdx_first_id</v>
      </c>
      <c r="H141" t="s">
        <v>1942</v>
      </c>
      <c r="I141" t="s">
        <v>20</v>
      </c>
      <c r="J141" t="s">
        <v>20</v>
      </c>
      <c r="K141" t="s">
        <v>411</v>
      </c>
      <c r="L141" t="s">
        <v>412</v>
      </c>
      <c r="M141" t="s">
        <v>412</v>
      </c>
      <c r="N141" t="s">
        <v>412</v>
      </c>
      <c r="O141" t="s">
        <v>103</v>
      </c>
      <c r="P141" t="s">
        <v>947</v>
      </c>
      <c r="S141" t="s">
        <v>1512</v>
      </c>
      <c r="T141" t="s">
        <v>399</v>
      </c>
    </row>
    <row r="142" spans="1:21">
      <c r="A142" t="s">
        <v>1879</v>
      </c>
      <c r="B142" t="s">
        <v>1880</v>
      </c>
      <c r="C142" t="s">
        <v>590</v>
      </c>
      <c r="D142" t="s">
        <v>1881</v>
      </c>
      <c r="E142" t="s">
        <v>606</v>
      </c>
      <c r="F142" t="s">
        <v>1321</v>
      </c>
      <c r="G142" t="str">
        <f>_xlfn.TEXTJOIN("|",FALSE,Goldcopy_cons[[#This Row],[Entity]],Goldcopy_cons[[#This Row],[DEV SB ID]])</f>
        <v>Epic|fdx_first_id</v>
      </c>
      <c r="H142" t="s">
        <v>1943</v>
      </c>
      <c r="I142" t="s">
        <v>104</v>
      </c>
      <c r="J142" t="s">
        <v>104</v>
      </c>
      <c r="K142" t="s">
        <v>411</v>
      </c>
      <c r="L142" t="s">
        <v>412</v>
      </c>
      <c r="M142" t="s">
        <v>412</v>
      </c>
      <c r="N142" t="s">
        <v>412</v>
      </c>
      <c r="O142" t="s">
        <v>103</v>
      </c>
      <c r="P142" t="s">
        <v>947</v>
      </c>
      <c r="S142" t="s">
        <v>1512</v>
      </c>
      <c r="T142" t="s">
        <v>399</v>
      </c>
    </row>
    <row r="143" spans="1:21">
      <c r="A143" t="s">
        <v>1947</v>
      </c>
      <c r="B143" t="s">
        <v>1948</v>
      </c>
      <c r="C143" t="s">
        <v>591</v>
      </c>
      <c r="D143" t="s">
        <v>1881</v>
      </c>
      <c r="E143" t="s">
        <v>606</v>
      </c>
      <c r="F143" t="s">
        <v>1321</v>
      </c>
      <c r="G143" t="str">
        <f>_xlfn.TEXTJOIN("|",FALSE,Goldcopy_cons[[#This Row],[Entity]],Goldcopy_cons[[#This Row],[DEV SB ID]])</f>
        <v>Epic|Wbs135</v>
      </c>
      <c r="H143" t="s">
        <v>1950</v>
      </c>
      <c r="I143" t="s">
        <v>104</v>
      </c>
      <c r="J143" t="s">
        <v>104</v>
      </c>
      <c r="K143" t="s">
        <v>1949</v>
      </c>
      <c r="M143" t="s">
        <v>414</v>
      </c>
      <c r="N143" t="s">
        <v>415</v>
      </c>
      <c r="O143" t="s">
        <v>444</v>
      </c>
      <c r="P143" t="s">
        <v>947</v>
      </c>
      <c r="Q143" t="s">
        <v>117</v>
      </c>
      <c r="R143" t="s">
        <v>1001</v>
      </c>
      <c r="T143" t="s">
        <v>949</v>
      </c>
    </row>
    <row r="144" spans="1:21">
      <c r="A144" t="s">
        <v>1947</v>
      </c>
      <c r="B144" t="s">
        <v>1515</v>
      </c>
      <c r="C144" t="s">
        <v>592</v>
      </c>
      <c r="D144" t="s">
        <v>1881</v>
      </c>
      <c r="E144" t="s">
        <v>126</v>
      </c>
      <c r="F144" t="s">
        <v>1321</v>
      </c>
      <c r="G144" t="str">
        <f>_xlfn.TEXTJOIN("|",FALSE,Goldcopy_cons[[#This Row],[Entity]],Goldcopy_cons[[#This Row],[DEV SB ID]])</f>
        <v>Epic|Wbs136</v>
      </c>
      <c r="I144" t="s">
        <v>104</v>
      </c>
      <c r="J144" t="s">
        <v>104</v>
      </c>
      <c r="K144" t="s">
        <v>416</v>
      </c>
      <c r="M144" t="s">
        <v>417</v>
      </c>
      <c r="N144" t="s">
        <v>418</v>
      </c>
      <c r="O144" t="s">
        <v>444</v>
      </c>
      <c r="P144" t="s">
        <v>947</v>
      </c>
      <c r="Q144" t="s">
        <v>117</v>
      </c>
      <c r="R144" t="s">
        <v>1518</v>
      </c>
      <c r="T144" t="s">
        <v>949</v>
      </c>
    </row>
    <row r="145" spans="1:20">
      <c r="A145" t="s">
        <v>1947</v>
      </c>
      <c r="B145" t="s">
        <v>1515</v>
      </c>
      <c r="C145" t="s">
        <v>592</v>
      </c>
      <c r="D145" t="s">
        <v>1881</v>
      </c>
      <c r="E145" t="s">
        <v>126</v>
      </c>
      <c r="F145" t="s">
        <v>1321</v>
      </c>
      <c r="G145" t="str">
        <f>_xlfn.TEXTJOIN("|",FALSE,Goldcopy_cons[[#This Row],[Entity]],Goldcopy_cons[[#This Row],[DEV SB ID]])</f>
        <v>Epic|fdx_epic_epm_notes1</v>
      </c>
      <c r="I145" t="s">
        <v>104</v>
      </c>
      <c r="J145" t="s">
        <v>104</v>
      </c>
      <c r="K145" t="s">
        <v>8885</v>
      </c>
      <c r="M145" t="s">
        <v>420</v>
      </c>
      <c r="N145" t="s">
        <v>420</v>
      </c>
      <c r="O145" t="s">
        <v>103</v>
      </c>
      <c r="P145" t="s">
        <v>947</v>
      </c>
      <c r="T145" t="s">
        <v>949</v>
      </c>
    </row>
    <row r="146" spans="1:20">
      <c r="A146" t="s">
        <v>1947</v>
      </c>
      <c r="B146" t="s">
        <v>9404</v>
      </c>
      <c r="C146" t="s">
        <v>9405</v>
      </c>
      <c r="E146" t="s">
        <v>7014</v>
      </c>
      <c r="F146" t="s">
        <v>1618</v>
      </c>
      <c r="G146" t="str">
        <f>_xlfn.TEXTJOIN("|",FALSE,Goldcopy_cons[[#This Row],[Entity]],Goldcopy_cons[[#This Row],[DEV SB ID]])</f>
        <v>Demand Bundle|</v>
      </c>
      <c r="H146" t="s">
        <v>9406</v>
      </c>
      <c r="I146" t="s">
        <v>20</v>
      </c>
      <c r="K146" t="s">
        <v>7012</v>
      </c>
      <c r="T146" t="s">
        <v>1928</v>
      </c>
    </row>
    <row r="147" spans="1:20">
      <c r="A147" t="s">
        <v>1947</v>
      </c>
      <c r="B147" t="s">
        <v>9404</v>
      </c>
      <c r="C147" t="s">
        <v>9405</v>
      </c>
      <c r="E147" t="s">
        <v>7014</v>
      </c>
      <c r="F147" t="s">
        <v>1618</v>
      </c>
      <c r="G147" t="str">
        <f>_xlfn.TEXTJOIN("|",FALSE,Goldcopy_cons[[#This Row],[Entity]],Goldcopy_cons[[#This Row],[DEV SB ID]])</f>
        <v>Demand Bundle|</v>
      </c>
      <c r="I147" t="s">
        <v>20</v>
      </c>
      <c r="K147" t="s">
        <v>7016</v>
      </c>
    </row>
    <row r="148" spans="1:20">
      <c r="A148" t="s">
        <v>1947</v>
      </c>
      <c r="B148" t="s">
        <v>1955</v>
      </c>
      <c r="C148" t="s">
        <v>593</v>
      </c>
      <c r="D148" t="s">
        <v>1881</v>
      </c>
      <c r="E148" t="s">
        <v>606</v>
      </c>
      <c r="F148" t="s">
        <v>1321</v>
      </c>
      <c r="G148" t="str">
        <f>_xlfn.TEXTJOIN("|",FALSE,Goldcopy_cons[[#This Row],[Entity]],Goldcopy_cons[[#This Row],[DEV SB ID]])</f>
        <v>Epic|</v>
      </c>
      <c r="H148" t="s">
        <v>9407</v>
      </c>
    </row>
    <row r="149" spans="1:20">
      <c r="A149" t="s">
        <v>1947</v>
      </c>
      <c r="B149" t="s">
        <v>1955</v>
      </c>
      <c r="C149" t="s">
        <v>593</v>
      </c>
      <c r="D149" t="s">
        <v>1881</v>
      </c>
      <c r="E149" t="s">
        <v>606</v>
      </c>
      <c r="F149" t="s">
        <v>1321</v>
      </c>
      <c r="G149" t="str">
        <f>_xlfn.TEXTJOIN("|",FALSE,Goldcopy_cons[[#This Row],[Entity]],Goldcopy_cons[[#This Row],[DEV SB ID]])</f>
        <v>Epic|Wbs168</v>
      </c>
      <c r="I149" t="s">
        <v>104</v>
      </c>
      <c r="J149" t="s">
        <v>104</v>
      </c>
      <c r="K149" t="s">
        <v>1956</v>
      </c>
      <c r="N149" t="s">
        <v>1958</v>
      </c>
      <c r="O149" t="s">
        <v>444</v>
      </c>
      <c r="P149" t="s">
        <v>947</v>
      </c>
      <c r="Q149" t="s">
        <v>117</v>
      </c>
      <c r="R149" t="s">
        <v>1001</v>
      </c>
      <c r="T149" t="s">
        <v>949</v>
      </c>
    </row>
    <row r="150" spans="1:20">
      <c r="A150" t="s">
        <v>1947</v>
      </c>
      <c r="B150" t="s">
        <v>1515</v>
      </c>
      <c r="C150" t="s">
        <v>594</v>
      </c>
      <c r="E150" t="s">
        <v>1959</v>
      </c>
      <c r="F150" t="s">
        <v>1321</v>
      </c>
      <c r="G150" t="str">
        <f>_xlfn.TEXTJOIN("|",FALSE,Goldcopy_cons[[#This Row],[Entity]],Goldcopy_cons[[#This Row],[DEV SB ID]])</f>
        <v>Epic|Wbs165</v>
      </c>
      <c r="H150" t="s">
        <v>1961</v>
      </c>
      <c r="I150" t="s">
        <v>104</v>
      </c>
      <c r="J150" t="s">
        <v>104</v>
      </c>
      <c r="K150" t="s">
        <v>1960</v>
      </c>
      <c r="N150" t="s">
        <v>1962</v>
      </c>
      <c r="O150" t="s">
        <v>444</v>
      </c>
      <c r="P150" t="s">
        <v>947</v>
      </c>
      <c r="Q150" t="s">
        <v>117</v>
      </c>
      <c r="R150" t="s">
        <v>9356</v>
      </c>
      <c r="T150" t="s">
        <v>949</v>
      </c>
    </row>
    <row r="151" spans="1:20">
      <c r="A151" t="s">
        <v>1947</v>
      </c>
      <c r="B151" t="s">
        <v>1515</v>
      </c>
      <c r="C151" t="s">
        <v>594</v>
      </c>
      <c r="E151" t="s">
        <v>1959</v>
      </c>
      <c r="F151" t="s">
        <v>1321</v>
      </c>
      <c r="G151" t="str">
        <f>_xlfn.TEXTJOIN("|",FALSE,Goldcopy_cons[[#This Row],[Entity]],Goldcopy_cons[[#This Row],[DEV SB ID]])</f>
        <v>Epic|fdx_epic_apprv_notes</v>
      </c>
      <c r="I151" t="s">
        <v>104</v>
      </c>
      <c r="J151" t="s">
        <v>104</v>
      </c>
      <c r="K151" t="s">
        <v>9408</v>
      </c>
      <c r="N151" t="s">
        <v>1963</v>
      </c>
      <c r="O151" t="s">
        <v>103</v>
      </c>
      <c r="P151" t="s">
        <v>947</v>
      </c>
      <c r="T151" t="s">
        <v>949</v>
      </c>
    </row>
    <row r="152" spans="1:20">
      <c r="A152" t="s">
        <v>1947</v>
      </c>
      <c r="B152" t="s">
        <v>1531</v>
      </c>
      <c r="C152" t="s">
        <v>595</v>
      </c>
      <c r="F152" t="s">
        <v>1618</v>
      </c>
      <c r="G152" t="str">
        <f>_xlfn.TEXTJOIN("|",FALSE,Goldcopy_cons[[#This Row],[Entity]],Goldcopy_cons[[#This Row],[DEV SB ID]])</f>
        <v>Demand Bundle|</v>
      </c>
      <c r="H152" t="s">
        <v>9409</v>
      </c>
    </row>
    <row r="153" spans="1:20">
      <c r="A153" t="s">
        <v>1947</v>
      </c>
      <c r="B153" t="s">
        <v>1531</v>
      </c>
      <c r="C153" t="s">
        <v>596</v>
      </c>
      <c r="E153" t="s">
        <v>230</v>
      </c>
      <c r="F153" t="s">
        <v>1321</v>
      </c>
      <c r="G153" t="str">
        <f>_xlfn.TEXTJOIN("|",FALSE,Goldcopy_cons[[#This Row],[Entity]],Goldcopy_cons[[#This Row],[DEV SB ID]])</f>
        <v>Epic|</v>
      </c>
      <c r="H153" t="s">
        <v>9410</v>
      </c>
    </row>
    <row r="154" spans="1:20">
      <c r="A154" t="s">
        <v>1947</v>
      </c>
      <c r="B154" t="s">
        <v>1515</v>
      </c>
      <c r="C154" t="s">
        <v>597</v>
      </c>
      <c r="E154" t="s">
        <v>126</v>
      </c>
      <c r="F154" t="s">
        <v>1321</v>
      </c>
      <c r="G154" t="str">
        <f>_xlfn.TEXTJOIN("|",FALSE,Goldcopy_cons[[#This Row],[Entity]],Goldcopy_cons[[#This Row],[DEV SB ID]])</f>
        <v>Epic|Wbs137</v>
      </c>
      <c r="I154" t="s">
        <v>104</v>
      </c>
      <c r="J154" t="s">
        <v>104</v>
      </c>
      <c r="K154" t="s">
        <v>427</v>
      </c>
      <c r="N154" t="s">
        <v>429</v>
      </c>
      <c r="O154" t="s">
        <v>444</v>
      </c>
      <c r="P154" t="s">
        <v>947</v>
      </c>
      <c r="Q154" t="s">
        <v>117</v>
      </c>
      <c r="R154" t="s">
        <v>1518</v>
      </c>
      <c r="T154" t="s">
        <v>949</v>
      </c>
    </row>
    <row r="155" spans="1:20">
      <c r="A155" t="s">
        <v>1947</v>
      </c>
      <c r="B155" t="s">
        <v>1515</v>
      </c>
      <c r="C155" t="s">
        <v>592</v>
      </c>
      <c r="D155" t="s">
        <v>1881</v>
      </c>
      <c r="E155" t="s">
        <v>126</v>
      </c>
      <c r="F155" t="s">
        <v>1321</v>
      </c>
      <c r="G155" t="str">
        <f>_xlfn.TEXTJOIN("|",FALSE,Goldcopy_cons[[#This Row],[Entity]],Goldcopy_cons[[#This Row],[DEV SB ID]])</f>
        <v>Epic|fdx_epic_epm_notes2</v>
      </c>
      <c r="I155" t="s">
        <v>104</v>
      </c>
      <c r="J155" t="s">
        <v>104</v>
      </c>
      <c r="K155" t="s">
        <v>823</v>
      </c>
      <c r="N155" t="s">
        <v>1965</v>
      </c>
      <c r="O155" t="s">
        <v>103</v>
      </c>
      <c r="P155" t="s">
        <v>947</v>
      </c>
      <c r="T155" t="s">
        <v>949</v>
      </c>
    </row>
    <row r="156" spans="1:20">
      <c r="A156" t="s">
        <v>1947</v>
      </c>
      <c r="B156" t="s">
        <v>598</v>
      </c>
      <c r="C156" t="s">
        <v>598</v>
      </c>
      <c r="E156" t="s">
        <v>606</v>
      </c>
      <c r="F156" t="s">
        <v>1321</v>
      </c>
      <c r="G156" t="str">
        <f>_xlfn.TEXTJOIN("|",FALSE,Goldcopy_cons[[#This Row],[Entity]],Goldcopy_cons[[#This Row],[DEV SB ID]])</f>
        <v>Epic|Wbs102</v>
      </c>
      <c r="H156" t="s">
        <v>1967</v>
      </c>
      <c r="I156" t="s">
        <v>20</v>
      </c>
      <c r="J156" t="s">
        <v>20</v>
      </c>
      <c r="K156" t="s">
        <v>430</v>
      </c>
      <c r="L156" t="s">
        <v>431</v>
      </c>
      <c r="M156" t="s">
        <v>431</v>
      </c>
      <c r="N156" t="s">
        <v>431</v>
      </c>
      <c r="O156" t="s">
        <v>1968</v>
      </c>
      <c r="P156" t="s">
        <v>947</v>
      </c>
      <c r="Q156" t="s">
        <v>117</v>
      </c>
      <c r="R156" t="s">
        <v>1540</v>
      </c>
      <c r="S156" t="s">
        <v>1541</v>
      </c>
      <c r="T156" t="s">
        <v>949</v>
      </c>
    </row>
    <row r="157" spans="1:20">
      <c r="A157" t="s">
        <v>1947</v>
      </c>
      <c r="B157" t="s">
        <v>598</v>
      </c>
      <c r="C157" t="s">
        <v>598</v>
      </c>
      <c r="E157" t="s">
        <v>606</v>
      </c>
      <c r="F157" t="s">
        <v>1321</v>
      </c>
      <c r="G157" t="str">
        <f>_xlfn.TEXTJOIN("|",FALSE,Goldcopy_cons[[#This Row],[Entity]],Goldcopy_cons[[#This Row],[DEV SB ID]])</f>
        <v>Epic|fdx_results</v>
      </c>
      <c r="I157" t="s">
        <v>20</v>
      </c>
      <c r="J157" t="s">
        <v>20</v>
      </c>
      <c r="K157" t="s">
        <v>433</v>
      </c>
      <c r="L157" t="s">
        <v>434</v>
      </c>
      <c r="M157" t="s">
        <v>434</v>
      </c>
      <c r="N157" t="s">
        <v>434</v>
      </c>
      <c r="O157" t="s">
        <v>103</v>
      </c>
      <c r="P157" t="s">
        <v>947</v>
      </c>
      <c r="S157" t="s">
        <v>1544</v>
      </c>
      <c r="T157" t="s">
        <v>949</v>
      </c>
    </row>
    <row r="158" spans="1:20">
      <c r="B158" t="s">
        <v>599</v>
      </c>
      <c r="C158" t="s">
        <v>599</v>
      </c>
      <c r="E158" t="s">
        <v>122</v>
      </c>
      <c r="F158" t="s">
        <v>1618</v>
      </c>
      <c r="G158" t="str">
        <f>_xlfn.TEXTJOIN("|",FALSE,Goldcopy_cons[[#This Row],[Entity]],Goldcopy_cons[[#This Row],[DEV SB ID]])</f>
        <v>Demand Bundle|Wbs159</v>
      </c>
      <c r="H158" t="s">
        <v>1970</v>
      </c>
      <c r="K158" t="s">
        <v>9357</v>
      </c>
      <c r="N158" t="s">
        <v>448</v>
      </c>
      <c r="O158" t="s">
        <v>1968</v>
      </c>
      <c r="P158" t="s">
        <v>947</v>
      </c>
      <c r="Q158" t="s">
        <v>117</v>
      </c>
      <c r="R158" t="s">
        <v>1019</v>
      </c>
      <c r="T158" t="s">
        <v>949</v>
      </c>
    </row>
    <row r="159" spans="1:20">
      <c r="B159" t="s">
        <v>599</v>
      </c>
      <c r="C159" t="s">
        <v>599</v>
      </c>
      <c r="E159" t="s">
        <v>122</v>
      </c>
      <c r="F159" t="s">
        <v>1618</v>
      </c>
      <c r="G159" t="str">
        <f>_xlfn.TEXTJOIN("|",FALSE,Goldcopy_cons[[#This Row],[Entity]],Goldcopy_cons[[#This Row],[DEV SB ID]])</f>
        <v>Demand Bundle|fdx_l4_bfin_apv_note</v>
      </c>
      <c r="H159" t="s">
        <v>1970</v>
      </c>
      <c r="K159" t="s">
        <v>9358</v>
      </c>
      <c r="N159" t="s">
        <v>450</v>
      </c>
      <c r="O159" t="s">
        <v>103</v>
      </c>
      <c r="P159" t="s">
        <v>947</v>
      </c>
      <c r="T159" t="s">
        <v>949</v>
      </c>
    </row>
    <row r="160" spans="1:20">
      <c r="A160" t="s">
        <v>1778</v>
      </c>
      <c r="B160" t="s">
        <v>1971</v>
      </c>
      <c r="C160" t="s">
        <v>600</v>
      </c>
      <c r="E160" t="s">
        <v>606</v>
      </c>
      <c r="F160" t="s">
        <v>1618</v>
      </c>
      <c r="G160" t="str">
        <f>_xlfn.TEXTJOIN("|",FALSE,Goldcopy_cons[[#This Row],[Entity]],Goldcopy_cons[[#This Row],[DEV SB ID]])</f>
        <v>Demand Bundle|Wbs167</v>
      </c>
      <c r="H160" t="s">
        <v>1972</v>
      </c>
      <c r="I160" t="s">
        <v>104</v>
      </c>
      <c r="J160" t="s">
        <v>104</v>
      </c>
      <c r="K160" t="s">
        <v>840</v>
      </c>
      <c r="N160" t="s">
        <v>1973</v>
      </c>
      <c r="O160" t="s">
        <v>1968</v>
      </c>
      <c r="P160" t="s">
        <v>947</v>
      </c>
      <c r="Q160" t="s">
        <v>117</v>
      </c>
      <c r="R160" t="s">
        <v>1540</v>
      </c>
      <c r="S160" t="s">
        <v>1541</v>
      </c>
      <c r="T160" t="s">
        <v>949</v>
      </c>
    </row>
    <row r="161" spans="1:20">
      <c r="A161" t="s">
        <v>1778</v>
      </c>
      <c r="B161" t="s">
        <v>1971</v>
      </c>
      <c r="C161" t="s">
        <v>600</v>
      </c>
      <c r="E161" t="s">
        <v>606</v>
      </c>
      <c r="F161" t="s">
        <v>1307</v>
      </c>
      <c r="G161" t="str">
        <f>_xlfn.TEXTJOIN("|",FALSE,Goldcopy_cons[[#This Row],[Entity]],Goldcopy_cons[[#This Row],[DEV SB ID]])</f>
        <v>Epic - TASK|Wbs102</v>
      </c>
      <c r="H161" t="s">
        <v>1974</v>
      </c>
      <c r="I161" t="s">
        <v>20</v>
      </c>
      <c r="J161" t="s">
        <v>20</v>
      </c>
      <c r="K161" t="s">
        <v>822</v>
      </c>
      <c r="L161" t="s">
        <v>431</v>
      </c>
      <c r="M161" t="s">
        <v>431</v>
      </c>
      <c r="N161" t="s">
        <v>431</v>
      </c>
      <c r="O161" t="s">
        <v>1968</v>
      </c>
      <c r="P161" t="s">
        <v>947</v>
      </c>
      <c r="Q161" t="s">
        <v>117</v>
      </c>
      <c r="R161" t="s">
        <v>1540</v>
      </c>
      <c r="S161" t="s">
        <v>1541</v>
      </c>
      <c r="T161" t="s">
        <v>949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sheetView>
  </sheetViews>
  <sheetFormatPr defaultRowHeight="14.45"/>
  <cols>
    <col min="1" max="1" width="45" customWidth="1"/>
    <col min="2" max="3" width="32" customWidth="1"/>
    <col min="4" max="5" width="24" customWidth="1"/>
    <col min="6" max="7" width="18" customWidth="1"/>
    <col min="8" max="8" width="22" customWidth="1"/>
    <col min="9" max="9" width="38" customWidth="1"/>
  </cols>
  <sheetData>
    <row r="1" spans="1:9" ht="30" customHeight="1">
      <c r="A1" s="1" t="s">
        <v>9411</v>
      </c>
      <c r="B1" s="1" t="s">
        <v>9412</v>
      </c>
      <c r="C1" s="1" t="s">
        <v>9413</v>
      </c>
      <c r="D1" s="1" t="s">
        <v>9414</v>
      </c>
      <c r="E1" s="1" t="s">
        <v>9415</v>
      </c>
      <c r="F1" s="1" t="s">
        <v>90</v>
      </c>
      <c r="G1" s="1" t="s">
        <v>9416</v>
      </c>
      <c r="H1" s="1" t="s">
        <v>9417</v>
      </c>
      <c r="I1" s="1" t="s">
        <v>14</v>
      </c>
    </row>
    <row r="2" spans="1:9">
      <c r="A2" s="2" t="s">
        <v>9216</v>
      </c>
      <c r="B2" s="2" t="s">
        <v>1624</v>
      </c>
      <c r="C2" s="2" t="s">
        <v>1834</v>
      </c>
      <c r="D2" s="2" t="s">
        <v>1878</v>
      </c>
      <c r="E2" s="2" t="s">
        <v>1969</v>
      </c>
      <c r="F2" s="2" t="s">
        <v>1618</v>
      </c>
      <c r="G2" s="2" t="s">
        <v>9418</v>
      </c>
      <c r="H2" s="2" t="s">
        <v>9198</v>
      </c>
      <c r="I2" s="2" t="s">
        <v>6313</v>
      </c>
    </row>
    <row r="3" spans="1:9">
      <c r="A3" s="2" t="s">
        <v>9228</v>
      </c>
      <c r="B3" s="2" t="s">
        <v>1624</v>
      </c>
      <c r="C3" s="2" t="s">
        <v>1834</v>
      </c>
      <c r="D3" s="2" t="s">
        <v>1878</v>
      </c>
      <c r="E3" s="2" t="s">
        <v>1969</v>
      </c>
      <c r="F3" s="2" t="s">
        <v>1618</v>
      </c>
      <c r="G3" s="2" t="s">
        <v>9418</v>
      </c>
      <c r="H3" s="2" t="s">
        <v>9198</v>
      </c>
      <c r="I3" s="2" t="s">
        <v>6316</v>
      </c>
    </row>
    <row r="4" spans="1:9" ht="26.1">
      <c r="A4" s="2" t="s">
        <v>9231</v>
      </c>
      <c r="B4" s="2" t="s">
        <v>1624</v>
      </c>
      <c r="C4" s="2" t="s">
        <v>1834</v>
      </c>
      <c r="D4" s="2" t="s">
        <v>1878</v>
      </c>
      <c r="E4" s="2" t="s">
        <v>1969</v>
      </c>
      <c r="F4" s="2" t="s">
        <v>1618</v>
      </c>
      <c r="G4" s="2" t="s">
        <v>9418</v>
      </c>
      <c r="H4" s="2" t="s">
        <v>9198</v>
      </c>
      <c r="I4" s="2"/>
    </row>
    <row r="5" spans="1:9">
      <c r="A5" s="2" t="s">
        <v>9234</v>
      </c>
      <c r="B5" s="2" t="s">
        <v>99</v>
      </c>
      <c r="C5" s="2" t="s">
        <v>201</v>
      </c>
      <c r="D5" s="2" t="s">
        <v>373</v>
      </c>
      <c r="E5" s="2" t="s">
        <v>440</v>
      </c>
      <c r="F5" s="2" t="s">
        <v>228</v>
      </c>
      <c r="G5" s="2" t="s">
        <v>9419</v>
      </c>
      <c r="H5" s="2"/>
      <c r="I5" s="2"/>
    </row>
    <row r="6" spans="1:9" ht="26.1">
      <c r="A6" s="2" t="s">
        <v>9231</v>
      </c>
      <c r="B6" s="2" t="s">
        <v>1624</v>
      </c>
      <c r="C6" s="2" t="s">
        <v>1834</v>
      </c>
      <c r="D6" s="2" t="s">
        <v>1878</v>
      </c>
      <c r="E6" s="2" t="s">
        <v>1969</v>
      </c>
      <c r="F6" s="2" t="s">
        <v>1618</v>
      </c>
      <c r="G6" s="2" t="s">
        <v>9418</v>
      </c>
      <c r="H6" s="2" t="s">
        <v>9198</v>
      </c>
      <c r="I6" s="2"/>
    </row>
    <row r="7" spans="1:9">
      <c r="A7" s="2" t="s">
        <v>9228</v>
      </c>
      <c r="B7" s="2" t="s">
        <v>1624</v>
      </c>
      <c r="C7" s="2" t="s">
        <v>1834</v>
      </c>
      <c r="D7" s="2" t="s">
        <v>1878</v>
      </c>
      <c r="E7" s="2" t="s">
        <v>1969</v>
      </c>
      <c r="F7" s="2" t="s">
        <v>1618</v>
      </c>
      <c r="G7" s="2" t="s">
        <v>9418</v>
      </c>
      <c r="H7" s="2" t="s">
        <v>9198</v>
      </c>
      <c r="I7" s="2"/>
    </row>
    <row r="8" spans="1:9" ht="26.1">
      <c r="A8" s="2" t="s">
        <v>9256</v>
      </c>
      <c r="B8" s="2" t="s">
        <v>1624</v>
      </c>
      <c r="C8" s="2" t="s">
        <v>1834</v>
      </c>
      <c r="D8" s="2" t="s">
        <v>1878</v>
      </c>
      <c r="E8" s="2" t="s">
        <v>1969</v>
      </c>
      <c r="F8" s="2" t="s">
        <v>1618</v>
      </c>
      <c r="G8" s="2" t="s">
        <v>9418</v>
      </c>
      <c r="H8" s="2" t="s">
        <v>9198</v>
      </c>
      <c r="I8" s="2"/>
    </row>
    <row r="9" spans="1:9">
      <c r="A9" s="2" t="s">
        <v>9258</v>
      </c>
      <c r="B9" s="2" t="s">
        <v>99</v>
      </c>
      <c r="C9" s="2" t="s">
        <v>201</v>
      </c>
      <c r="D9" s="2" t="s">
        <v>435</v>
      </c>
      <c r="E9" s="2" t="s">
        <v>440</v>
      </c>
      <c r="F9" s="2" t="s">
        <v>228</v>
      </c>
      <c r="G9" s="2" t="s">
        <v>9419</v>
      </c>
      <c r="H9" s="2"/>
      <c r="I9" s="2"/>
    </row>
    <row r="10" spans="1:9">
      <c r="A10" s="2" t="s">
        <v>9271</v>
      </c>
      <c r="B10" s="2" t="s">
        <v>99</v>
      </c>
      <c r="C10" s="2" t="s">
        <v>201</v>
      </c>
      <c r="D10" s="2" t="s">
        <v>373</v>
      </c>
      <c r="E10" s="2" t="s">
        <v>440</v>
      </c>
      <c r="F10" s="2" t="s">
        <v>228</v>
      </c>
      <c r="G10" s="2" t="s">
        <v>9419</v>
      </c>
      <c r="H10" s="2"/>
      <c r="I10" s="2"/>
    </row>
    <row r="11" spans="1:9">
      <c r="A11" s="2" t="s">
        <v>9275</v>
      </c>
      <c r="B11" s="2" t="s">
        <v>99</v>
      </c>
      <c r="C11" s="2" t="s">
        <v>201</v>
      </c>
      <c r="D11" s="2" t="s">
        <v>373</v>
      </c>
      <c r="E11" s="2" t="s">
        <v>440</v>
      </c>
      <c r="F11" s="2" t="s">
        <v>228</v>
      </c>
      <c r="G11" s="2" t="s">
        <v>9419</v>
      </c>
      <c r="H11" s="2"/>
      <c r="I11" s="2"/>
    </row>
    <row r="12" spans="1:9">
      <c r="A12" s="2" t="s">
        <v>9234</v>
      </c>
      <c r="B12" s="2" t="s">
        <v>99</v>
      </c>
      <c r="C12" s="2" t="s">
        <v>201</v>
      </c>
      <c r="D12" s="2" t="s">
        <v>373</v>
      </c>
      <c r="E12" s="2" t="s">
        <v>440</v>
      </c>
      <c r="F12" s="2" t="s">
        <v>228</v>
      </c>
      <c r="G12" s="2" t="s">
        <v>9419</v>
      </c>
      <c r="H12" s="2"/>
      <c r="I12" s="2"/>
    </row>
  </sheetData>
  <autoFilter ref="A1:I12" xr:uid="{00000000-0009-0000-0000-000005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E1C5-B5C5-454C-AD3A-7AFA75A01C2C}">
  <dimension ref="A1:E30"/>
  <sheetViews>
    <sheetView workbookViewId="0">
      <selection activeCell="Q10" sqref="Q10"/>
    </sheetView>
  </sheetViews>
  <sheetFormatPr defaultRowHeight="14.45"/>
  <cols>
    <col min="1" max="1" width="64.42578125" customWidth="1"/>
    <col min="2" max="2" width="14.140625" customWidth="1"/>
    <col min="3" max="3" width="29.5703125" customWidth="1"/>
    <col min="4" max="4" width="11.5703125" bestFit="1" customWidth="1"/>
    <col min="5" max="5" width="51.42578125" customWidth="1"/>
  </cols>
  <sheetData>
    <row r="1" spans="1:5">
      <c r="A1" t="s">
        <v>9359</v>
      </c>
      <c r="B1" t="s">
        <v>478</v>
      </c>
      <c r="C1" t="s">
        <v>6031</v>
      </c>
      <c r="D1" t="s">
        <v>9420</v>
      </c>
      <c r="E1" t="s">
        <v>9071</v>
      </c>
    </row>
    <row r="2" spans="1:5">
      <c r="A2" t="s">
        <v>31</v>
      </c>
      <c r="B2" t="s">
        <v>9421</v>
      </c>
      <c r="C2" t="s">
        <v>6027</v>
      </c>
      <c r="D2" s="69">
        <v>0.1</v>
      </c>
    </row>
    <row r="3" spans="1:5">
      <c r="A3" t="s">
        <v>9188</v>
      </c>
      <c r="B3" t="s">
        <v>9421</v>
      </c>
      <c r="C3" t="s">
        <v>6027</v>
      </c>
      <c r="D3" s="69">
        <v>1</v>
      </c>
    </row>
    <row r="4" spans="1:5">
      <c r="A4" t="s">
        <v>9190</v>
      </c>
      <c r="B4" t="s">
        <v>9421</v>
      </c>
      <c r="C4" t="s">
        <v>6027</v>
      </c>
      <c r="D4" t="s">
        <v>1139</v>
      </c>
    </row>
    <row r="5" spans="1:5">
      <c r="A5" t="s">
        <v>6280</v>
      </c>
      <c r="B5" t="s">
        <v>9421</v>
      </c>
      <c r="C5" t="s">
        <v>6027</v>
      </c>
      <c r="D5" s="69">
        <v>0</v>
      </c>
    </row>
    <row r="6" spans="1:5">
      <c r="A6" t="s">
        <v>9191</v>
      </c>
      <c r="B6" t="s">
        <v>9421</v>
      </c>
      <c r="C6" t="s">
        <v>6027</v>
      </c>
      <c r="D6" s="69">
        <v>1</v>
      </c>
      <c r="E6" t="s">
        <v>9422</v>
      </c>
    </row>
    <row r="7" spans="1:5">
      <c r="A7" t="s">
        <v>31</v>
      </c>
      <c r="B7" t="s">
        <v>7332</v>
      </c>
      <c r="C7" t="s">
        <v>6027</v>
      </c>
    </row>
    <row r="8" spans="1:5">
      <c r="A8" t="s">
        <v>9188</v>
      </c>
      <c r="B8" t="s">
        <v>7332</v>
      </c>
      <c r="C8" t="s">
        <v>6027</v>
      </c>
    </row>
    <row r="9" spans="1:5">
      <c r="A9" t="s">
        <v>6280</v>
      </c>
      <c r="B9" t="s">
        <v>7332</v>
      </c>
      <c r="C9" t="s">
        <v>6027</v>
      </c>
    </row>
    <row r="10" spans="1:5">
      <c r="A10" t="s">
        <v>9187</v>
      </c>
      <c r="B10" t="s">
        <v>7332</v>
      </c>
      <c r="C10" t="s">
        <v>6027</v>
      </c>
    </row>
    <row r="11" spans="1:5">
      <c r="A11" t="s">
        <v>2006</v>
      </c>
      <c r="B11" t="s">
        <v>7332</v>
      </c>
      <c r="C11" t="s">
        <v>6027</v>
      </c>
    </row>
    <row r="12" spans="1:5">
      <c r="A12" t="s">
        <v>9423</v>
      </c>
      <c r="B12" t="s">
        <v>7332</v>
      </c>
      <c r="C12" t="s">
        <v>6027</v>
      </c>
      <c r="D12" s="69">
        <v>1</v>
      </c>
      <c r="E12" t="s">
        <v>9424</v>
      </c>
    </row>
    <row r="13" spans="1:5">
      <c r="A13" t="s">
        <v>9206</v>
      </c>
      <c r="B13" t="s">
        <v>7332</v>
      </c>
      <c r="C13" t="s">
        <v>6027</v>
      </c>
      <c r="D13" s="69">
        <v>1</v>
      </c>
      <c r="E13" t="s">
        <v>9422</v>
      </c>
    </row>
    <row r="14" spans="1:5">
      <c r="A14" t="s">
        <v>9208</v>
      </c>
      <c r="B14" t="s">
        <v>7332</v>
      </c>
      <c r="C14" t="s">
        <v>6027</v>
      </c>
      <c r="E14" t="s">
        <v>9425</v>
      </c>
    </row>
    <row r="15" spans="1:5">
      <c r="A15" t="s">
        <v>9210</v>
      </c>
      <c r="B15" t="s">
        <v>7332</v>
      </c>
      <c r="C15" t="s">
        <v>6027</v>
      </c>
      <c r="D15" s="69">
        <v>1</v>
      </c>
      <c r="E15" t="s">
        <v>9422</v>
      </c>
    </row>
    <row r="16" spans="1:5">
      <c r="A16" t="s">
        <v>6280</v>
      </c>
      <c r="B16" t="s">
        <v>7332</v>
      </c>
      <c r="C16" t="s">
        <v>6027</v>
      </c>
    </row>
    <row r="17" spans="1:5">
      <c r="A17" t="s">
        <v>1799</v>
      </c>
      <c r="B17" t="s">
        <v>1799</v>
      </c>
      <c r="C17" t="s">
        <v>6027</v>
      </c>
      <c r="D17" s="69">
        <v>1</v>
      </c>
      <c r="E17" t="s">
        <v>9424</v>
      </c>
    </row>
    <row r="18" spans="1:5">
      <c r="A18" t="s">
        <v>9162</v>
      </c>
      <c r="B18" t="s">
        <v>1799</v>
      </c>
      <c r="C18" t="s">
        <v>6027</v>
      </c>
      <c r="D18" s="69"/>
    </row>
    <row r="19" spans="1:5">
      <c r="A19" t="s">
        <v>9426</v>
      </c>
      <c r="B19" t="s">
        <v>1799</v>
      </c>
      <c r="C19" t="s">
        <v>6027</v>
      </c>
      <c r="D19" s="69">
        <v>1</v>
      </c>
      <c r="E19" t="s">
        <v>9427</v>
      </c>
    </row>
    <row r="20" spans="1:5">
      <c r="A20" t="s">
        <v>9428</v>
      </c>
      <c r="B20" t="s">
        <v>1799</v>
      </c>
      <c r="C20" t="s">
        <v>6027</v>
      </c>
      <c r="D20" s="69">
        <v>1</v>
      </c>
      <c r="E20" t="s">
        <v>9429</v>
      </c>
    </row>
    <row r="21" spans="1:5">
      <c r="B21" t="s">
        <v>6216</v>
      </c>
      <c r="C21" t="s">
        <v>6027</v>
      </c>
    </row>
    <row r="22" spans="1:5">
      <c r="B22" t="s">
        <v>6216</v>
      </c>
      <c r="C22" t="s">
        <v>6027</v>
      </c>
    </row>
    <row r="23" spans="1:5">
      <c r="B23" t="s">
        <v>6216</v>
      </c>
      <c r="C23" t="s">
        <v>6027</v>
      </c>
    </row>
    <row r="24" spans="1:5">
      <c r="B24" t="s">
        <v>6216</v>
      </c>
      <c r="C24" t="s">
        <v>6027</v>
      </c>
    </row>
    <row r="25" spans="1:5">
      <c r="B25" t="s">
        <v>6216</v>
      </c>
      <c r="C25" t="s">
        <v>6027</v>
      </c>
    </row>
    <row r="26" spans="1:5">
      <c r="B26" t="s">
        <v>6216</v>
      </c>
      <c r="C26" t="s">
        <v>6027</v>
      </c>
    </row>
    <row r="27" spans="1:5">
      <c r="B27" t="s">
        <v>6216</v>
      </c>
      <c r="C27" t="s">
        <v>6027</v>
      </c>
    </row>
    <row r="28" spans="1:5">
      <c r="B28" t="s">
        <v>6216</v>
      </c>
      <c r="C28" t="s">
        <v>6027</v>
      </c>
    </row>
    <row r="29" spans="1:5">
      <c r="B29" t="s">
        <v>6216</v>
      </c>
      <c r="C29" t="s">
        <v>6027</v>
      </c>
    </row>
    <row r="30" spans="1:5">
      <c r="B30" t="s">
        <v>6216</v>
      </c>
      <c r="C30" t="s">
        <v>6027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workbookViewId="0">
      <pane ySplit="1" topLeftCell="A2" activePane="bottomLeft" state="frozen"/>
      <selection pane="bottomLeft" activeCell="D12" sqref="D12"/>
    </sheetView>
  </sheetViews>
  <sheetFormatPr defaultRowHeight="14.45"/>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c r="A1" s="1" t="s">
        <v>9430</v>
      </c>
      <c r="B1" s="1" t="s">
        <v>86</v>
      </c>
      <c r="C1" s="1" t="s">
        <v>9431</v>
      </c>
      <c r="D1" s="1" t="s">
        <v>9432</v>
      </c>
      <c r="E1" s="1" t="s">
        <v>90</v>
      </c>
      <c r="F1" s="1" t="s">
        <v>9433</v>
      </c>
      <c r="G1" s="1" t="s">
        <v>9434</v>
      </c>
      <c r="H1" s="1" t="s">
        <v>9435</v>
      </c>
      <c r="I1" s="1" t="s">
        <v>5334</v>
      </c>
      <c r="J1" s="1" t="s">
        <v>6</v>
      </c>
      <c r="K1" s="1" t="s">
        <v>9436</v>
      </c>
      <c r="L1" s="1" t="s">
        <v>6025</v>
      </c>
    </row>
    <row r="2" spans="1:12" ht="51.95">
      <c r="A2" s="2" t="s">
        <v>9437</v>
      </c>
      <c r="B2" s="2" t="s">
        <v>9438</v>
      </c>
      <c r="C2" s="2" t="s">
        <v>9439</v>
      </c>
      <c r="D2" s="2" t="s">
        <v>9440</v>
      </c>
      <c r="E2" s="2" t="s">
        <v>9441</v>
      </c>
      <c r="F2" s="2" t="s">
        <v>7332</v>
      </c>
      <c r="G2" s="2" t="s">
        <v>9442</v>
      </c>
      <c r="H2" s="2" t="s">
        <v>9443</v>
      </c>
      <c r="I2" s="2" t="s">
        <v>9181</v>
      </c>
      <c r="J2" s="2" t="s">
        <v>9444</v>
      </c>
      <c r="K2" s="2" t="s">
        <v>9445</v>
      </c>
      <c r="L2" s="2" t="s">
        <v>9446</v>
      </c>
    </row>
    <row r="3" spans="1:12" ht="51.95">
      <c r="A3" s="2" t="s">
        <v>9447</v>
      </c>
      <c r="B3" s="2" t="s">
        <v>9438</v>
      </c>
      <c r="C3" s="2" t="s">
        <v>9448</v>
      </c>
      <c r="D3" s="2" t="s">
        <v>9449</v>
      </c>
      <c r="E3" s="2" t="s">
        <v>9441</v>
      </c>
      <c r="F3" s="2" t="s">
        <v>7332</v>
      </c>
      <c r="G3" s="2" t="s">
        <v>9450</v>
      </c>
      <c r="H3" s="2" t="s">
        <v>9443</v>
      </c>
      <c r="I3" s="2" t="s">
        <v>9181</v>
      </c>
      <c r="J3" s="2" t="s">
        <v>9444</v>
      </c>
      <c r="K3" s="2" t="s">
        <v>9445</v>
      </c>
      <c r="L3" s="2" t="s">
        <v>9451</v>
      </c>
    </row>
    <row r="4" spans="1:12" ht="51.95">
      <c r="A4" s="2" t="s">
        <v>9452</v>
      </c>
      <c r="B4" s="2" t="s">
        <v>9438</v>
      </c>
      <c r="C4" s="2" t="s">
        <v>9453</v>
      </c>
      <c r="D4" s="2" t="s">
        <v>9454</v>
      </c>
      <c r="E4" s="2" t="s">
        <v>9455</v>
      </c>
      <c r="F4" s="2" t="s">
        <v>9456</v>
      </c>
      <c r="G4" s="2" t="s">
        <v>9450</v>
      </c>
      <c r="H4" s="2" t="s">
        <v>9443</v>
      </c>
      <c r="I4" s="2" t="s">
        <v>9181</v>
      </c>
      <c r="J4" s="2" t="s">
        <v>9457</v>
      </c>
      <c r="K4" s="2" t="s">
        <v>9458</v>
      </c>
      <c r="L4" s="2" t="s">
        <v>9459</v>
      </c>
    </row>
    <row r="5" spans="1:12" ht="51.95">
      <c r="A5" s="2" t="s">
        <v>9460</v>
      </c>
      <c r="B5" s="2" t="s">
        <v>9438</v>
      </c>
      <c r="C5" s="2" t="s">
        <v>9461</v>
      </c>
      <c r="D5" s="2" t="s">
        <v>9462</v>
      </c>
      <c r="E5" s="2" t="s">
        <v>9463</v>
      </c>
      <c r="F5" s="2" t="s">
        <v>9456</v>
      </c>
      <c r="G5" s="2" t="s">
        <v>9450</v>
      </c>
      <c r="H5" s="2" t="s">
        <v>9443</v>
      </c>
      <c r="I5" s="2" t="s">
        <v>9181</v>
      </c>
      <c r="J5" s="2" t="s">
        <v>9457</v>
      </c>
      <c r="K5" s="2" t="s">
        <v>9464</v>
      </c>
      <c r="L5" s="2" t="s">
        <v>9459</v>
      </c>
    </row>
    <row r="6" spans="1:12" ht="51.95">
      <c r="A6" s="2" t="s">
        <v>9465</v>
      </c>
      <c r="B6" s="2" t="s">
        <v>9438</v>
      </c>
      <c r="C6" s="2" t="s">
        <v>9466</v>
      </c>
      <c r="D6" s="2" t="s">
        <v>9467</v>
      </c>
      <c r="E6" s="2" t="s">
        <v>1321</v>
      </c>
      <c r="F6" s="2" t="s">
        <v>9235</v>
      </c>
      <c r="G6" s="2" t="s">
        <v>9468</v>
      </c>
      <c r="H6" s="2" t="s">
        <v>9443</v>
      </c>
      <c r="I6" s="2" t="s">
        <v>9181</v>
      </c>
      <c r="J6" s="2" t="s">
        <v>118</v>
      </c>
      <c r="K6" s="2" t="s">
        <v>9469</v>
      </c>
      <c r="L6" s="2" t="s">
        <v>9470</v>
      </c>
    </row>
    <row r="7" spans="1:12" ht="51.95">
      <c r="A7" s="2" t="s">
        <v>9471</v>
      </c>
      <c r="B7" s="2" t="s">
        <v>9438</v>
      </c>
      <c r="C7" s="2" t="s">
        <v>9472</v>
      </c>
      <c r="D7" s="2" t="s">
        <v>9473</v>
      </c>
      <c r="E7" s="2" t="s">
        <v>1321</v>
      </c>
      <c r="F7" s="2" t="s">
        <v>9235</v>
      </c>
      <c r="G7" s="2" t="s">
        <v>9474</v>
      </c>
      <c r="H7" s="2" t="s">
        <v>9443</v>
      </c>
      <c r="I7" s="2" t="s">
        <v>9181</v>
      </c>
      <c r="J7" s="2" t="s">
        <v>118</v>
      </c>
      <c r="K7" s="2" t="s">
        <v>9475</v>
      </c>
      <c r="L7" s="2"/>
    </row>
    <row r="8" spans="1:12" ht="39">
      <c r="A8" s="2" t="s">
        <v>9476</v>
      </c>
      <c r="B8" s="2" t="s">
        <v>9438</v>
      </c>
      <c r="C8" s="2" t="s">
        <v>9477</v>
      </c>
      <c r="D8" s="2" t="s">
        <v>9478</v>
      </c>
      <c r="E8" s="2" t="s">
        <v>1321</v>
      </c>
      <c r="F8" s="2" t="s">
        <v>9479</v>
      </c>
      <c r="G8" s="2"/>
      <c r="H8" s="2" t="s">
        <v>9443</v>
      </c>
      <c r="I8" s="2" t="s">
        <v>9181</v>
      </c>
      <c r="J8" s="2" t="s">
        <v>9444</v>
      </c>
      <c r="K8" s="2" t="s">
        <v>9480</v>
      </c>
      <c r="L8" s="2"/>
    </row>
    <row r="9" spans="1:12" ht="39">
      <c r="A9" s="2" t="s">
        <v>9481</v>
      </c>
      <c r="B9" s="2" t="s">
        <v>9438</v>
      </c>
      <c r="C9" s="2" t="s">
        <v>9482</v>
      </c>
      <c r="D9" s="2" t="s">
        <v>9483</v>
      </c>
      <c r="E9" s="2" t="s">
        <v>1321</v>
      </c>
      <c r="F9" s="2" t="s">
        <v>9484</v>
      </c>
      <c r="G9" s="2"/>
      <c r="H9" s="2" t="s">
        <v>9443</v>
      </c>
      <c r="I9" s="2" t="s">
        <v>9181</v>
      </c>
      <c r="J9" s="2" t="s">
        <v>121</v>
      </c>
      <c r="K9" s="2" t="s">
        <v>9485</v>
      </c>
      <c r="L9" s="2"/>
    </row>
    <row r="10" spans="1:12" ht="39">
      <c r="A10" s="2" t="s">
        <v>9486</v>
      </c>
      <c r="B10" s="2" t="s">
        <v>9438</v>
      </c>
      <c r="C10" s="2"/>
      <c r="D10" s="2" t="s">
        <v>9487</v>
      </c>
      <c r="E10" s="2"/>
      <c r="F10" s="2" t="s">
        <v>9456</v>
      </c>
      <c r="G10" s="2" t="s">
        <v>9442</v>
      </c>
      <c r="H10" s="2" t="s">
        <v>9443</v>
      </c>
      <c r="I10" s="2" t="s">
        <v>9181</v>
      </c>
      <c r="J10" s="2" t="s">
        <v>118</v>
      </c>
      <c r="K10" s="2"/>
      <c r="L10" s="2"/>
    </row>
    <row r="11" spans="1:12" ht="51.95">
      <c r="A11" s="2" t="s">
        <v>9488</v>
      </c>
      <c r="B11" s="2" t="s">
        <v>9438</v>
      </c>
      <c r="C11" s="2" t="s">
        <v>9489</v>
      </c>
      <c r="D11" s="2" t="s">
        <v>9490</v>
      </c>
      <c r="E11" s="2" t="s">
        <v>9491</v>
      </c>
      <c r="F11" s="2" t="s">
        <v>9456</v>
      </c>
      <c r="G11" s="2" t="s">
        <v>9442</v>
      </c>
      <c r="H11" s="2" t="s">
        <v>9443</v>
      </c>
      <c r="I11" s="2" t="s">
        <v>9181</v>
      </c>
      <c r="J11" s="2" t="s">
        <v>9457</v>
      </c>
      <c r="K11" s="2" t="s">
        <v>9492</v>
      </c>
      <c r="L11" s="2" t="s">
        <v>9459</v>
      </c>
    </row>
    <row r="12" spans="1:12" ht="26.1">
      <c r="A12" s="2" t="s">
        <v>9493</v>
      </c>
      <c r="B12" s="2" t="s">
        <v>9438</v>
      </c>
      <c r="C12" s="2"/>
      <c r="D12" s="2" t="s">
        <v>9494</v>
      </c>
      <c r="E12" s="2"/>
      <c r="F12" s="2" t="s">
        <v>9235</v>
      </c>
      <c r="G12" s="2"/>
      <c r="H12" s="2" t="s">
        <v>9443</v>
      </c>
      <c r="I12" s="2" t="s">
        <v>9181</v>
      </c>
      <c r="J12" s="2" t="s">
        <v>118</v>
      </c>
      <c r="K12" s="2"/>
      <c r="L12" s="2"/>
    </row>
    <row r="13" spans="1:12" ht="51.95">
      <c r="A13" s="2" t="s">
        <v>9495</v>
      </c>
      <c r="B13" s="2" t="s">
        <v>9438</v>
      </c>
      <c r="C13" s="2" t="s">
        <v>9496</v>
      </c>
      <c r="D13" s="2" t="s">
        <v>9497</v>
      </c>
      <c r="E13" s="2" t="s">
        <v>1321</v>
      </c>
      <c r="F13" s="2" t="s">
        <v>9235</v>
      </c>
      <c r="G13" s="2" t="s">
        <v>9498</v>
      </c>
      <c r="H13" s="2" t="s">
        <v>9443</v>
      </c>
      <c r="I13" s="2" t="s">
        <v>9181</v>
      </c>
      <c r="J13" s="2" t="s">
        <v>118</v>
      </c>
      <c r="K13" s="2" t="s">
        <v>9499</v>
      </c>
      <c r="L13" s="2" t="s">
        <v>9500</v>
      </c>
    </row>
    <row r="14" spans="1:12" ht="51.95">
      <c r="A14" s="2" t="s">
        <v>9501</v>
      </c>
      <c r="B14" s="2" t="s">
        <v>9502</v>
      </c>
      <c r="C14" s="2" t="s">
        <v>9439</v>
      </c>
      <c r="D14" s="2" t="s">
        <v>9503</v>
      </c>
      <c r="E14" s="2" t="s">
        <v>9504</v>
      </c>
      <c r="F14" s="2" t="s">
        <v>7332</v>
      </c>
      <c r="G14" s="2" t="s">
        <v>9505</v>
      </c>
      <c r="H14" s="2" t="s">
        <v>9443</v>
      </c>
      <c r="I14" s="2" t="s">
        <v>9181</v>
      </c>
      <c r="J14" s="2" t="s">
        <v>9444</v>
      </c>
      <c r="K14" s="2" t="s">
        <v>9445</v>
      </c>
      <c r="L14" s="2" t="s">
        <v>9446</v>
      </c>
    </row>
    <row r="15" spans="1:12" ht="51.95">
      <c r="A15" s="2" t="s">
        <v>9506</v>
      </c>
      <c r="B15" s="2" t="s">
        <v>9502</v>
      </c>
      <c r="C15" s="2" t="s">
        <v>9448</v>
      </c>
      <c r="D15" s="2" t="s">
        <v>9507</v>
      </c>
      <c r="E15" s="2" t="s">
        <v>9504</v>
      </c>
      <c r="F15" s="2" t="s">
        <v>7332</v>
      </c>
      <c r="G15" s="2" t="s">
        <v>9508</v>
      </c>
      <c r="H15" s="2" t="s">
        <v>9443</v>
      </c>
      <c r="I15" s="2" t="s">
        <v>9181</v>
      </c>
      <c r="J15" s="2" t="s">
        <v>9444</v>
      </c>
      <c r="K15" s="2" t="s">
        <v>9445</v>
      </c>
      <c r="L15" s="2" t="s">
        <v>9451</v>
      </c>
    </row>
    <row r="16" spans="1:12" ht="51.95">
      <c r="A16" s="2" t="s">
        <v>9509</v>
      </c>
      <c r="B16" s="2" t="s">
        <v>9502</v>
      </c>
      <c r="C16" s="2" t="s">
        <v>9453</v>
      </c>
      <c r="D16" s="2" t="s">
        <v>9510</v>
      </c>
      <c r="E16" s="2" t="s">
        <v>9511</v>
      </c>
      <c r="F16" s="2" t="s">
        <v>9456</v>
      </c>
      <c r="G16" s="2" t="s">
        <v>9508</v>
      </c>
      <c r="H16" s="2" t="s">
        <v>9443</v>
      </c>
      <c r="I16" s="2" t="s">
        <v>9181</v>
      </c>
      <c r="J16" s="2" t="s">
        <v>9457</v>
      </c>
      <c r="K16" s="2" t="s">
        <v>9458</v>
      </c>
      <c r="L16" s="2" t="s">
        <v>9459</v>
      </c>
    </row>
    <row r="17" spans="1:12" ht="51.95">
      <c r="A17" s="2" t="s">
        <v>9512</v>
      </c>
      <c r="B17" s="2" t="s">
        <v>9502</v>
      </c>
      <c r="C17" s="2" t="s">
        <v>9461</v>
      </c>
      <c r="D17" s="2" t="s">
        <v>9513</v>
      </c>
      <c r="E17" s="2" t="s">
        <v>9514</v>
      </c>
      <c r="F17" s="2" t="s">
        <v>9456</v>
      </c>
      <c r="G17" s="2" t="s">
        <v>9508</v>
      </c>
      <c r="H17" s="2" t="s">
        <v>9443</v>
      </c>
      <c r="I17" s="2" t="s">
        <v>9181</v>
      </c>
      <c r="J17" s="2" t="s">
        <v>9457</v>
      </c>
      <c r="K17" s="2" t="s">
        <v>9464</v>
      </c>
      <c r="L17" s="2" t="s">
        <v>9459</v>
      </c>
    </row>
    <row r="18" spans="1:12" ht="51.95">
      <c r="A18" s="2" t="s">
        <v>9515</v>
      </c>
      <c r="B18" s="2" t="s">
        <v>9502</v>
      </c>
      <c r="C18" s="2" t="s">
        <v>9466</v>
      </c>
      <c r="D18" s="2" t="s">
        <v>9467</v>
      </c>
      <c r="E18" s="2" t="s">
        <v>1321</v>
      </c>
      <c r="F18" s="2" t="s">
        <v>9235</v>
      </c>
      <c r="G18" s="2" t="s">
        <v>9468</v>
      </c>
      <c r="H18" s="2" t="s">
        <v>9443</v>
      </c>
      <c r="I18" s="2" t="s">
        <v>9181</v>
      </c>
      <c r="J18" s="2" t="s">
        <v>118</v>
      </c>
      <c r="K18" s="2" t="s">
        <v>9469</v>
      </c>
      <c r="L18" s="2" t="s">
        <v>9470</v>
      </c>
    </row>
    <row r="19" spans="1:12" ht="51.95">
      <c r="A19" s="2" t="s">
        <v>9516</v>
      </c>
      <c r="B19" s="2" t="s">
        <v>9502</v>
      </c>
      <c r="C19" s="2" t="s">
        <v>9472</v>
      </c>
      <c r="D19" s="2" t="s">
        <v>9473</v>
      </c>
      <c r="E19" s="2" t="s">
        <v>1321</v>
      </c>
      <c r="F19" s="2" t="s">
        <v>9235</v>
      </c>
      <c r="G19" s="2" t="s">
        <v>9474</v>
      </c>
      <c r="H19" s="2" t="s">
        <v>9443</v>
      </c>
      <c r="I19" s="2" t="s">
        <v>9181</v>
      </c>
      <c r="J19" s="2" t="s">
        <v>118</v>
      </c>
      <c r="K19" s="2" t="s">
        <v>9475</v>
      </c>
      <c r="L19" s="2"/>
    </row>
    <row r="20" spans="1:12" ht="39">
      <c r="A20" s="2" t="s">
        <v>9517</v>
      </c>
      <c r="B20" s="2" t="s">
        <v>9502</v>
      </c>
      <c r="C20" s="2" t="s">
        <v>9477</v>
      </c>
      <c r="D20" s="2" t="s">
        <v>9478</v>
      </c>
      <c r="E20" s="2" t="s">
        <v>1321</v>
      </c>
      <c r="F20" s="2" t="s">
        <v>9479</v>
      </c>
      <c r="G20" s="2"/>
      <c r="H20" s="2" t="s">
        <v>9443</v>
      </c>
      <c r="I20" s="2" t="s">
        <v>9181</v>
      </c>
      <c r="J20" s="2" t="s">
        <v>9444</v>
      </c>
      <c r="K20" s="2" t="s">
        <v>9480</v>
      </c>
      <c r="L20" s="2"/>
    </row>
    <row r="21" spans="1:12" ht="39">
      <c r="A21" s="2" t="s">
        <v>9518</v>
      </c>
      <c r="B21" s="2" t="s">
        <v>9502</v>
      </c>
      <c r="C21" s="2" t="s">
        <v>9482</v>
      </c>
      <c r="D21" s="2" t="s">
        <v>9483</v>
      </c>
      <c r="E21" s="2" t="s">
        <v>1321</v>
      </c>
      <c r="F21" s="2" t="s">
        <v>9484</v>
      </c>
      <c r="G21" s="2"/>
      <c r="H21" s="2" t="s">
        <v>9443</v>
      </c>
      <c r="I21" s="2" t="s">
        <v>9181</v>
      </c>
      <c r="J21" s="2" t="s">
        <v>121</v>
      </c>
      <c r="K21" s="2" t="s">
        <v>9485</v>
      </c>
      <c r="L21" s="2"/>
    </row>
    <row r="22" spans="1:12" ht="39">
      <c r="A22" s="2" t="s">
        <v>9519</v>
      </c>
      <c r="B22" s="2" t="s">
        <v>9502</v>
      </c>
      <c r="C22" s="2"/>
      <c r="D22" s="2" t="s">
        <v>9520</v>
      </c>
      <c r="E22" s="2"/>
      <c r="F22" s="2" t="s">
        <v>9456</v>
      </c>
      <c r="G22" s="2" t="s">
        <v>9505</v>
      </c>
      <c r="H22" s="2" t="s">
        <v>9443</v>
      </c>
      <c r="I22" s="2" t="s">
        <v>9181</v>
      </c>
      <c r="J22" s="2" t="s">
        <v>118</v>
      </c>
      <c r="K22" s="2"/>
      <c r="L22" s="2"/>
    </row>
    <row r="23" spans="1:12" ht="51.95">
      <c r="A23" s="2" t="s">
        <v>9521</v>
      </c>
      <c r="B23" s="2" t="s">
        <v>9502</v>
      </c>
      <c r="C23" s="2" t="s">
        <v>9489</v>
      </c>
      <c r="D23" s="2" t="s">
        <v>9522</v>
      </c>
      <c r="E23" s="2" t="s">
        <v>9523</v>
      </c>
      <c r="F23" s="2" t="s">
        <v>9456</v>
      </c>
      <c r="G23" s="2" t="s">
        <v>9505</v>
      </c>
      <c r="H23" s="2" t="s">
        <v>9443</v>
      </c>
      <c r="I23" s="2" t="s">
        <v>9181</v>
      </c>
      <c r="J23" s="2" t="s">
        <v>9457</v>
      </c>
      <c r="K23" s="2" t="s">
        <v>9492</v>
      </c>
      <c r="L23" s="2" t="s">
        <v>9459</v>
      </c>
    </row>
    <row r="24" spans="1:12" ht="26.1">
      <c r="A24" s="2" t="s">
        <v>9524</v>
      </c>
      <c r="B24" s="2" t="s">
        <v>9502</v>
      </c>
      <c r="C24" s="2"/>
      <c r="D24" s="2" t="s">
        <v>9494</v>
      </c>
      <c r="E24" s="2"/>
      <c r="F24" s="2" t="s">
        <v>9235</v>
      </c>
      <c r="G24" s="2"/>
      <c r="H24" s="2" t="s">
        <v>9443</v>
      </c>
      <c r="I24" s="2" t="s">
        <v>9181</v>
      </c>
      <c r="J24" s="2" t="s">
        <v>118</v>
      </c>
      <c r="K24" s="2"/>
      <c r="L24" s="2"/>
    </row>
    <row r="25" spans="1:12" ht="78">
      <c r="A25" s="2" t="s">
        <v>9525</v>
      </c>
      <c r="B25" s="2" t="s">
        <v>9526</v>
      </c>
      <c r="C25" s="3" t="s">
        <v>9527</v>
      </c>
      <c r="D25" s="2" t="s">
        <v>9528</v>
      </c>
      <c r="E25" s="2" t="s">
        <v>9529</v>
      </c>
      <c r="F25" s="2" t="s">
        <v>7332</v>
      </c>
      <c r="G25" s="2" t="s">
        <v>9530</v>
      </c>
      <c r="H25" s="2" t="s">
        <v>9531</v>
      </c>
      <c r="I25" s="2" t="s">
        <v>9171</v>
      </c>
      <c r="J25" s="2" t="s">
        <v>9532</v>
      </c>
      <c r="K25" s="2" t="s">
        <v>9533</v>
      </c>
      <c r="L25" s="2"/>
    </row>
    <row r="26" spans="1:12" ht="129.94999999999999">
      <c r="A26" s="2" t="s">
        <v>9534</v>
      </c>
      <c r="B26" s="2" t="s">
        <v>9526</v>
      </c>
      <c r="C26" s="3" t="s">
        <v>9535</v>
      </c>
      <c r="D26" s="2" t="s">
        <v>9536</v>
      </c>
      <c r="E26" s="2" t="s">
        <v>9529</v>
      </c>
      <c r="F26" s="2" t="s">
        <v>7332</v>
      </c>
      <c r="G26" s="2" t="s">
        <v>9537</v>
      </c>
      <c r="H26" s="2" t="s">
        <v>9531</v>
      </c>
      <c r="I26" s="2" t="s">
        <v>9171</v>
      </c>
      <c r="J26" s="2" t="s">
        <v>9538</v>
      </c>
      <c r="K26" s="2" t="s">
        <v>9539</v>
      </c>
      <c r="L26" s="2" t="s">
        <v>9540</v>
      </c>
    </row>
    <row r="27" spans="1:12" ht="78">
      <c r="A27" s="2" t="s">
        <v>9541</v>
      </c>
      <c r="B27" s="2" t="s">
        <v>9526</v>
      </c>
      <c r="C27" s="3" t="s">
        <v>9542</v>
      </c>
      <c r="D27" s="2" t="s">
        <v>9543</v>
      </c>
      <c r="E27" s="2" t="s">
        <v>9529</v>
      </c>
      <c r="F27" s="2" t="s">
        <v>7332</v>
      </c>
      <c r="G27" s="2" t="s">
        <v>9544</v>
      </c>
      <c r="H27" s="2" t="s">
        <v>9531</v>
      </c>
      <c r="I27" s="2" t="s">
        <v>9171</v>
      </c>
      <c r="J27" s="2" t="s">
        <v>9532</v>
      </c>
      <c r="K27" s="2" t="s">
        <v>9545</v>
      </c>
      <c r="L27" s="2" t="s">
        <v>9546</v>
      </c>
    </row>
    <row r="28" spans="1:12" ht="65.099999999999994">
      <c r="A28" s="2" t="s">
        <v>9547</v>
      </c>
      <c r="B28" s="2" t="s">
        <v>9526</v>
      </c>
      <c r="C28" s="3" t="s">
        <v>9548</v>
      </c>
      <c r="D28" s="2" t="s">
        <v>9549</v>
      </c>
      <c r="E28" s="2" t="s">
        <v>9529</v>
      </c>
      <c r="F28" s="2" t="s">
        <v>7332</v>
      </c>
      <c r="G28" s="2" t="s">
        <v>9550</v>
      </c>
      <c r="H28" s="2" t="s">
        <v>9531</v>
      </c>
      <c r="I28" s="2" t="s">
        <v>9171</v>
      </c>
      <c r="J28" s="2" t="s">
        <v>9532</v>
      </c>
      <c r="K28" s="2" t="s">
        <v>9551</v>
      </c>
      <c r="L28" s="2" t="s">
        <v>9552</v>
      </c>
    </row>
    <row r="29" spans="1:12" ht="39">
      <c r="A29" s="2" t="s">
        <v>9553</v>
      </c>
      <c r="B29" s="2" t="s">
        <v>9526</v>
      </c>
      <c r="C29" s="2" t="s">
        <v>9554</v>
      </c>
      <c r="D29" s="2" t="s">
        <v>9555</v>
      </c>
      <c r="E29" s="2" t="s">
        <v>9556</v>
      </c>
      <c r="F29" s="2"/>
      <c r="G29" s="2" t="s">
        <v>1641</v>
      </c>
      <c r="H29" s="2" t="s">
        <v>9531</v>
      </c>
      <c r="I29" s="2" t="s">
        <v>9171</v>
      </c>
      <c r="J29" s="2" t="s">
        <v>1641</v>
      </c>
      <c r="K29" s="2" t="s">
        <v>9557</v>
      </c>
      <c r="L29" s="2"/>
    </row>
    <row r="30" spans="1:12" ht="51.95">
      <c r="A30" s="2" t="s">
        <v>9558</v>
      </c>
      <c r="B30" s="2" t="s">
        <v>9526</v>
      </c>
      <c r="C30" s="2" t="s">
        <v>9448</v>
      </c>
      <c r="D30" s="2" t="s">
        <v>9559</v>
      </c>
      <c r="E30" s="2" t="s">
        <v>9529</v>
      </c>
      <c r="F30" s="2" t="s">
        <v>7332</v>
      </c>
      <c r="G30" s="2" t="s">
        <v>9560</v>
      </c>
      <c r="H30" s="2" t="s">
        <v>9531</v>
      </c>
      <c r="I30" s="2" t="s">
        <v>9171</v>
      </c>
      <c r="J30" s="2" t="s">
        <v>9561</v>
      </c>
      <c r="K30" s="2" t="s">
        <v>9562</v>
      </c>
      <c r="L30" s="2" t="s">
        <v>9563</v>
      </c>
    </row>
    <row r="31" spans="1:12" ht="39">
      <c r="A31" s="2" t="s">
        <v>9564</v>
      </c>
      <c r="B31" s="2" t="s">
        <v>9526</v>
      </c>
      <c r="C31" s="2" t="s">
        <v>9565</v>
      </c>
      <c r="D31" s="2" t="s">
        <v>9555</v>
      </c>
      <c r="E31" s="2" t="s">
        <v>9556</v>
      </c>
      <c r="F31" s="2"/>
      <c r="G31" s="2" t="s">
        <v>1641</v>
      </c>
      <c r="H31" s="2" t="s">
        <v>9531</v>
      </c>
      <c r="I31" s="2" t="s">
        <v>9171</v>
      </c>
      <c r="J31" s="2" t="s">
        <v>9561</v>
      </c>
      <c r="K31" s="2" t="s">
        <v>9557</v>
      </c>
      <c r="L31" s="2"/>
    </row>
    <row r="32" spans="1:12" ht="51.95">
      <c r="A32" s="2" t="s">
        <v>9566</v>
      </c>
      <c r="B32" s="2" t="s">
        <v>9526</v>
      </c>
      <c r="C32" s="3" t="s">
        <v>9567</v>
      </c>
      <c r="D32" s="2" t="s">
        <v>9568</v>
      </c>
      <c r="E32" s="2" t="s">
        <v>1321</v>
      </c>
      <c r="F32" s="2" t="s">
        <v>9235</v>
      </c>
      <c r="G32" s="2" t="s">
        <v>9550</v>
      </c>
      <c r="H32" s="2" t="s">
        <v>9531</v>
      </c>
      <c r="I32" s="2" t="s">
        <v>9171</v>
      </c>
      <c r="J32" s="2" t="s">
        <v>9532</v>
      </c>
      <c r="K32" s="2" t="s">
        <v>9569</v>
      </c>
      <c r="L32" s="2" t="s">
        <v>9570</v>
      </c>
    </row>
    <row r="33" spans="1:12" ht="39">
      <c r="A33" s="2" t="s">
        <v>9571</v>
      </c>
      <c r="B33" s="2" t="s">
        <v>9526</v>
      </c>
      <c r="C33" s="3" t="s">
        <v>9567</v>
      </c>
      <c r="D33" s="2" t="s">
        <v>9572</v>
      </c>
      <c r="E33" s="2" t="s">
        <v>1321</v>
      </c>
      <c r="F33" s="2" t="s">
        <v>9235</v>
      </c>
      <c r="G33" s="2" t="s">
        <v>9537</v>
      </c>
      <c r="H33" s="2" t="s">
        <v>9531</v>
      </c>
      <c r="I33" s="2" t="s">
        <v>9171</v>
      </c>
      <c r="J33" s="2" t="s">
        <v>9532</v>
      </c>
      <c r="K33" s="2" t="s">
        <v>9573</v>
      </c>
      <c r="L33" s="2"/>
    </row>
    <row r="34" spans="1:12" ht="39">
      <c r="A34" s="2" t="s">
        <v>9574</v>
      </c>
      <c r="B34" s="2" t="s">
        <v>9526</v>
      </c>
      <c r="C34" s="3" t="s">
        <v>9567</v>
      </c>
      <c r="D34" s="2" t="s">
        <v>9575</v>
      </c>
      <c r="E34" s="2" t="s">
        <v>1321</v>
      </c>
      <c r="F34" s="2" t="s">
        <v>9235</v>
      </c>
      <c r="G34" s="2" t="s">
        <v>9530</v>
      </c>
      <c r="H34" s="2" t="s">
        <v>9531</v>
      </c>
      <c r="I34" s="2" t="s">
        <v>9171</v>
      </c>
      <c r="J34" s="2" t="s">
        <v>9532</v>
      </c>
      <c r="K34" s="2" t="s">
        <v>9576</v>
      </c>
      <c r="L34" s="2"/>
    </row>
    <row r="35" spans="1:12" ht="39">
      <c r="A35" s="2" t="s">
        <v>9577</v>
      </c>
      <c r="B35" s="2" t="s">
        <v>9526</v>
      </c>
      <c r="C35" s="3" t="s">
        <v>9567</v>
      </c>
      <c r="D35" s="2" t="s">
        <v>9578</v>
      </c>
      <c r="E35" s="2" t="s">
        <v>1321</v>
      </c>
      <c r="F35" s="2" t="s">
        <v>9235</v>
      </c>
      <c r="G35" s="2" t="s">
        <v>9544</v>
      </c>
      <c r="H35" s="2" t="s">
        <v>9531</v>
      </c>
      <c r="I35" s="2" t="s">
        <v>9171</v>
      </c>
      <c r="J35" s="2" t="s">
        <v>9532</v>
      </c>
      <c r="K35" s="2" t="s">
        <v>9579</v>
      </c>
      <c r="L35" s="2"/>
    </row>
    <row r="36" spans="1:12" ht="39">
      <c r="A36" s="2" t="s">
        <v>9580</v>
      </c>
      <c r="B36" s="2" t="s">
        <v>9526</v>
      </c>
      <c r="C36" s="2" t="s">
        <v>9581</v>
      </c>
      <c r="D36" s="2" t="s">
        <v>9582</v>
      </c>
      <c r="E36" s="2"/>
      <c r="F36" s="2" t="s">
        <v>7332</v>
      </c>
      <c r="G36" s="2" t="s">
        <v>1641</v>
      </c>
      <c r="H36" s="2" t="s">
        <v>9531</v>
      </c>
      <c r="I36" s="2" t="s">
        <v>9171</v>
      </c>
      <c r="J36" s="2" t="s">
        <v>1641</v>
      </c>
      <c r="K36" s="2" t="s">
        <v>9583</v>
      </c>
      <c r="L36" s="2"/>
    </row>
    <row r="37" spans="1:12" ht="51.95">
      <c r="A37" s="2" t="s">
        <v>9584</v>
      </c>
      <c r="B37" s="2" t="s">
        <v>9526</v>
      </c>
      <c r="C37" s="2" t="s">
        <v>9585</v>
      </c>
      <c r="D37" s="2" t="s">
        <v>9586</v>
      </c>
      <c r="E37" s="2" t="s">
        <v>9529</v>
      </c>
      <c r="F37" s="2" t="s">
        <v>7332</v>
      </c>
      <c r="G37" s="2" t="s">
        <v>6313</v>
      </c>
      <c r="H37" s="2" t="s">
        <v>9531</v>
      </c>
      <c r="I37" s="2" t="s">
        <v>9171</v>
      </c>
      <c r="J37" s="2" t="s">
        <v>9532</v>
      </c>
      <c r="K37" s="2" t="s">
        <v>9587</v>
      </c>
      <c r="L37" s="2"/>
    </row>
    <row r="38" spans="1:12" ht="51.95">
      <c r="A38" s="2" t="s">
        <v>9588</v>
      </c>
      <c r="B38" s="2" t="s">
        <v>9526</v>
      </c>
      <c r="C38" s="2" t="s">
        <v>9585</v>
      </c>
      <c r="D38" s="2" t="s">
        <v>9589</v>
      </c>
      <c r="E38" s="2" t="s">
        <v>1321</v>
      </c>
      <c r="F38" s="2" t="s">
        <v>9235</v>
      </c>
      <c r="G38" s="2" t="s">
        <v>9590</v>
      </c>
      <c r="H38" s="2" t="s">
        <v>9531</v>
      </c>
      <c r="I38" s="2" t="s">
        <v>9171</v>
      </c>
      <c r="J38" s="2" t="s">
        <v>9532</v>
      </c>
      <c r="K38" s="2" t="s">
        <v>9591</v>
      </c>
      <c r="L38" s="2"/>
    </row>
    <row r="39" spans="1:12" ht="39">
      <c r="A39" s="2" t="s">
        <v>9592</v>
      </c>
      <c r="B39" s="2" t="s">
        <v>9526</v>
      </c>
      <c r="C39" s="2" t="s">
        <v>9593</v>
      </c>
      <c r="D39" s="2" t="s">
        <v>9555</v>
      </c>
      <c r="E39" s="2" t="s">
        <v>9556</v>
      </c>
      <c r="F39" s="2"/>
      <c r="G39" s="2" t="s">
        <v>1641</v>
      </c>
      <c r="H39" s="2" t="s">
        <v>9531</v>
      </c>
      <c r="I39" s="2" t="s">
        <v>9171</v>
      </c>
      <c r="J39" s="2" t="s">
        <v>9532</v>
      </c>
      <c r="K39" s="2" t="s">
        <v>9594</v>
      </c>
      <c r="L39" s="2"/>
    </row>
    <row r="40" spans="1:12" ht="65.099999999999994">
      <c r="A40" s="2" t="s">
        <v>9595</v>
      </c>
      <c r="B40" s="2" t="s">
        <v>9526</v>
      </c>
      <c r="C40" s="3" t="s">
        <v>9596</v>
      </c>
      <c r="D40" s="2" t="s">
        <v>9528</v>
      </c>
      <c r="E40" s="2" t="s">
        <v>9529</v>
      </c>
      <c r="F40" s="2" t="s">
        <v>7332</v>
      </c>
      <c r="G40" s="2" t="s">
        <v>9530</v>
      </c>
      <c r="H40" s="2" t="s">
        <v>9531</v>
      </c>
      <c r="I40" s="2" t="s">
        <v>9171</v>
      </c>
      <c r="J40" s="2" t="s">
        <v>9538</v>
      </c>
      <c r="K40" s="2" t="s">
        <v>9597</v>
      </c>
      <c r="L40" s="2"/>
    </row>
    <row r="41" spans="1:12" ht="51.95">
      <c r="A41" s="2" t="s">
        <v>9598</v>
      </c>
      <c r="B41" s="2" t="s">
        <v>9526</v>
      </c>
      <c r="C41" s="2" t="s">
        <v>9599</v>
      </c>
      <c r="D41" s="2" t="s">
        <v>9600</v>
      </c>
      <c r="E41" s="2" t="s">
        <v>1321</v>
      </c>
      <c r="F41" s="2" t="s">
        <v>9235</v>
      </c>
      <c r="G41" s="2" t="s">
        <v>9601</v>
      </c>
      <c r="H41" s="2" t="s">
        <v>9531</v>
      </c>
      <c r="I41" s="2" t="s">
        <v>9171</v>
      </c>
      <c r="J41" s="2" t="s">
        <v>9538</v>
      </c>
      <c r="K41" s="2" t="s">
        <v>9591</v>
      </c>
      <c r="L41" s="2"/>
    </row>
    <row r="42" spans="1:12" ht="78">
      <c r="A42" s="2" t="s">
        <v>9602</v>
      </c>
      <c r="B42" s="2" t="s">
        <v>9526</v>
      </c>
      <c r="C42" s="3" t="s">
        <v>9603</v>
      </c>
      <c r="D42" s="2" t="s">
        <v>9536</v>
      </c>
      <c r="E42" s="2" t="s">
        <v>9529</v>
      </c>
      <c r="F42" s="2" t="s">
        <v>7332</v>
      </c>
      <c r="G42" s="2" t="s">
        <v>9537</v>
      </c>
      <c r="H42" s="2" t="s">
        <v>9531</v>
      </c>
      <c r="I42" s="2" t="s">
        <v>9171</v>
      </c>
      <c r="J42" s="2" t="s">
        <v>9538</v>
      </c>
      <c r="K42" s="2" t="s">
        <v>9604</v>
      </c>
      <c r="L42" s="2" t="s">
        <v>9605</v>
      </c>
    </row>
    <row r="43" spans="1:12" ht="51.95">
      <c r="A43" s="2" t="s">
        <v>9606</v>
      </c>
      <c r="B43" s="2" t="s">
        <v>9526</v>
      </c>
      <c r="C43" s="2" t="s">
        <v>9599</v>
      </c>
      <c r="D43" s="2" t="s">
        <v>9600</v>
      </c>
      <c r="E43" s="2" t="s">
        <v>1321</v>
      </c>
      <c r="F43" s="2" t="s">
        <v>9235</v>
      </c>
      <c r="G43" s="2" t="s">
        <v>9601</v>
      </c>
      <c r="H43" s="2" t="s">
        <v>9531</v>
      </c>
      <c r="I43" s="2" t="s">
        <v>9171</v>
      </c>
      <c r="J43" s="2" t="s">
        <v>9538</v>
      </c>
      <c r="K43" s="2" t="s">
        <v>9591</v>
      </c>
      <c r="L43" s="2"/>
    </row>
    <row r="44" spans="1:12" ht="51.95">
      <c r="A44" s="2" t="s">
        <v>9607</v>
      </c>
      <c r="B44" s="2" t="s">
        <v>9526</v>
      </c>
      <c r="C44" s="3" t="s">
        <v>9608</v>
      </c>
      <c r="D44" s="2" t="s">
        <v>9543</v>
      </c>
      <c r="E44" s="2" t="s">
        <v>9529</v>
      </c>
      <c r="F44" s="2" t="s">
        <v>7332</v>
      </c>
      <c r="G44" s="2" t="s">
        <v>9544</v>
      </c>
      <c r="H44" s="2" t="s">
        <v>9531</v>
      </c>
      <c r="I44" s="2" t="s">
        <v>9171</v>
      </c>
      <c r="J44" s="2" t="s">
        <v>9538</v>
      </c>
      <c r="K44" s="2" t="s">
        <v>9609</v>
      </c>
      <c r="L44" s="2"/>
    </row>
    <row r="45" spans="1:12" ht="51.95">
      <c r="A45" s="2" t="s">
        <v>9610</v>
      </c>
      <c r="B45" s="2" t="s">
        <v>9526</v>
      </c>
      <c r="C45" s="2" t="s">
        <v>9599</v>
      </c>
      <c r="D45" s="2" t="s">
        <v>9611</v>
      </c>
      <c r="E45" s="2" t="s">
        <v>1321</v>
      </c>
      <c r="F45" s="2" t="s">
        <v>9235</v>
      </c>
      <c r="G45" s="2" t="s">
        <v>9612</v>
      </c>
      <c r="H45" s="2" t="s">
        <v>9531</v>
      </c>
      <c r="I45" s="2" t="s">
        <v>9171</v>
      </c>
      <c r="J45" s="2" t="s">
        <v>9538</v>
      </c>
      <c r="K45" s="2" t="s">
        <v>9591</v>
      </c>
      <c r="L45" s="2"/>
    </row>
    <row r="46" spans="1:12" ht="39">
      <c r="A46" s="2" t="s">
        <v>9613</v>
      </c>
      <c r="B46" s="2" t="s">
        <v>9526</v>
      </c>
      <c r="C46" s="2" t="s">
        <v>9614</v>
      </c>
      <c r="D46" s="2" t="s">
        <v>9555</v>
      </c>
      <c r="E46" s="2" t="s">
        <v>9556</v>
      </c>
      <c r="F46" s="2"/>
      <c r="G46" s="2" t="s">
        <v>1641</v>
      </c>
      <c r="H46" s="2" t="s">
        <v>9531</v>
      </c>
      <c r="I46" s="2" t="s">
        <v>9171</v>
      </c>
      <c r="J46" s="2" t="s">
        <v>9538</v>
      </c>
      <c r="K46" s="2" t="s">
        <v>9615</v>
      </c>
      <c r="L46" s="2"/>
    </row>
  </sheetData>
  <autoFilter ref="A1:L46" xr:uid="{00000000-0009-0000-0000-000007000000}"/>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F74"/>
  <sheetViews>
    <sheetView workbookViewId="0">
      <pane ySplit="1" topLeftCell="A48" activePane="bottomLeft" state="frozen"/>
      <selection pane="bottomLeft" activeCell="K17" sqref="K17"/>
    </sheetView>
  </sheetViews>
  <sheetFormatPr defaultRowHeight="14.45"/>
  <cols>
    <col min="1" max="1" width="18" customWidth="1"/>
    <col min="2" max="2" width="32" customWidth="1"/>
    <col min="3" max="3" width="8" customWidth="1"/>
    <col min="4" max="5" width="35" customWidth="1"/>
    <col min="6" max="6" width="22" customWidth="1"/>
  </cols>
  <sheetData>
    <row r="1" spans="1:6" ht="30" customHeight="1">
      <c r="A1" s="1" t="s">
        <v>9416</v>
      </c>
      <c r="B1" s="1" t="s">
        <v>86</v>
      </c>
      <c r="C1" s="1" t="s">
        <v>87</v>
      </c>
      <c r="D1" s="1" t="s">
        <v>915</v>
      </c>
      <c r="E1" s="1" t="s">
        <v>9297</v>
      </c>
      <c r="F1" s="1" t="s">
        <v>90</v>
      </c>
    </row>
    <row r="2" spans="1:6" ht="26.1" hidden="1">
      <c r="A2" s="2" t="s">
        <v>9419</v>
      </c>
      <c r="B2" s="2" t="s">
        <v>99</v>
      </c>
      <c r="C2" s="2" t="s">
        <v>100</v>
      </c>
      <c r="D2" s="2" t="s">
        <v>984</v>
      </c>
      <c r="E2" s="2" t="s">
        <v>985</v>
      </c>
      <c r="F2" s="2"/>
    </row>
    <row r="3" spans="1:6" ht="26.1" hidden="1">
      <c r="A3" s="2" t="s">
        <v>9419</v>
      </c>
      <c r="B3" s="2" t="s">
        <v>99</v>
      </c>
      <c r="C3" s="2" t="s">
        <v>100</v>
      </c>
      <c r="D3" s="2" t="s">
        <v>984</v>
      </c>
      <c r="E3" s="2" t="s">
        <v>1008</v>
      </c>
      <c r="F3" s="2"/>
    </row>
    <row r="4" spans="1:6" hidden="1">
      <c r="A4" s="2" t="s">
        <v>9419</v>
      </c>
      <c r="B4" s="2" t="s">
        <v>99</v>
      </c>
      <c r="C4" s="2" t="s">
        <v>100</v>
      </c>
      <c r="D4" s="2" t="s">
        <v>945</v>
      </c>
      <c r="E4" s="2" t="s">
        <v>946</v>
      </c>
      <c r="F4" s="2"/>
    </row>
    <row r="5" spans="1:6" hidden="1">
      <c r="A5" s="2" t="s">
        <v>9419</v>
      </c>
      <c r="B5" s="2" t="s">
        <v>99</v>
      </c>
      <c r="C5" s="2" t="s">
        <v>100</v>
      </c>
      <c r="D5" s="2" t="s">
        <v>945</v>
      </c>
      <c r="E5" s="2" t="s">
        <v>959</v>
      </c>
      <c r="F5" s="2"/>
    </row>
    <row r="6" spans="1:6" hidden="1">
      <c r="A6" s="2" t="s">
        <v>9419</v>
      </c>
      <c r="B6" s="2" t="s">
        <v>99</v>
      </c>
      <c r="C6" s="2" t="s">
        <v>100</v>
      </c>
      <c r="D6" s="2" t="s">
        <v>945</v>
      </c>
      <c r="E6" s="2" t="s">
        <v>1008</v>
      </c>
      <c r="F6" s="2"/>
    </row>
    <row r="7" spans="1:6" hidden="1">
      <c r="A7" s="2" t="s">
        <v>9419</v>
      </c>
      <c r="B7" s="2" t="s">
        <v>99</v>
      </c>
      <c r="C7" s="2" t="s">
        <v>100</v>
      </c>
      <c r="D7" s="2" t="s">
        <v>165</v>
      </c>
      <c r="E7" s="2" t="s">
        <v>165</v>
      </c>
      <c r="F7" s="2"/>
    </row>
    <row r="8" spans="1:6" hidden="1">
      <c r="A8" s="2" t="s">
        <v>9419</v>
      </c>
      <c r="B8" s="2" t="s">
        <v>99</v>
      </c>
      <c r="C8" s="2" t="s">
        <v>100</v>
      </c>
      <c r="D8" s="2" t="s">
        <v>175</v>
      </c>
      <c r="E8" s="2" t="s">
        <v>175</v>
      </c>
      <c r="F8" s="2"/>
    </row>
    <row r="9" spans="1:6" hidden="1">
      <c r="A9" s="2" t="s">
        <v>9419</v>
      </c>
      <c r="B9" s="2" t="s">
        <v>99</v>
      </c>
      <c r="C9" s="2" t="s">
        <v>100</v>
      </c>
      <c r="D9" s="2" t="s">
        <v>170</v>
      </c>
      <c r="E9" s="2" t="s">
        <v>170</v>
      </c>
      <c r="F9" s="2"/>
    </row>
    <row r="10" spans="1:6" hidden="1">
      <c r="A10" s="2" t="s">
        <v>9419</v>
      </c>
      <c r="B10" s="2" t="s">
        <v>99</v>
      </c>
      <c r="C10" s="2" t="s">
        <v>100</v>
      </c>
      <c r="D10" s="2" t="s">
        <v>180</v>
      </c>
      <c r="E10" s="2" t="s">
        <v>180</v>
      </c>
      <c r="F10" s="2"/>
    </row>
    <row r="11" spans="1:6" hidden="1">
      <c r="A11" s="2" t="s">
        <v>9419</v>
      </c>
      <c r="B11" s="2" t="s">
        <v>99</v>
      </c>
      <c r="C11" s="2" t="s">
        <v>100</v>
      </c>
      <c r="D11" s="2" t="s">
        <v>195</v>
      </c>
      <c r="E11" s="2" t="s">
        <v>195</v>
      </c>
      <c r="F11" s="2"/>
    </row>
    <row r="12" spans="1:6" hidden="1">
      <c r="A12" s="2" t="s">
        <v>9419</v>
      </c>
      <c r="B12" s="2" t="s">
        <v>99</v>
      </c>
      <c r="C12" s="2" t="s">
        <v>100</v>
      </c>
      <c r="D12" s="2" t="s">
        <v>195</v>
      </c>
      <c r="E12" s="2" t="s">
        <v>1037</v>
      </c>
      <c r="F12" s="2"/>
    </row>
    <row r="13" spans="1:6" hidden="1">
      <c r="A13" s="2" t="s">
        <v>9419</v>
      </c>
      <c r="B13" s="2" t="s">
        <v>99</v>
      </c>
      <c r="C13" s="2" t="s">
        <v>100</v>
      </c>
      <c r="D13" s="2"/>
      <c r="E13" s="2" t="s">
        <v>1015</v>
      </c>
      <c r="F13" s="2"/>
    </row>
    <row r="14" spans="1:6" hidden="1">
      <c r="A14" s="2" t="s">
        <v>9419</v>
      </c>
      <c r="B14" s="2" t="s">
        <v>99</v>
      </c>
      <c r="C14" s="2" t="s">
        <v>100</v>
      </c>
      <c r="D14" s="2"/>
      <c r="E14" s="2"/>
      <c r="F14" s="2"/>
    </row>
    <row r="15" spans="1:6" hidden="1">
      <c r="A15" s="2" t="s">
        <v>9419</v>
      </c>
      <c r="B15" s="2" t="s">
        <v>201</v>
      </c>
      <c r="C15" s="2" t="s">
        <v>202</v>
      </c>
      <c r="D15" s="2" t="s">
        <v>1062</v>
      </c>
      <c r="E15" s="2" t="s">
        <v>1063</v>
      </c>
      <c r="F15" s="2" t="s">
        <v>203</v>
      </c>
    </row>
    <row r="16" spans="1:6" hidden="1">
      <c r="A16" s="2" t="s">
        <v>9419</v>
      </c>
      <c r="B16" s="2" t="s">
        <v>201</v>
      </c>
      <c r="C16" s="2" t="s">
        <v>202</v>
      </c>
      <c r="D16" s="2" t="s">
        <v>1048</v>
      </c>
      <c r="E16" s="2" t="s">
        <v>1079</v>
      </c>
      <c r="F16" s="2" t="s">
        <v>203</v>
      </c>
    </row>
    <row r="17" spans="1:6" hidden="1">
      <c r="A17" s="2" t="s">
        <v>9419</v>
      </c>
      <c r="B17" s="2" t="s">
        <v>201</v>
      </c>
      <c r="C17" s="2" t="s">
        <v>202</v>
      </c>
      <c r="D17" s="2" t="s">
        <v>1048</v>
      </c>
      <c r="E17" s="2" t="s">
        <v>959</v>
      </c>
      <c r="F17" s="2" t="s">
        <v>228</v>
      </c>
    </row>
    <row r="18" spans="1:6" hidden="1">
      <c r="A18" s="2" t="s">
        <v>9419</v>
      </c>
      <c r="B18" s="2" t="s">
        <v>201</v>
      </c>
      <c r="C18" s="2" t="s">
        <v>202</v>
      </c>
      <c r="D18" s="2" t="s">
        <v>1048</v>
      </c>
      <c r="E18" s="2" t="s">
        <v>1127</v>
      </c>
      <c r="F18" s="2" t="s">
        <v>228</v>
      </c>
    </row>
    <row r="19" spans="1:6" hidden="1">
      <c r="A19" s="2" t="s">
        <v>9419</v>
      </c>
      <c r="B19" s="2" t="s">
        <v>201</v>
      </c>
      <c r="C19" s="2" t="s">
        <v>202</v>
      </c>
      <c r="D19" s="2" t="s">
        <v>1048</v>
      </c>
      <c r="E19" s="2" t="s">
        <v>1134</v>
      </c>
      <c r="F19" s="2" t="s">
        <v>228</v>
      </c>
    </row>
    <row r="20" spans="1:6" hidden="1">
      <c r="A20" s="2" t="s">
        <v>9419</v>
      </c>
      <c r="B20" s="2" t="s">
        <v>201</v>
      </c>
      <c r="C20" s="2" t="s">
        <v>202</v>
      </c>
      <c r="D20" s="2" t="s">
        <v>1048</v>
      </c>
      <c r="E20" s="2" t="s">
        <v>1260</v>
      </c>
      <c r="F20" s="2" t="s">
        <v>228</v>
      </c>
    </row>
    <row r="21" spans="1:6" hidden="1">
      <c r="A21" s="2" t="s">
        <v>9419</v>
      </c>
      <c r="B21" s="2" t="s">
        <v>201</v>
      </c>
      <c r="C21" s="2" t="s">
        <v>202</v>
      </c>
      <c r="D21" s="2" t="s">
        <v>1256</v>
      </c>
      <c r="E21" s="2" t="s">
        <v>1201</v>
      </c>
      <c r="F21" s="2" t="s">
        <v>203</v>
      </c>
    </row>
    <row r="22" spans="1:6" hidden="1">
      <c r="A22" s="2" t="s">
        <v>9419</v>
      </c>
      <c r="B22" s="2" t="s">
        <v>201</v>
      </c>
      <c r="C22" s="2" t="s">
        <v>202</v>
      </c>
      <c r="D22" s="2" t="s">
        <v>1256</v>
      </c>
      <c r="E22" s="2" t="s">
        <v>1260</v>
      </c>
      <c r="F22" s="2" t="s">
        <v>228</v>
      </c>
    </row>
    <row r="23" spans="1:6" ht="26.1" hidden="1">
      <c r="A23" s="2" t="s">
        <v>9419</v>
      </c>
      <c r="B23" s="2" t="s">
        <v>201</v>
      </c>
      <c r="C23" s="2" t="s">
        <v>202</v>
      </c>
      <c r="D23" s="2" t="s">
        <v>1256</v>
      </c>
      <c r="E23" s="2" t="s">
        <v>1260</v>
      </c>
      <c r="F23" s="2" t="s">
        <v>324</v>
      </c>
    </row>
    <row r="24" spans="1:6" hidden="1">
      <c r="A24" s="2" t="s">
        <v>9419</v>
      </c>
      <c r="B24" s="2" t="s">
        <v>201</v>
      </c>
      <c r="C24" s="2" t="s">
        <v>202</v>
      </c>
      <c r="D24" s="2" t="s">
        <v>1200</v>
      </c>
      <c r="E24" s="2" t="s">
        <v>1201</v>
      </c>
      <c r="F24" s="2" t="s">
        <v>228</v>
      </c>
    </row>
    <row r="25" spans="1:6" hidden="1">
      <c r="A25" s="2" t="s">
        <v>9419</v>
      </c>
      <c r="B25" s="2" t="s">
        <v>201</v>
      </c>
      <c r="C25" s="2" t="s">
        <v>202</v>
      </c>
      <c r="D25" s="2" t="s">
        <v>352</v>
      </c>
      <c r="E25" s="2" t="s">
        <v>352</v>
      </c>
      <c r="F25" s="2" t="s">
        <v>228</v>
      </c>
    </row>
    <row r="26" spans="1:6" hidden="1">
      <c r="A26" s="2" t="s">
        <v>9419</v>
      </c>
      <c r="B26" s="2" t="s">
        <v>201</v>
      </c>
      <c r="C26" s="2" t="s">
        <v>202</v>
      </c>
      <c r="D26" s="2" t="s">
        <v>357</v>
      </c>
      <c r="E26" s="2" t="s">
        <v>357</v>
      </c>
      <c r="F26" s="2" t="s">
        <v>228</v>
      </c>
    </row>
    <row r="27" spans="1:6" hidden="1">
      <c r="A27" s="2" t="s">
        <v>9419</v>
      </c>
      <c r="B27" s="2" t="s">
        <v>201</v>
      </c>
      <c r="C27" s="2" t="s">
        <v>202</v>
      </c>
      <c r="D27" s="2" t="s">
        <v>589</v>
      </c>
      <c r="E27" s="2" t="s">
        <v>589</v>
      </c>
      <c r="F27" s="2" t="s">
        <v>228</v>
      </c>
    </row>
    <row r="28" spans="1:6" hidden="1">
      <c r="A28" s="2" t="s">
        <v>9419</v>
      </c>
      <c r="B28" s="2" t="s">
        <v>201</v>
      </c>
      <c r="C28" s="2" t="s">
        <v>202</v>
      </c>
      <c r="D28" s="2" t="s">
        <v>347</v>
      </c>
      <c r="E28" s="2" t="s">
        <v>347</v>
      </c>
      <c r="F28" s="2" t="s">
        <v>228</v>
      </c>
    </row>
    <row r="29" spans="1:6" hidden="1">
      <c r="A29" s="2" t="s">
        <v>9419</v>
      </c>
      <c r="B29" s="2" t="s">
        <v>201</v>
      </c>
      <c r="C29" s="2" t="s">
        <v>202</v>
      </c>
      <c r="D29" s="2" t="s">
        <v>367</v>
      </c>
      <c r="E29" s="2" t="s">
        <v>367</v>
      </c>
      <c r="F29" s="2" t="s">
        <v>228</v>
      </c>
    </row>
    <row r="30" spans="1:6" hidden="1">
      <c r="A30" s="2" t="s">
        <v>9419</v>
      </c>
      <c r="B30" s="2" t="s">
        <v>201</v>
      </c>
      <c r="C30" s="2" t="s">
        <v>202</v>
      </c>
      <c r="D30" s="2" t="s">
        <v>1249</v>
      </c>
      <c r="E30" s="2" t="s">
        <v>1201</v>
      </c>
      <c r="F30" s="2" t="s">
        <v>228</v>
      </c>
    </row>
    <row r="31" spans="1:6" hidden="1">
      <c r="A31" s="2" t="s">
        <v>9419</v>
      </c>
      <c r="B31" s="2" t="s">
        <v>201</v>
      </c>
      <c r="C31" s="2" t="s">
        <v>202</v>
      </c>
      <c r="D31" s="2"/>
      <c r="E31" s="2" t="s">
        <v>1134</v>
      </c>
      <c r="F31" s="2" t="s">
        <v>228</v>
      </c>
    </row>
    <row r="32" spans="1:6" hidden="1">
      <c r="A32" s="2" t="s">
        <v>9419</v>
      </c>
      <c r="B32" s="2" t="s">
        <v>201</v>
      </c>
      <c r="C32" s="2" t="s">
        <v>202</v>
      </c>
      <c r="D32" s="2"/>
      <c r="E32" s="2"/>
      <c r="F32" s="2" t="s">
        <v>329</v>
      </c>
    </row>
    <row r="33" spans="1:6" hidden="1">
      <c r="A33" s="2" t="s">
        <v>9419</v>
      </c>
      <c r="B33" s="2" t="s">
        <v>201</v>
      </c>
      <c r="C33" s="2" t="s">
        <v>202</v>
      </c>
      <c r="D33" s="2"/>
      <c r="E33" s="2"/>
      <c r="F33" s="2"/>
    </row>
    <row r="34" spans="1:6" hidden="1">
      <c r="A34" s="2" t="s">
        <v>9419</v>
      </c>
      <c r="B34" s="2" t="s">
        <v>435</v>
      </c>
      <c r="C34" s="2" t="s">
        <v>374</v>
      </c>
      <c r="D34" s="2" t="s">
        <v>1546</v>
      </c>
      <c r="E34" s="2" t="s">
        <v>1547</v>
      </c>
      <c r="F34" s="2" t="s">
        <v>228</v>
      </c>
    </row>
    <row r="35" spans="1:6" hidden="1">
      <c r="A35" s="2" t="s">
        <v>9419</v>
      </c>
      <c r="B35" s="2" t="s">
        <v>373</v>
      </c>
      <c r="C35" s="2" t="s">
        <v>374</v>
      </c>
      <c r="D35" s="2" t="s">
        <v>1515</v>
      </c>
      <c r="E35" s="2" t="s">
        <v>592</v>
      </c>
      <c r="F35" s="2" t="s">
        <v>329</v>
      </c>
    </row>
    <row r="36" spans="1:6" hidden="1">
      <c r="A36" s="2" t="s">
        <v>9419</v>
      </c>
      <c r="B36" s="2" t="s">
        <v>373</v>
      </c>
      <c r="C36" s="2" t="s">
        <v>374</v>
      </c>
      <c r="D36" s="2" t="s">
        <v>1515</v>
      </c>
      <c r="E36" s="2" t="s">
        <v>1523</v>
      </c>
      <c r="F36" s="2" t="s">
        <v>329</v>
      </c>
    </row>
    <row r="37" spans="1:6" hidden="1">
      <c r="A37" s="2" t="s">
        <v>9419</v>
      </c>
      <c r="B37" s="2" t="s">
        <v>373</v>
      </c>
      <c r="C37" s="2" t="s">
        <v>374</v>
      </c>
      <c r="D37" s="2" t="s">
        <v>1515</v>
      </c>
      <c r="E37" s="2" t="s">
        <v>597</v>
      </c>
      <c r="F37" s="2" t="s">
        <v>329</v>
      </c>
    </row>
    <row r="38" spans="1:6" hidden="1">
      <c r="A38" s="2" t="s">
        <v>9419</v>
      </c>
      <c r="B38" s="2" t="s">
        <v>373</v>
      </c>
      <c r="C38" s="2" t="s">
        <v>374</v>
      </c>
      <c r="D38" s="2" t="s">
        <v>598</v>
      </c>
      <c r="E38" s="2" t="s">
        <v>598</v>
      </c>
      <c r="F38" s="2" t="s">
        <v>329</v>
      </c>
    </row>
    <row r="39" spans="1:6" hidden="1">
      <c r="A39" s="2" t="s">
        <v>9419</v>
      </c>
      <c r="B39" s="2" t="s">
        <v>373</v>
      </c>
      <c r="C39" s="2" t="s">
        <v>374</v>
      </c>
      <c r="D39" s="2" t="s">
        <v>1531</v>
      </c>
      <c r="E39" s="2" t="s">
        <v>595</v>
      </c>
      <c r="F39" s="2" t="s">
        <v>329</v>
      </c>
    </row>
    <row r="40" spans="1:6" hidden="1">
      <c r="A40" s="2" t="s">
        <v>9419</v>
      </c>
      <c r="B40" s="2" t="s">
        <v>373</v>
      </c>
      <c r="C40" s="2" t="s">
        <v>374</v>
      </c>
      <c r="D40" s="2" t="s">
        <v>1404</v>
      </c>
      <c r="E40" s="2" t="s">
        <v>1405</v>
      </c>
      <c r="F40" s="2" t="s">
        <v>329</v>
      </c>
    </row>
    <row r="41" spans="1:6" hidden="1">
      <c r="A41" s="2" t="s">
        <v>9419</v>
      </c>
      <c r="B41" s="2" t="s">
        <v>373</v>
      </c>
      <c r="C41" s="2" t="s">
        <v>374</v>
      </c>
      <c r="D41" s="2" t="s">
        <v>1404</v>
      </c>
      <c r="E41" s="2" t="s">
        <v>1405</v>
      </c>
      <c r="F41" s="2" t="s">
        <v>228</v>
      </c>
    </row>
    <row r="42" spans="1:6" ht="26.1" hidden="1">
      <c r="A42" s="2" t="s">
        <v>9419</v>
      </c>
      <c r="B42" s="2" t="s">
        <v>440</v>
      </c>
      <c r="C42" s="2" t="s">
        <v>441</v>
      </c>
      <c r="D42" s="2" t="s">
        <v>1585</v>
      </c>
      <c r="E42" s="2" t="s">
        <v>1586</v>
      </c>
      <c r="F42" s="2" t="s">
        <v>203</v>
      </c>
    </row>
    <row r="43" spans="1:6" ht="26.1" hidden="1">
      <c r="A43" s="2" t="s">
        <v>9419</v>
      </c>
      <c r="B43" s="2" t="s">
        <v>440</v>
      </c>
      <c r="C43" s="2" t="s">
        <v>441</v>
      </c>
      <c r="D43" s="2" t="s">
        <v>1585</v>
      </c>
      <c r="E43" s="2" t="s">
        <v>846</v>
      </c>
      <c r="F43" s="2" t="s">
        <v>203</v>
      </c>
    </row>
    <row r="44" spans="1:6" hidden="1">
      <c r="A44" s="2" t="s">
        <v>9419</v>
      </c>
      <c r="B44" s="2" t="s">
        <v>440</v>
      </c>
      <c r="C44" s="2" t="s">
        <v>441</v>
      </c>
      <c r="D44" s="2" t="s">
        <v>1585</v>
      </c>
      <c r="E44" s="2" t="s">
        <v>850</v>
      </c>
      <c r="F44" s="2" t="s">
        <v>203</v>
      </c>
    </row>
    <row r="45" spans="1:6" ht="26.1" hidden="1">
      <c r="A45" s="2" t="s">
        <v>9419</v>
      </c>
      <c r="B45" s="2" t="s">
        <v>440</v>
      </c>
      <c r="C45" s="2" t="s">
        <v>441</v>
      </c>
      <c r="D45" s="2" t="s">
        <v>1565</v>
      </c>
      <c r="E45" s="2" t="s">
        <v>1566</v>
      </c>
      <c r="F45" s="2" t="s">
        <v>228</v>
      </c>
    </row>
    <row r="46" spans="1:6" ht="26.1" hidden="1">
      <c r="A46" s="2" t="s">
        <v>9419</v>
      </c>
      <c r="B46" s="2" t="s">
        <v>440</v>
      </c>
      <c r="C46" s="2" t="s">
        <v>441</v>
      </c>
      <c r="D46" s="2" t="s">
        <v>1565</v>
      </c>
      <c r="E46" s="2" t="s">
        <v>1578</v>
      </c>
      <c r="F46" s="2" t="s">
        <v>228</v>
      </c>
    </row>
    <row r="47" spans="1:6" hidden="1">
      <c r="A47" s="2" t="s">
        <v>9419</v>
      </c>
      <c r="B47" s="2" t="s">
        <v>440</v>
      </c>
      <c r="C47" s="2" t="s">
        <v>441</v>
      </c>
      <c r="D47" s="2"/>
      <c r="E47" s="2"/>
      <c r="F47" s="2"/>
    </row>
    <row r="48" spans="1:6">
      <c r="A48" s="2" t="s">
        <v>9418</v>
      </c>
      <c r="B48" s="2" t="s">
        <v>1624</v>
      </c>
      <c r="C48" s="2" t="s">
        <v>100</v>
      </c>
      <c r="D48" s="2" t="s">
        <v>1779</v>
      </c>
      <c r="E48" s="2" t="s">
        <v>9329</v>
      </c>
      <c r="F48" s="2"/>
    </row>
    <row r="49" spans="1:6" ht="26.1">
      <c r="A49" s="2" t="s">
        <v>9418</v>
      </c>
      <c r="B49" s="2" t="s">
        <v>1624</v>
      </c>
      <c r="C49" s="2" t="s">
        <v>100</v>
      </c>
      <c r="D49" s="2" t="s">
        <v>1626</v>
      </c>
      <c r="E49" s="2" t="s">
        <v>1639</v>
      </c>
      <c r="F49" s="2"/>
    </row>
    <row r="50" spans="1:6" ht="26.1">
      <c r="A50" s="2" t="s">
        <v>9418</v>
      </c>
      <c r="B50" s="2" t="s">
        <v>1624</v>
      </c>
      <c r="C50" s="2" t="s">
        <v>100</v>
      </c>
      <c r="D50" s="2" t="s">
        <v>1626</v>
      </c>
      <c r="E50" s="2" t="s">
        <v>9305</v>
      </c>
      <c r="F50" s="2"/>
    </row>
    <row r="51" spans="1:6" ht="26.1">
      <c r="A51" s="2" t="s">
        <v>9418</v>
      </c>
      <c r="B51" s="2" t="s">
        <v>1624</v>
      </c>
      <c r="C51" s="2" t="s">
        <v>100</v>
      </c>
      <c r="D51" s="2" t="s">
        <v>1626</v>
      </c>
      <c r="E51" s="2" t="s">
        <v>9310</v>
      </c>
      <c r="F51" s="2"/>
    </row>
    <row r="52" spans="1:6" ht="26.1">
      <c r="A52" s="2" t="s">
        <v>9418</v>
      </c>
      <c r="B52" s="2" t="s">
        <v>1624</v>
      </c>
      <c r="C52" s="2" t="s">
        <v>100</v>
      </c>
      <c r="D52" s="2" t="s">
        <v>1626</v>
      </c>
      <c r="E52" s="2" t="s">
        <v>581</v>
      </c>
      <c r="F52" s="2"/>
    </row>
    <row r="53" spans="1:6" ht="39">
      <c r="A53" s="2" t="s">
        <v>9418</v>
      </c>
      <c r="B53" s="2" t="s">
        <v>1624</v>
      </c>
      <c r="C53" s="2" t="s">
        <v>100</v>
      </c>
      <c r="D53" s="2" t="s">
        <v>1626</v>
      </c>
      <c r="E53" s="2" t="s">
        <v>1711</v>
      </c>
      <c r="F53" s="2"/>
    </row>
    <row r="54" spans="1:6">
      <c r="A54" s="2" t="s">
        <v>9418</v>
      </c>
      <c r="B54" s="2" t="s">
        <v>1624</v>
      </c>
      <c r="C54" s="2" t="s">
        <v>100</v>
      </c>
      <c r="D54" s="2" t="s">
        <v>1801</v>
      </c>
      <c r="E54" s="2" t="s">
        <v>1801</v>
      </c>
      <c r="F54" s="2"/>
    </row>
    <row r="55" spans="1:6">
      <c r="A55" s="2" t="s">
        <v>9418</v>
      </c>
      <c r="B55" s="2" t="s">
        <v>1624</v>
      </c>
      <c r="C55" s="2" t="s">
        <v>100</v>
      </c>
      <c r="D55" s="2" t="s">
        <v>1765</v>
      </c>
      <c r="E55" s="2" t="s">
        <v>583</v>
      </c>
      <c r="F55" s="2"/>
    </row>
    <row r="56" spans="1:6">
      <c r="A56" s="2" t="s">
        <v>9418</v>
      </c>
      <c r="B56" s="2" t="s">
        <v>1624</v>
      </c>
      <c r="C56" s="2" t="s">
        <v>100</v>
      </c>
      <c r="D56" s="2"/>
      <c r="E56" s="2" t="s">
        <v>1816</v>
      </c>
      <c r="F56" s="2"/>
    </row>
    <row r="57" spans="1:6">
      <c r="A57" s="2" t="s">
        <v>9418</v>
      </c>
      <c r="B57" s="2" t="s">
        <v>1624</v>
      </c>
      <c r="C57" s="2" t="s">
        <v>100</v>
      </c>
      <c r="D57" s="2"/>
      <c r="E57" s="2"/>
      <c r="F57" s="2"/>
    </row>
    <row r="58" spans="1:6">
      <c r="A58" s="2" t="s">
        <v>9418</v>
      </c>
      <c r="B58" s="2" t="s">
        <v>1624</v>
      </c>
      <c r="C58" s="2" t="s">
        <v>100</v>
      </c>
      <c r="D58" s="2"/>
      <c r="E58" s="2" t="s">
        <v>959</v>
      </c>
      <c r="F58" s="2"/>
    </row>
    <row r="59" spans="1:6">
      <c r="A59" s="2" t="s">
        <v>9418</v>
      </c>
      <c r="B59" s="2" t="s">
        <v>1834</v>
      </c>
      <c r="C59" s="2" t="s">
        <v>202</v>
      </c>
      <c r="D59" s="2" t="s">
        <v>1836</v>
      </c>
      <c r="E59" s="2" t="s">
        <v>586</v>
      </c>
      <c r="F59" s="2" t="s">
        <v>1618</v>
      </c>
    </row>
    <row r="60" spans="1:6">
      <c r="A60" s="2" t="s">
        <v>9418</v>
      </c>
      <c r="B60" s="2" t="s">
        <v>1834</v>
      </c>
      <c r="C60" s="2" t="s">
        <v>202</v>
      </c>
      <c r="D60" s="2" t="s">
        <v>1842</v>
      </c>
      <c r="E60" s="2" t="s">
        <v>587</v>
      </c>
      <c r="F60" s="2" t="s">
        <v>1618</v>
      </c>
    </row>
    <row r="61" spans="1:6">
      <c r="A61" s="2" t="s">
        <v>9418</v>
      </c>
      <c r="B61" s="2" t="s">
        <v>1834</v>
      </c>
      <c r="C61" s="2" t="s">
        <v>202</v>
      </c>
      <c r="D61" s="2" t="s">
        <v>362</v>
      </c>
      <c r="E61" s="2" t="s">
        <v>589</v>
      </c>
      <c r="F61" s="2" t="s">
        <v>1618</v>
      </c>
    </row>
    <row r="62" spans="1:6">
      <c r="A62" s="2" t="s">
        <v>9418</v>
      </c>
      <c r="B62" s="2" t="s">
        <v>1834</v>
      </c>
      <c r="C62" s="2" t="s">
        <v>202</v>
      </c>
      <c r="D62" s="2" t="s">
        <v>588</v>
      </c>
      <c r="E62" s="2" t="s">
        <v>588</v>
      </c>
      <c r="F62" s="2" t="s">
        <v>1618</v>
      </c>
    </row>
    <row r="63" spans="1:6">
      <c r="A63" s="2" t="s">
        <v>9418</v>
      </c>
      <c r="B63" s="2" t="s">
        <v>1834</v>
      </c>
      <c r="C63" s="2" t="s">
        <v>202</v>
      </c>
      <c r="D63" s="2" t="s">
        <v>589</v>
      </c>
      <c r="E63" s="2" t="s">
        <v>589</v>
      </c>
      <c r="F63" s="2" t="s">
        <v>1618</v>
      </c>
    </row>
    <row r="64" spans="1:6">
      <c r="A64" s="2" t="s">
        <v>9418</v>
      </c>
      <c r="B64" s="2" t="s">
        <v>1878</v>
      </c>
      <c r="C64" s="2" t="s">
        <v>374</v>
      </c>
      <c r="D64" s="2" t="s">
        <v>1948</v>
      </c>
      <c r="E64" s="2" t="s">
        <v>591</v>
      </c>
      <c r="F64" s="2" t="s">
        <v>1321</v>
      </c>
    </row>
    <row r="65" spans="1:6">
      <c r="A65" s="2" t="s">
        <v>9418</v>
      </c>
      <c r="B65" s="2" t="s">
        <v>1878</v>
      </c>
      <c r="C65" s="2" t="s">
        <v>374</v>
      </c>
      <c r="D65" s="2" t="s">
        <v>1515</v>
      </c>
      <c r="E65" s="2" t="s">
        <v>592</v>
      </c>
      <c r="F65" s="2" t="s">
        <v>1321</v>
      </c>
    </row>
    <row r="66" spans="1:6">
      <c r="A66" s="2" t="s">
        <v>9418</v>
      </c>
      <c r="B66" s="2" t="s">
        <v>1878</v>
      </c>
      <c r="C66" s="2" t="s">
        <v>374</v>
      </c>
      <c r="D66" s="2" t="s">
        <v>1515</v>
      </c>
      <c r="E66" s="2" t="s">
        <v>594</v>
      </c>
      <c r="F66" s="2" t="s">
        <v>1321</v>
      </c>
    </row>
    <row r="67" spans="1:6">
      <c r="A67" s="2" t="s">
        <v>9418</v>
      </c>
      <c r="B67" s="2" t="s">
        <v>1878</v>
      </c>
      <c r="C67" s="2" t="s">
        <v>374</v>
      </c>
      <c r="D67" s="2" t="s">
        <v>1515</v>
      </c>
      <c r="E67" s="2" t="s">
        <v>597</v>
      </c>
      <c r="F67" s="2" t="s">
        <v>1321</v>
      </c>
    </row>
    <row r="68" spans="1:6">
      <c r="A68" s="2" t="s">
        <v>9418</v>
      </c>
      <c r="B68" s="2" t="s">
        <v>1878</v>
      </c>
      <c r="C68" s="2" t="s">
        <v>374</v>
      </c>
      <c r="D68" s="2" t="s">
        <v>598</v>
      </c>
      <c r="E68" s="2" t="s">
        <v>598</v>
      </c>
      <c r="F68" s="2" t="s">
        <v>1321</v>
      </c>
    </row>
    <row r="69" spans="1:6" ht="26.1">
      <c r="A69" s="2" t="s">
        <v>9418</v>
      </c>
      <c r="B69" s="2" t="s">
        <v>1878</v>
      </c>
      <c r="C69" s="2" t="s">
        <v>374</v>
      </c>
      <c r="D69" s="2" t="s">
        <v>1955</v>
      </c>
      <c r="E69" s="2" t="s">
        <v>593</v>
      </c>
      <c r="F69" s="2" t="s">
        <v>1321</v>
      </c>
    </row>
    <row r="70" spans="1:6" ht="26.1">
      <c r="A70" s="2" t="s">
        <v>9418</v>
      </c>
      <c r="B70" s="2" t="s">
        <v>1878</v>
      </c>
      <c r="C70" s="2" t="s">
        <v>374</v>
      </c>
      <c r="D70" s="2" t="s">
        <v>1880</v>
      </c>
      <c r="E70" s="2" t="s">
        <v>590</v>
      </c>
      <c r="F70" s="2" t="s">
        <v>1321</v>
      </c>
    </row>
    <row r="71" spans="1:6" ht="26.1">
      <c r="A71" s="2" t="s">
        <v>9418</v>
      </c>
      <c r="B71" s="2" t="s">
        <v>1878</v>
      </c>
      <c r="C71" s="2" t="s">
        <v>374</v>
      </c>
      <c r="D71" s="2" t="s">
        <v>1880</v>
      </c>
      <c r="E71" s="2" t="s">
        <v>590</v>
      </c>
      <c r="F71" s="2" t="s">
        <v>1618</v>
      </c>
    </row>
    <row r="72" spans="1:6">
      <c r="A72" s="2" t="s">
        <v>9418</v>
      </c>
      <c r="B72" s="2" t="s">
        <v>1969</v>
      </c>
      <c r="C72" s="2" t="s">
        <v>441</v>
      </c>
      <c r="D72" s="2" t="s">
        <v>1971</v>
      </c>
      <c r="E72" s="2" t="s">
        <v>600</v>
      </c>
      <c r="F72" s="2" t="s">
        <v>1618</v>
      </c>
    </row>
    <row r="73" spans="1:6">
      <c r="A73" s="2" t="s">
        <v>9418</v>
      </c>
      <c r="B73" s="2" t="s">
        <v>1969</v>
      </c>
      <c r="C73" s="2" t="s">
        <v>441</v>
      </c>
      <c r="D73" s="2" t="s">
        <v>1971</v>
      </c>
      <c r="E73" s="2" t="s">
        <v>600</v>
      </c>
      <c r="F73" s="2" t="s">
        <v>1307</v>
      </c>
    </row>
    <row r="74" spans="1:6" ht="26.1">
      <c r="A74" s="2" t="s">
        <v>9418</v>
      </c>
      <c r="B74" s="2" t="s">
        <v>1969</v>
      </c>
      <c r="C74" s="2" t="s">
        <v>441</v>
      </c>
      <c r="D74" s="2" t="s">
        <v>599</v>
      </c>
      <c r="E74" s="2" t="s">
        <v>599</v>
      </c>
      <c r="F74" s="2" t="s">
        <v>1618</v>
      </c>
    </row>
  </sheetData>
  <autoFilter ref="A1:F74" xr:uid="{00000000-0009-0000-0000-000008000000}">
    <filterColumn colId="0">
      <filters>
        <filter val="Tech Enabled"/>
      </filters>
    </filterColumn>
  </autoFilter>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4BDA-5FA7-47D7-AF85-65AC17FF6468}">
  <sheetPr>
    <tabColor rgb="FF00B050"/>
  </sheetPr>
  <dimension ref="A1:AC151"/>
  <sheetViews>
    <sheetView topLeftCell="F1" zoomScale="80" zoomScaleNormal="80" workbookViewId="0">
      <selection activeCell="P4" sqref="P4:Q11"/>
    </sheetView>
  </sheetViews>
  <sheetFormatPr defaultRowHeight="14.45"/>
  <cols>
    <col min="1" max="1" width="23.85546875" bestFit="1" customWidth="1"/>
    <col min="2" max="2" width="19.42578125" bestFit="1" customWidth="1"/>
    <col min="3" max="3" width="9.85546875" bestFit="1" customWidth="1"/>
    <col min="4" max="4" width="9.42578125" bestFit="1" customWidth="1"/>
    <col min="5" max="5" width="12.140625" bestFit="1" customWidth="1"/>
    <col min="6" max="6" width="27.140625" customWidth="1"/>
    <col min="7" max="7" width="15.5703125" customWidth="1"/>
    <col min="8" max="8" width="28" customWidth="1"/>
    <col min="9" max="15" width="4.5703125" customWidth="1"/>
    <col min="16" max="16" width="25.42578125" bestFit="1" customWidth="1"/>
    <col min="17" max="17" width="19.42578125" bestFit="1" customWidth="1"/>
    <col min="18" max="23" width="4.5703125" customWidth="1"/>
    <col min="24" max="24" width="11.5703125" customWidth="1"/>
    <col min="25" max="25" width="34.5703125" customWidth="1"/>
    <col min="26" max="26" width="17.42578125" bestFit="1" customWidth="1"/>
    <col min="27" max="27" width="97.5703125" bestFit="1" customWidth="1"/>
    <col min="28" max="28" width="85.140625" bestFit="1" customWidth="1"/>
    <col min="29" max="29" width="21.5703125" bestFit="1" customWidth="1"/>
  </cols>
  <sheetData>
    <row r="1" spans="1:29">
      <c r="Y1" s="116" t="s">
        <v>920</v>
      </c>
      <c r="Z1" t="s">
        <v>9616</v>
      </c>
    </row>
    <row r="3" spans="1:29">
      <c r="Y3" s="116" t="s">
        <v>90</v>
      </c>
      <c r="Z3" s="116" t="s">
        <v>929</v>
      </c>
      <c r="AA3" s="116" t="s">
        <v>1606</v>
      </c>
      <c r="AB3" s="116" t="s">
        <v>91</v>
      </c>
      <c r="AC3" t="s">
        <v>9617</v>
      </c>
    </row>
    <row r="4" spans="1:29">
      <c r="P4" s="116" t="s">
        <v>920</v>
      </c>
      <c r="Q4" t="s">
        <v>9616</v>
      </c>
      <c r="Y4" t="s">
        <v>1618</v>
      </c>
      <c r="Z4" t="s">
        <v>20</v>
      </c>
      <c r="AA4" t="s">
        <v>1631</v>
      </c>
      <c r="AB4" t="s">
        <v>400</v>
      </c>
      <c r="AC4">
        <v>1</v>
      </c>
    </row>
    <row r="5" spans="1:29">
      <c r="Y5" t="s">
        <v>1618</v>
      </c>
      <c r="Z5" t="s">
        <v>20</v>
      </c>
      <c r="AA5" t="s">
        <v>1631</v>
      </c>
      <c r="AB5" t="s">
        <v>688</v>
      </c>
      <c r="AC5">
        <v>1</v>
      </c>
    </row>
    <row r="6" spans="1:29">
      <c r="P6" s="116" t="s">
        <v>929</v>
      </c>
      <c r="Q6" t="s">
        <v>9618</v>
      </c>
      <c r="Y6" t="s">
        <v>1618</v>
      </c>
      <c r="Z6" t="s">
        <v>20</v>
      </c>
      <c r="AA6" t="s">
        <v>1631</v>
      </c>
      <c r="AB6" t="s">
        <v>405</v>
      </c>
      <c r="AC6">
        <v>1</v>
      </c>
    </row>
    <row r="7" spans="1:29">
      <c r="P7" s="117" t="s">
        <v>1139</v>
      </c>
      <c r="Q7">
        <v>44</v>
      </c>
      <c r="Y7" t="s">
        <v>1618</v>
      </c>
      <c r="Z7" t="s">
        <v>20</v>
      </c>
      <c r="AA7" t="s">
        <v>1631</v>
      </c>
      <c r="AB7" t="s">
        <v>248</v>
      </c>
      <c r="AC7">
        <v>1</v>
      </c>
    </row>
    <row r="8" spans="1:29">
      <c r="P8" s="117" t="s">
        <v>104</v>
      </c>
      <c r="Q8">
        <v>65</v>
      </c>
      <c r="Y8" t="s">
        <v>1618</v>
      </c>
      <c r="Z8" t="s">
        <v>20</v>
      </c>
      <c r="AA8" t="s">
        <v>1631</v>
      </c>
      <c r="AB8" t="s">
        <v>237</v>
      </c>
      <c r="AC8">
        <v>1</v>
      </c>
    </row>
    <row r="9" spans="1:29">
      <c r="P9" s="117" t="s">
        <v>1641</v>
      </c>
      <c r="Q9">
        <v>28</v>
      </c>
      <c r="Y9" t="s">
        <v>1618</v>
      </c>
      <c r="Z9" t="s">
        <v>20</v>
      </c>
      <c r="AA9" t="s">
        <v>1631</v>
      </c>
      <c r="AB9" t="s">
        <v>690</v>
      </c>
      <c r="AC9">
        <v>1</v>
      </c>
    </row>
    <row r="10" spans="1:29">
      <c r="P10" s="117" t="s">
        <v>824</v>
      </c>
      <c r="Y10" t="s">
        <v>1618</v>
      </c>
      <c r="Z10" t="s">
        <v>20</v>
      </c>
      <c r="AA10" t="s">
        <v>1631</v>
      </c>
      <c r="AB10" t="s">
        <v>264</v>
      </c>
      <c r="AC10">
        <v>1</v>
      </c>
    </row>
    <row r="11" spans="1:29">
      <c r="P11" s="117" t="s">
        <v>20</v>
      </c>
      <c r="Q11">
        <v>154</v>
      </c>
      <c r="Y11" t="s">
        <v>1618</v>
      </c>
      <c r="Z11" t="s">
        <v>20</v>
      </c>
      <c r="AA11" t="s">
        <v>1631</v>
      </c>
      <c r="AB11" t="s">
        <v>127</v>
      </c>
      <c r="AC11">
        <v>1</v>
      </c>
    </row>
    <row r="12" spans="1:29">
      <c r="A12" s="116" t="s">
        <v>920</v>
      </c>
      <c r="B12" t="s">
        <v>9616</v>
      </c>
      <c r="P12" s="117" t="s">
        <v>9619</v>
      </c>
      <c r="Q12">
        <v>291</v>
      </c>
      <c r="Y12" t="s">
        <v>1618</v>
      </c>
      <c r="Z12" t="s">
        <v>20</v>
      </c>
      <c r="AA12" t="s">
        <v>1631</v>
      </c>
      <c r="AB12" t="s">
        <v>327</v>
      </c>
      <c r="AC12">
        <v>1</v>
      </c>
    </row>
    <row r="13" spans="1:29">
      <c r="A13" s="116" t="s">
        <v>929</v>
      </c>
      <c r="B13" t="s">
        <v>9616</v>
      </c>
      <c r="Y13" t="s">
        <v>1618</v>
      </c>
      <c r="Z13" t="s">
        <v>20</v>
      </c>
      <c r="AA13" t="s">
        <v>1631</v>
      </c>
      <c r="AB13" t="s">
        <v>256</v>
      </c>
      <c r="AC13">
        <v>1</v>
      </c>
    </row>
    <row r="14" spans="1:29">
      <c r="Y14" t="s">
        <v>1618</v>
      </c>
      <c r="Z14" t="s">
        <v>20</v>
      </c>
      <c r="AA14" t="s">
        <v>1631</v>
      </c>
      <c r="AB14" t="s">
        <v>258</v>
      </c>
      <c r="AC14">
        <v>1</v>
      </c>
    </row>
    <row r="15" spans="1:29">
      <c r="A15" s="116" t="s">
        <v>9620</v>
      </c>
      <c r="B15" t="s">
        <v>9618</v>
      </c>
      <c r="Y15" t="s">
        <v>1618</v>
      </c>
      <c r="Z15" t="s">
        <v>20</v>
      </c>
      <c r="AA15" t="s">
        <v>1631</v>
      </c>
      <c r="AB15" t="s">
        <v>262</v>
      </c>
      <c r="AC15">
        <v>1</v>
      </c>
    </row>
    <row r="16" spans="1:29">
      <c r="A16" s="117" t="s">
        <v>1609</v>
      </c>
      <c r="B16">
        <v>19</v>
      </c>
      <c r="Y16" t="s">
        <v>1618</v>
      </c>
      <c r="Z16" t="s">
        <v>20</v>
      </c>
      <c r="AA16" t="s">
        <v>1631</v>
      </c>
      <c r="AB16" t="s">
        <v>403</v>
      </c>
      <c r="AC16">
        <v>1</v>
      </c>
    </row>
    <row r="17" spans="1:29">
      <c r="A17" s="117" t="s">
        <v>1613</v>
      </c>
      <c r="B17">
        <v>16</v>
      </c>
      <c r="Y17" t="s">
        <v>1618</v>
      </c>
      <c r="Z17" t="s">
        <v>20</v>
      </c>
      <c r="AA17" t="s">
        <v>1631</v>
      </c>
      <c r="AB17" t="s">
        <v>137</v>
      </c>
      <c r="AC17">
        <v>1</v>
      </c>
    </row>
    <row r="18" spans="1:29">
      <c r="A18" s="117" t="s">
        <v>1648</v>
      </c>
      <c r="B18">
        <v>44</v>
      </c>
      <c r="Y18" t="s">
        <v>1618</v>
      </c>
      <c r="Z18" t="s">
        <v>20</v>
      </c>
      <c r="AA18" t="s">
        <v>1631</v>
      </c>
      <c r="AB18" t="s">
        <v>286</v>
      </c>
      <c r="AC18">
        <v>1</v>
      </c>
    </row>
    <row r="19" spans="1:29">
      <c r="A19" s="117" t="s">
        <v>1641</v>
      </c>
      <c r="B19">
        <v>14</v>
      </c>
      <c r="Y19" t="s">
        <v>1618</v>
      </c>
      <c r="Z19" t="s">
        <v>20</v>
      </c>
      <c r="AA19" t="s">
        <v>1631</v>
      </c>
      <c r="AB19" t="s">
        <v>290</v>
      </c>
      <c r="AC19">
        <v>1</v>
      </c>
    </row>
    <row r="20" spans="1:29">
      <c r="A20" s="117" t="s">
        <v>9619</v>
      </c>
      <c r="B20">
        <v>93</v>
      </c>
      <c r="Y20" t="s">
        <v>1618</v>
      </c>
      <c r="Z20" t="s">
        <v>20</v>
      </c>
      <c r="AA20" t="s">
        <v>1631</v>
      </c>
      <c r="AB20" t="s">
        <v>411</v>
      </c>
      <c r="AC20">
        <v>1</v>
      </c>
    </row>
    <row r="21" spans="1:29">
      <c r="Y21" t="s">
        <v>1618</v>
      </c>
      <c r="Z21" t="s">
        <v>20</v>
      </c>
      <c r="AA21" t="s">
        <v>1631</v>
      </c>
      <c r="AB21" t="s">
        <v>397</v>
      </c>
      <c r="AC21">
        <v>1</v>
      </c>
    </row>
    <row r="22" spans="1:29">
      <c r="Y22" t="s">
        <v>1618</v>
      </c>
      <c r="Z22" t="s">
        <v>20</v>
      </c>
      <c r="AA22" t="s">
        <v>1631</v>
      </c>
      <c r="AB22" t="s">
        <v>139</v>
      </c>
      <c r="AC22">
        <v>1</v>
      </c>
    </row>
    <row r="23" spans="1:29">
      <c r="Y23" t="s">
        <v>1618</v>
      </c>
      <c r="Z23" t="s">
        <v>20</v>
      </c>
      <c r="AA23" t="s">
        <v>1631</v>
      </c>
      <c r="AB23" t="s">
        <v>293</v>
      </c>
      <c r="AC23">
        <v>1</v>
      </c>
    </row>
    <row r="24" spans="1:29">
      <c r="Y24" t="s">
        <v>1618</v>
      </c>
      <c r="Z24" t="s">
        <v>20</v>
      </c>
      <c r="AA24" t="s">
        <v>1631</v>
      </c>
      <c r="AB24" t="s">
        <v>252</v>
      </c>
      <c r="AC24">
        <v>1</v>
      </c>
    </row>
    <row r="25" spans="1:29">
      <c r="Y25" t="s">
        <v>1618</v>
      </c>
      <c r="Z25" t="s">
        <v>20</v>
      </c>
      <c r="AA25" t="s">
        <v>1631</v>
      </c>
      <c r="AB25" t="s">
        <v>365</v>
      </c>
      <c r="AC25">
        <v>1</v>
      </c>
    </row>
    <row r="26" spans="1:29">
      <c r="A26" s="116" t="s">
        <v>920</v>
      </c>
      <c r="B26" t="s">
        <v>9616</v>
      </c>
      <c r="Y26" t="s">
        <v>1618</v>
      </c>
      <c r="Z26" t="s">
        <v>20</v>
      </c>
      <c r="AA26" t="s">
        <v>1631</v>
      </c>
      <c r="AB26" t="s">
        <v>692</v>
      </c>
      <c r="AC26">
        <v>1</v>
      </c>
    </row>
    <row r="27" spans="1:29">
      <c r="Y27" t="s">
        <v>1618</v>
      </c>
      <c r="Z27" t="s">
        <v>20</v>
      </c>
      <c r="AA27" t="s">
        <v>1631</v>
      </c>
      <c r="AB27" t="s">
        <v>330</v>
      </c>
      <c r="AC27">
        <v>1</v>
      </c>
    </row>
    <row r="28" spans="1:29">
      <c r="A28" s="116" t="s">
        <v>9618</v>
      </c>
      <c r="B28" s="116" t="s">
        <v>9621</v>
      </c>
      <c r="Y28" t="s">
        <v>1618</v>
      </c>
      <c r="Z28" t="s">
        <v>20</v>
      </c>
      <c r="AA28" t="s">
        <v>1631</v>
      </c>
      <c r="AB28" t="s">
        <v>625</v>
      </c>
      <c r="AC28">
        <v>2</v>
      </c>
    </row>
    <row r="29" spans="1:29">
      <c r="A29" s="116" t="s">
        <v>95</v>
      </c>
      <c r="B29" t="s">
        <v>1139</v>
      </c>
      <c r="C29" t="s">
        <v>1609</v>
      </c>
      <c r="D29" t="s">
        <v>1613</v>
      </c>
      <c r="E29" t="s">
        <v>1648</v>
      </c>
      <c r="F29" t="s">
        <v>1631</v>
      </c>
      <c r="G29" t="s">
        <v>1641</v>
      </c>
      <c r="H29" t="s">
        <v>824</v>
      </c>
      <c r="I29" t="s">
        <v>9619</v>
      </c>
      <c r="Y29" t="s">
        <v>1618</v>
      </c>
      <c r="Z29" t="s">
        <v>20</v>
      </c>
      <c r="AA29" t="s">
        <v>1631</v>
      </c>
      <c r="AB29" t="s">
        <v>266</v>
      </c>
      <c r="AC29">
        <v>1</v>
      </c>
    </row>
    <row r="30" spans="1:29">
      <c r="A30" s="117" t="s">
        <v>1139</v>
      </c>
      <c r="B30">
        <v>44</v>
      </c>
      <c r="I30">
        <v>44</v>
      </c>
      <c r="Y30" t="s">
        <v>1618</v>
      </c>
      <c r="Z30" t="s">
        <v>20</v>
      </c>
      <c r="AA30" t="s">
        <v>1648</v>
      </c>
      <c r="AB30" t="s">
        <v>260</v>
      </c>
      <c r="AC30">
        <v>1</v>
      </c>
    </row>
    <row r="31" spans="1:29">
      <c r="A31" s="194" t="s">
        <v>1608</v>
      </c>
      <c r="B31">
        <v>24</v>
      </c>
      <c r="I31">
        <v>24</v>
      </c>
      <c r="Y31" t="s">
        <v>1618</v>
      </c>
      <c r="Z31" t="s">
        <v>20</v>
      </c>
      <c r="AA31" t="s">
        <v>1648</v>
      </c>
      <c r="AB31" t="s">
        <v>362</v>
      </c>
      <c r="AC31">
        <v>1</v>
      </c>
    </row>
    <row r="32" spans="1:29">
      <c r="A32" s="194" t="s">
        <v>203</v>
      </c>
      <c r="B32">
        <v>4</v>
      </c>
      <c r="I32">
        <v>4</v>
      </c>
      <c r="Y32" t="s">
        <v>1618</v>
      </c>
      <c r="Z32" t="s">
        <v>20</v>
      </c>
      <c r="AA32" t="s">
        <v>1648</v>
      </c>
      <c r="AB32" t="s">
        <v>588</v>
      </c>
      <c r="AC32">
        <v>1</v>
      </c>
    </row>
    <row r="33" spans="1:29">
      <c r="A33" s="194" t="s">
        <v>228</v>
      </c>
      <c r="B33">
        <v>6</v>
      </c>
      <c r="I33">
        <v>6</v>
      </c>
      <c r="Y33" t="s">
        <v>1618</v>
      </c>
      <c r="Z33" t="s">
        <v>20</v>
      </c>
      <c r="AA33" t="s">
        <v>1613</v>
      </c>
      <c r="AB33" t="s">
        <v>814</v>
      </c>
      <c r="AC33">
        <v>1</v>
      </c>
    </row>
    <row r="34" spans="1:29">
      <c r="A34" s="194" t="s">
        <v>1618</v>
      </c>
      <c r="B34">
        <v>6</v>
      </c>
      <c r="I34">
        <v>6</v>
      </c>
      <c r="Y34" t="s">
        <v>1618</v>
      </c>
      <c r="Z34" t="s">
        <v>20</v>
      </c>
      <c r="AA34" t="s">
        <v>1613</v>
      </c>
      <c r="AB34" t="s">
        <v>241</v>
      </c>
      <c r="AC34">
        <v>1</v>
      </c>
    </row>
    <row r="35" spans="1:29">
      <c r="A35" s="194" t="s">
        <v>1321</v>
      </c>
      <c r="B35">
        <v>2</v>
      </c>
      <c r="I35">
        <v>2</v>
      </c>
      <c r="Y35" t="s">
        <v>1618</v>
      </c>
      <c r="Z35" t="s">
        <v>20</v>
      </c>
      <c r="AA35" t="s">
        <v>1613</v>
      </c>
      <c r="AB35" t="s">
        <v>239</v>
      </c>
      <c r="AC35">
        <v>1</v>
      </c>
    </row>
    <row r="36" spans="1:29">
      <c r="A36" s="194" t="s">
        <v>904</v>
      </c>
      <c r="B36">
        <v>2</v>
      </c>
      <c r="I36">
        <v>2</v>
      </c>
      <c r="Y36" t="s">
        <v>1321</v>
      </c>
      <c r="Z36" t="s">
        <v>20</v>
      </c>
      <c r="AA36" t="s">
        <v>1631</v>
      </c>
      <c r="AB36" t="s">
        <v>237</v>
      </c>
      <c r="AC36">
        <v>1</v>
      </c>
    </row>
    <row r="37" spans="1:29">
      <c r="A37" s="117" t="s">
        <v>104</v>
      </c>
      <c r="C37">
        <v>12</v>
      </c>
      <c r="D37">
        <v>4</v>
      </c>
      <c r="E37">
        <v>2</v>
      </c>
      <c r="F37">
        <v>4</v>
      </c>
      <c r="G37">
        <v>43</v>
      </c>
      <c r="I37">
        <v>65</v>
      </c>
      <c r="Y37" t="s">
        <v>1321</v>
      </c>
      <c r="Z37" t="s">
        <v>20</v>
      </c>
      <c r="AA37" t="s">
        <v>1631</v>
      </c>
      <c r="AB37" t="s">
        <v>407</v>
      </c>
      <c r="AC37">
        <v>2</v>
      </c>
    </row>
    <row r="38" spans="1:29">
      <c r="A38" s="194" t="s">
        <v>1608</v>
      </c>
      <c r="C38">
        <v>2</v>
      </c>
      <c r="D38">
        <v>2</v>
      </c>
      <c r="I38">
        <v>4</v>
      </c>
      <c r="Y38" t="s">
        <v>1321</v>
      </c>
      <c r="Z38" t="s">
        <v>20</v>
      </c>
      <c r="AA38" t="s">
        <v>1631</v>
      </c>
      <c r="AB38" t="s">
        <v>818</v>
      </c>
      <c r="AC38">
        <v>1</v>
      </c>
    </row>
    <row r="39" spans="1:29">
      <c r="A39" s="194" t="s">
        <v>203</v>
      </c>
      <c r="F39">
        <v>1</v>
      </c>
      <c r="I39">
        <v>1</v>
      </c>
      <c r="Y39" t="s">
        <v>1321</v>
      </c>
      <c r="Z39" t="s">
        <v>20</v>
      </c>
      <c r="AA39" t="s">
        <v>1631</v>
      </c>
      <c r="AB39" t="s">
        <v>256</v>
      </c>
      <c r="AC39">
        <v>1</v>
      </c>
    </row>
    <row r="40" spans="1:29">
      <c r="A40" s="194" t="s">
        <v>228</v>
      </c>
      <c r="C40">
        <v>1</v>
      </c>
      <c r="I40">
        <v>1</v>
      </c>
      <c r="Y40" t="s">
        <v>1321</v>
      </c>
      <c r="Z40" t="s">
        <v>20</v>
      </c>
      <c r="AA40" t="s">
        <v>1631</v>
      </c>
      <c r="AB40" t="s">
        <v>258</v>
      </c>
      <c r="AC40">
        <v>1</v>
      </c>
    </row>
    <row r="41" spans="1:29">
      <c r="A41" s="194" t="s">
        <v>1618</v>
      </c>
      <c r="C41">
        <v>5</v>
      </c>
      <c r="I41">
        <v>5</v>
      </c>
      <c r="Y41" t="s">
        <v>1321</v>
      </c>
      <c r="Z41" t="s">
        <v>20</v>
      </c>
      <c r="AA41" t="s">
        <v>1631</v>
      </c>
      <c r="AB41" t="s">
        <v>262</v>
      </c>
      <c r="AC41">
        <v>1</v>
      </c>
    </row>
    <row r="42" spans="1:29">
      <c r="A42" s="194" t="s">
        <v>1321</v>
      </c>
      <c r="C42">
        <v>2</v>
      </c>
      <c r="G42">
        <v>1</v>
      </c>
      <c r="I42">
        <v>3</v>
      </c>
      <c r="Y42" t="s">
        <v>1321</v>
      </c>
      <c r="Z42" t="s">
        <v>20</v>
      </c>
      <c r="AA42" t="s">
        <v>1631</v>
      </c>
      <c r="AB42" t="s">
        <v>243</v>
      </c>
      <c r="AC42">
        <v>1</v>
      </c>
    </row>
    <row r="43" spans="1:29">
      <c r="A43" s="194" t="s">
        <v>890</v>
      </c>
      <c r="C43">
        <v>1</v>
      </c>
      <c r="I43">
        <v>1</v>
      </c>
      <c r="Y43" t="s">
        <v>1321</v>
      </c>
      <c r="Z43" t="s">
        <v>20</v>
      </c>
      <c r="AA43" t="s">
        <v>1631</v>
      </c>
      <c r="AB43" t="s">
        <v>411</v>
      </c>
      <c r="AC43">
        <v>1</v>
      </c>
    </row>
    <row r="44" spans="1:29">
      <c r="A44" s="194" t="s">
        <v>2006</v>
      </c>
      <c r="G44">
        <v>25</v>
      </c>
      <c r="I44">
        <v>25</v>
      </c>
      <c r="Y44" t="s">
        <v>1321</v>
      </c>
      <c r="Z44" t="s">
        <v>20</v>
      </c>
      <c r="AA44" t="s">
        <v>1631</v>
      </c>
      <c r="AB44" t="s">
        <v>245</v>
      </c>
      <c r="AC44">
        <v>1</v>
      </c>
    </row>
    <row r="45" spans="1:29">
      <c r="A45" s="194" t="s">
        <v>2024</v>
      </c>
      <c r="G45">
        <v>5</v>
      </c>
      <c r="I45">
        <v>5</v>
      </c>
      <c r="Y45" t="s">
        <v>1321</v>
      </c>
      <c r="Z45" t="s">
        <v>20</v>
      </c>
      <c r="AA45" t="s">
        <v>1631</v>
      </c>
      <c r="AB45" t="s">
        <v>433</v>
      </c>
      <c r="AC45">
        <v>1</v>
      </c>
    </row>
    <row r="46" spans="1:29">
      <c r="A46" s="194" t="s">
        <v>1065</v>
      </c>
      <c r="G46">
        <v>6</v>
      </c>
      <c r="I46">
        <v>6</v>
      </c>
      <c r="Y46" t="s">
        <v>1321</v>
      </c>
      <c r="Z46" t="s">
        <v>20</v>
      </c>
      <c r="AA46" t="s">
        <v>1631</v>
      </c>
      <c r="AB46" t="s">
        <v>625</v>
      </c>
      <c r="AC46">
        <v>1</v>
      </c>
    </row>
    <row r="47" spans="1:29">
      <c r="A47" s="194" t="s">
        <v>904</v>
      </c>
      <c r="F47">
        <v>3</v>
      </c>
      <c r="G47">
        <v>6</v>
      </c>
      <c r="I47">
        <v>9</v>
      </c>
      <c r="Y47" t="s">
        <v>1321</v>
      </c>
      <c r="Z47" t="s">
        <v>20</v>
      </c>
      <c r="AA47" t="s">
        <v>1631</v>
      </c>
      <c r="AB47" t="s">
        <v>266</v>
      </c>
      <c r="AC47">
        <v>1</v>
      </c>
    </row>
    <row r="48" spans="1:29">
      <c r="A48" s="194" t="s">
        <v>1663</v>
      </c>
      <c r="C48">
        <v>1</v>
      </c>
      <c r="D48">
        <v>2</v>
      </c>
      <c r="E48">
        <v>2</v>
      </c>
      <c r="I48">
        <v>5</v>
      </c>
      <c r="Y48" t="s">
        <v>1321</v>
      </c>
      <c r="Z48" t="s">
        <v>20</v>
      </c>
      <c r="AA48" t="s">
        <v>1609</v>
      </c>
      <c r="AB48" t="s">
        <v>386</v>
      </c>
      <c r="AC48">
        <v>1</v>
      </c>
    </row>
    <row r="49" spans="1:29">
      <c r="A49" s="117" t="s">
        <v>1641</v>
      </c>
      <c r="C49">
        <v>11</v>
      </c>
      <c r="D49">
        <v>2</v>
      </c>
      <c r="E49">
        <v>1</v>
      </c>
      <c r="F49">
        <v>1</v>
      </c>
      <c r="G49">
        <v>13</v>
      </c>
      <c r="I49">
        <v>28</v>
      </c>
      <c r="Y49" t="s">
        <v>1321</v>
      </c>
      <c r="Z49" t="s">
        <v>20</v>
      </c>
      <c r="AA49" t="s">
        <v>1648</v>
      </c>
      <c r="AB49" t="s">
        <v>594</v>
      </c>
      <c r="AC49">
        <v>1</v>
      </c>
    </row>
    <row r="50" spans="1:29">
      <c r="A50" s="194" t="s">
        <v>1608</v>
      </c>
      <c r="C50">
        <v>4</v>
      </c>
      <c r="D50">
        <v>1</v>
      </c>
      <c r="E50">
        <v>1</v>
      </c>
      <c r="I50">
        <v>6</v>
      </c>
      <c r="Y50" t="s">
        <v>1321</v>
      </c>
      <c r="Z50" t="s">
        <v>20</v>
      </c>
      <c r="AA50" t="s">
        <v>1648</v>
      </c>
      <c r="AB50" t="s">
        <v>817</v>
      </c>
      <c r="AC50">
        <v>1</v>
      </c>
    </row>
    <row r="51" spans="1:29">
      <c r="A51" s="194" t="s">
        <v>228</v>
      </c>
      <c r="C51">
        <v>1</v>
      </c>
      <c r="G51">
        <v>6</v>
      </c>
      <c r="I51">
        <v>7</v>
      </c>
      <c r="Y51" t="s">
        <v>1321</v>
      </c>
      <c r="Z51" t="s">
        <v>20</v>
      </c>
      <c r="AA51" t="s">
        <v>1648</v>
      </c>
      <c r="AB51" t="s">
        <v>821</v>
      </c>
      <c r="AC51">
        <v>1</v>
      </c>
    </row>
    <row r="52" spans="1:29">
      <c r="A52" s="194" t="s">
        <v>1618</v>
      </c>
      <c r="C52">
        <v>1</v>
      </c>
      <c r="G52">
        <v>1</v>
      </c>
      <c r="I52">
        <v>2</v>
      </c>
      <c r="Y52" t="s">
        <v>1321</v>
      </c>
      <c r="Z52" t="s">
        <v>20</v>
      </c>
      <c r="AA52" t="s">
        <v>1648</v>
      </c>
      <c r="AB52" t="s">
        <v>375</v>
      </c>
      <c r="AC52">
        <v>1</v>
      </c>
    </row>
    <row r="53" spans="1:29">
      <c r="A53" s="194" t="s">
        <v>1321</v>
      </c>
      <c r="D53">
        <v>1</v>
      </c>
      <c r="F53">
        <v>1</v>
      </c>
      <c r="G53">
        <v>6</v>
      </c>
      <c r="I53">
        <v>8</v>
      </c>
      <c r="Y53" t="s">
        <v>1321</v>
      </c>
      <c r="Z53" t="s">
        <v>20</v>
      </c>
      <c r="AA53" t="s">
        <v>1648</v>
      </c>
      <c r="AB53" t="s">
        <v>260</v>
      </c>
      <c r="AC53">
        <v>1</v>
      </c>
    </row>
    <row r="54" spans="1:29">
      <c r="A54" s="194" t="s">
        <v>1663</v>
      </c>
      <c r="C54">
        <v>5</v>
      </c>
      <c r="I54">
        <v>5</v>
      </c>
      <c r="Y54" t="s">
        <v>1321</v>
      </c>
      <c r="Z54" t="s">
        <v>20</v>
      </c>
      <c r="AA54" t="s">
        <v>1648</v>
      </c>
      <c r="AB54" t="s">
        <v>819</v>
      </c>
      <c r="AC54">
        <v>1</v>
      </c>
    </row>
    <row r="55" spans="1:29">
      <c r="A55" s="117" t="s">
        <v>824</v>
      </c>
      <c r="Y55" t="s">
        <v>1321</v>
      </c>
      <c r="Z55" t="s">
        <v>20</v>
      </c>
      <c r="AA55" t="s">
        <v>1648</v>
      </c>
      <c r="AB55" t="s">
        <v>413</v>
      </c>
      <c r="AC55">
        <v>1</v>
      </c>
    </row>
    <row r="56" spans="1:29">
      <c r="A56" s="194" t="s">
        <v>824</v>
      </c>
      <c r="Y56" t="s">
        <v>1321</v>
      </c>
      <c r="Z56" t="s">
        <v>20</v>
      </c>
      <c r="AA56" t="s">
        <v>1648</v>
      </c>
      <c r="AB56" t="s">
        <v>822</v>
      </c>
      <c r="AC56">
        <v>2</v>
      </c>
    </row>
    <row r="57" spans="1:29">
      <c r="A57" s="117" t="s">
        <v>20</v>
      </c>
      <c r="C57">
        <v>8</v>
      </c>
      <c r="D57">
        <v>14</v>
      </c>
      <c r="E57">
        <v>43</v>
      </c>
      <c r="F57">
        <v>88</v>
      </c>
      <c r="G57">
        <v>1</v>
      </c>
      <c r="I57">
        <v>154</v>
      </c>
      <c r="Y57" t="s">
        <v>1321</v>
      </c>
      <c r="Z57" t="s">
        <v>20</v>
      </c>
      <c r="AA57" t="s">
        <v>1648</v>
      </c>
      <c r="AB57" t="s">
        <v>390</v>
      </c>
      <c r="AC57">
        <v>1</v>
      </c>
    </row>
    <row r="58" spans="1:29">
      <c r="A58" s="194" t="s">
        <v>1608</v>
      </c>
      <c r="C58">
        <v>2</v>
      </c>
      <c r="D58">
        <v>1</v>
      </c>
      <c r="E58">
        <v>20</v>
      </c>
      <c r="F58">
        <v>35</v>
      </c>
      <c r="I58">
        <v>58</v>
      </c>
      <c r="Y58" t="s">
        <v>1321</v>
      </c>
      <c r="Z58" t="s">
        <v>20</v>
      </c>
      <c r="AA58" t="s">
        <v>1613</v>
      </c>
      <c r="AB58" t="s">
        <v>239</v>
      </c>
      <c r="AC58">
        <v>1</v>
      </c>
    </row>
    <row r="59" spans="1:29">
      <c r="A59" s="194" t="s">
        <v>203</v>
      </c>
      <c r="E59">
        <v>3</v>
      </c>
      <c r="I59">
        <v>3</v>
      </c>
      <c r="Y59" t="s">
        <v>890</v>
      </c>
      <c r="Z59" t="s">
        <v>20</v>
      </c>
      <c r="AA59" t="s">
        <v>1631</v>
      </c>
      <c r="AB59" t="s">
        <v>345</v>
      </c>
      <c r="AC59">
        <v>1</v>
      </c>
    </row>
    <row r="60" spans="1:29">
      <c r="A60" s="194" t="s">
        <v>228</v>
      </c>
      <c r="E60">
        <v>5</v>
      </c>
      <c r="F60">
        <v>2</v>
      </c>
      <c r="I60">
        <v>7</v>
      </c>
      <c r="Y60" t="s">
        <v>890</v>
      </c>
      <c r="Z60" t="s">
        <v>20</v>
      </c>
      <c r="AA60" t="s">
        <v>1631</v>
      </c>
      <c r="AB60" t="s">
        <v>343</v>
      </c>
      <c r="AC60">
        <v>1</v>
      </c>
    </row>
    <row r="61" spans="1:29">
      <c r="A61" s="194" t="s">
        <v>1618</v>
      </c>
      <c r="D61">
        <v>3</v>
      </c>
      <c r="E61">
        <v>3</v>
      </c>
      <c r="F61">
        <v>27</v>
      </c>
      <c r="I61">
        <v>33</v>
      </c>
      <c r="Y61" t="s">
        <v>890</v>
      </c>
      <c r="Z61" t="s">
        <v>20</v>
      </c>
      <c r="AA61" t="s">
        <v>1631</v>
      </c>
      <c r="AB61" t="s">
        <v>884</v>
      </c>
      <c r="AC61">
        <v>1</v>
      </c>
    </row>
    <row r="62" spans="1:29">
      <c r="A62" s="194" t="s">
        <v>1321</v>
      </c>
      <c r="C62">
        <v>1</v>
      </c>
      <c r="D62">
        <v>1</v>
      </c>
      <c r="E62">
        <v>10</v>
      </c>
      <c r="F62">
        <v>13</v>
      </c>
      <c r="I62">
        <v>25</v>
      </c>
      <c r="Y62" t="s">
        <v>890</v>
      </c>
      <c r="Z62" t="s">
        <v>20</v>
      </c>
      <c r="AA62" t="s">
        <v>1631</v>
      </c>
      <c r="AB62" t="s">
        <v>868</v>
      </c>
    </row>
    <row r="63" spans="1:29">
      <c r="A63" s="194" t="s">
        <v>890</v>
      </c>
      <c r="C63">
        <v>3</v>
      </c>
      <c r="D63">
        <v>2</v>
      </c>
      <c r="E63">
        <v>2</v>
      </c>
      <c r="F63">
        <v>11</v>
      </c>
      <c r="G63">
        <v>1</v>
      </c>
      <c r="I63">
        <v>19</v>
      </c>
      <c r="Y63" t="s">
        <v>890</v>
      </c>
      <c r="Z63" t="s">
        <v>20</v>
      </c>
      <c r="AA63" t="s">
        <v>1631</v>
      </c>
      <c r="AB63" t="s">
        <v>237</v>
      </c>
      <c r="AC63">
        <v>1</v>
      </c>
    </row>
    <row r="64" spans="1:29">
      <c r="A64" s="194" t="s">
        <v>904</v>
      </c>
      <c r="C64">
        <v>2</v>
      </c>
      <c r="I64">
        <v>2</v>
      </c>
      <c r="Y64" t="s">
        <v>890</v>
      </c>
      <c r="Z64" t="s">
        <v>20</v>
      </c>
      <c r="AA64" t="s">
        <v>1631</v>
      </c>
      <c r="AB64" t="s">
        <v>101</v>
      </c>
      <c r="AC64">
        <v>2</v>
      </c>
    </row>
    <row r="65" spans="1:29">
      <c r="A65" s="194" t="s">
        <v>1663</v>
      </c>
      <c r="D65">
        <v>7</v>
      </c>
      <c r="I65">
        <v>7</v>
      </c>
      <c r="Y65" t="s">
        <v>890</v>
      </c>
      <c r="Z65" t="s">
        <v>20</v>
      </c>
      <c r="AA65" t="s">
        <v>1631</v>
      </c>
      <c r="AB65" t="s">
        <v>340</v>
      </c>
      <c r="AC65">
        <v>1</v>
      </c>
    </row>
    <row r="66" spans="1:29">
      <c r="A66" s="117" t="s">
        <v>9619</v>
      </c>
      <c r="B66">
        <v>44</v>
      </c>
      <c r="C66">
        <v>31</v>
      </c>
      <c r="D66">
        <v>20</v>
      </c>
      <c r="E66">
        <v>46</v>
      </c>
      <c r="F66">
        <v>93</v>
      </c>
      <c r="G66">
        <v>57</v>
      </c>
      <c r="I66">
        <v>291</v>
      </c>
      <c r="Y66" t="s">
        <v>890</v>
      </c>
      <c r="Z66" t="s">
        <v>20</v>
      </c>
      <c r="AA66" t="s">
        <v>1631</v>
      </c>
      <c r="AB66" t="s">
        <v>336</v>
      </c>
      <c r="AC66">
        <v>1</v>
      </c>
    </row>
    <row r="67" spans="1:29">
      <c r="Y67" t="s">
        <v>890</v>
      </c>
      <c r="Z67" t="s">
        <v>20</v>
      </c>
      <c r="AA67" t="s">
        <v>1631</v>
      </c>
      <c r="AB67" t="s">
        <v>338</v>
      </c>
      <c r="AC67">
        <v>1</v>
      </c>
    </row>
    <row r="68" spans="1:29">
      <c r="Y68" t="s">
        <v>890</v>
      </c>
      <c r="Z68" t="s">
        <v>20</v>
      </c>
      <c r="AA68" t="s">
        <v>1631</v>
      </c>
      <c r="AB68" t="s">
        <v>84</v>
      </c>
      <c r="AC68">
        <v>1</v>
      </c>
    </row>
    <row r="69" spans="1:29">
      <c r="Y69" t="s">
        <v>890</v>
      </c>
      <c r="Z69" t="s">
        <v>20</v>
      </c>
      <c r="AA69" t="s">
        <v>1641</v>
      </c>
      <c r="AB69" t="s">
        <v>327</v>
      </c>
      <c r="AC69">
        <v>1</v>
      </c>
    </row>
    <row r="70" spans="1:29">
      <c r="Y70" t="s">
        <v>890</v>
      </c>
      <c r="Z70" t="s">
        <v>20</v>
      </c>
      <c r="AA70" t="s">
        <v>1609</v>
      </c>
      <c r="AB70" t="s">
        <v>325</v>
      </c>
      <c r="AC70">
        <v>1</v>
      </c>
    </row>
    <row r="71" spans="1:29">
      <c r="Y71" t="s">
        <v>890</v>
      </c>
      <c r="Z71" t="s">
        <v>20</v>
      </c>
      <c r="AA71" t="s">
        <v>1609</v>
      </c>
      <c r="AB71" t="s">
        <v>709</v>
      </c>
      <c r="AC71">
        <v>1</v>
      </c>
    </row>
    <row r="72" spans="1:29">
      <c r="Y72" t="s">
        <v>890</v>
      </c>
      <c r="Z72" t="s">
        <v>20</v>
      </c>
      <c r="AA72" t="s">
        <v>1609</v>
      </c>
      <c r="AB72" t="s">
        <v>711</v>
      </c>
      <c r="AC72">
        <v>1</v>
      </c>
    </row>
    <row r="73" spans="1:29">
      <c r="Y73" t="s">
        <v>890</v>
      </c>
      <c r="Z73" t="s">
        <v>20</v>
      </c>
      <c r="AA73" t="s">
        <v>1648</v>
      </c>
      <c r="AB73" t="s">
        <v>334</v>
      </c>
      <c r="AC73">
        <v>1</v>
      </c>
    </row>
    <row r="74" spans="1:29">
      <c r="Y74" t="s">
        <v>890</v>
      </c>
      <c r="Z74" t="s">
        <v>20</v>
      </c>
      <c r="AA74" t="s">
        <v>1648</v>
      </c>
      <c r="AB74" t="s">
        <v>239</v>
      </c>
      <c r="AC74">
        <v>1</v>
      </c>
    </row>
    <row r="75" spans="1:29">
      <c r="Y75" t="s">
        <v>890</v>
      </c>
      <c r="Z75" t="s">
        <v>20</v>
      </c>
      <c r="AA75" t="s">
        <v>1613</v>
      </c>
      <c r="AB75" t="s">
        <v>37</v>
      </c>
      <c r="AC75">
        <v>1</v>
      </c>
    </row>
    <row r="76" spans="1:29">
      <c r="Y76" t="s">
        <v>890</v>
      </c>
      <c r="Z76" t="s">
        <v>20</v>
      </c>
      <c r="AA76" t="s">
        <v>1613</v>
      </c>
      <c r="AB76" t="s">
        <v>332</v>
      </c>
      <c r="AC76">
        <v>1</v>
      </c>
    </row>
    <row r="77" spans="1:29">
      <c r="Y77" t="s">
        <v>203</v>
      </c>
      <c r="Z77" t="s">
        <v>20</v>
      </c>
      <c r="AA77" t="s">
        <v>1648</v>
      </c>
      <c r="AB77" t="s">
        <v>842</v>
      </c>
      <c r="AC77">
        <v>1</v>
      </c>
    </row>
    <row r="78" spans="1:29">
      <c r="Y78" t="s">
        <v>203</v>
      </c>
      <c r="Z78" t="s">
        <v>20</v>
      </c>
      <c r="AA78" t="s">
        <v>1648</v>
      </c>
      <c r="AB78" t="s">
        <v>846</v>
      </c>
      <c r="AC78">
        <v>1</v>
      </c>
    </row>
    <row r="79" spans="1:29">
      <c r="Y79" t="s">
        <v>203</v>
      </c>
      <c r="Z79" t="s">
        <v>20</v>
      </c>
      <c r="AA79" t="s">
        <v>1648</v>
      </c>
      <c r="AB79" t="s">
        <v>850</v>
      </c>
      <c r="AC79">
        <v>1</v>
      </c>
    </row>
    <row r="80" spans="1:29">
      <c r="Y80" t="s">
        <v>904</v>
      </c>
      <c r="Z80" t="s">
        <v>20</v>
      </c>
      <c r="AA80" t="s">
        <v>1609</v>
      </c>
      <c r="AB80" t="s">
        <v>709</v>
      </c>
      <c r="AC80">
        <v>1</v>
      </c>
    </row>
    <row r="81" spans="25:29">
      <c r="Y81" t="s">
        <v>904</v>
      </c>
      <c r="Z81" t="s">
        <v>20</v>
      </c>
      <c r="AA81" t="s">
        <v>1609</v>
      </c>
      <c r="AB81" t="s">
        <v>711</v>
      </c>
      <c r="AC81">
        <v>1</v>
      </c>
    </row>
    <row r="82" spans="25:29">
      <c r="Y82" t="s">
        <v>1663</v>
      </c>
      <c r="Z82" t="s">
        <v>20</v>
      </c>
      <c r="AA82" t="s">
        <v>1613</v>
      </c>
      <c r="AB82" t="s">
        <v>116</v>
      </c>
      <c r="AC82">
        <v>1</v>
      </c>
    </row>
    <row r="83" spans="25:29">
      <c r="Y83" t="s">
        <v>1663</v>
      </c>
      <c r="Z83" t="s">
        <v>20</v>
      </c>
      <c r="AA83" t="s">
        <v>1613</v>
      </c>
      <c r="AB83" t="s">
        <v>118</v>
      </c>
      <c r="AC83">
        <v>1</v>
      </c>
    </row>
    <row r="84" spans="25:29">
      <c r="Y84" t="s">
        <v>1663</v>
      </c>
      <c r="Z84" t="s">
        <v>20</v>
      </c>
      <c r="AA84" t="s">
        <v>1613</v>
      </c>
      <c r="AB84" t="s">
        <v>121</v>
      </c>
      <c r="AC84">
        <v>1</v>
      </c>
    </row>
    <row r="85" spans="25:29">
      <c r="Y85" t="s">
        <v>1663</v>
      </c>
      <c r="Z85" t="s">
        <v>20</v>
      </c>
      <c r="AA85" t="s">
        <v>1613</v>
      </c>
      <c r="AB85" t="s">
        <v>123</v>
      </c>
      <c r="AC85">
        <v>1</v>
      </c>
    </row>
    <row r="86" spans="25:29">
      <c r="Y86" t="s">
        <v>1663</v>
      </c>
      <c r="Z86" t="s">
        <v>20</v>
      </c>
      <c r="AA86" t="s">
        <v>1613</v>
      </c>
      <c r="AB86" t="s">
        <v>124</v>
      </c>
      <c r="AC86">
        <v>1</v>
      </c>
    </row>
    <row r="87" spans="25:29">
      <c r="Y87" t="s">
        <v>1663</v>
      </c>
      <c r="Z87" t="s">
        <v>20</v>
      </c>
      <c r="AA87" t="s">
        <v>1613</v>
      </c>
      <c r="AB87" t="s">
        <v>125</v>
      </c>
      <c r="AC87">
        <v>1</v>
      </c>
    </row>
    <row r="88" spans="25:29">
      <c r="Y88" t="s">
        <v>1663</v>
      </c>
      <c r="Z88" t="s">
        <v>20</v>
      </c>
      <c r="AA88" t="s">
        <v>1613</v>
      </c>
      <c r="AB88" t="s">
        <v>126</v>
      </c>
      <c r="AC88">
        <v>1</v>
      </c>
    </row>
    <row r="89" spans="25:29">
      <c r="Y89" t="s">
        <v>228</v>
      </c>
      <c r="Z89" t="s">
        <v>20</v>
      </c>
      <c r="AA89" t="s">
        <v>1631</v>
      </c>
      <c r="AB89" t="s">
        <v>250</v>
      </c>
      <c r="AC89">
        <v>1</v>
      </c>
    </row>
    <row r="90" spans="25:29">
      <c r="Y90" t="s">
        <v>228</v>
      </c>
      <c r="Z90" t="s">
        <v>20</v>
      </c>
      <c r="AA90" t="s">
        <v>1631</v>
      </c>
      <c r="AB90" t="s">
        <v>726</v>
      </c>
      <c r="AC90">
        <v>1</v>
      </c>
    </row>
    <row r="91" spans="25:29">
      <c r="Y91" t="s">
        <v>228</v>
      </c>
      <c r="Z91" t="s">
        <v>20</v>
      </c>
      <c r="AA91" t="s">
        <v>1648</v>
      </c>
      <c r="AB91" t="s">
        <v>347</v>
      </c>
      <c r="AC91">
        <v>1</v>
      </c>
    </row>
    <row r="92" spans="25:29">
      <c r="Y92" t="s">
        <v>228</v>
      </c>
      <c r="Z92" t="s">
        <v>20</v>
      </c>
      <c r="AA92" t="s">
        <v>1648</v>
      </c>
      <c r="AB92" t="s">
        <v>352</v>
      </c>
      <c r="AC92">
        <v>1</v>
      </c>
    </row>
    <row r="93" spans="25:29">
      <c r="Y93" t="s">
        <v>228</v>
      </c>
      <c r="Z93" t="s">
        <v>20</v>
      </c>
      <c r="AA93" t="s">
        <v>1648</v>
      </c>
      <c r="AB93" t="s">
        <v>357</v>
      </c>
      <c r="AC93">
        <v>1</v>
      </c>
    </row>
    <row r="94" spans="25:29">
      <c r="Y94" t="s">
        <v>228</v>
      </c>
      <c r="Z94" t="s">
        <v>20</v>
      </c>
      <c r="AA94" t="s">
        <v>1648</v>
      </c>
      <c r="AB94" t="s">
        <v>367</v>
      </c>
      <c r="AC94">
        <v>1</v>
      </c>
    </row>
    <row r="95" spans="25:29">
      <c r="Y95" t="s">
        <v>228</v>
      </c>
      <c r="Z95" t="s">
        <v>20</v>
      </c>
      <c r="AA95" t="s">
        <v>1648</v>
      </c>
      <c r="AB95" t="s">
        <v>436</v>
      </c>
      <c r="AC95">
        <v>1</v>
      </c>
    </row>
    <row r="96" spans="25:29">
      <c r="Y96" t="s">
        <v>1608</v>
      </c>
      <c r="Z96" t="s">
        <v>20</v>
      </c>
      <c r="AA96" t="s">
        <v>1631</v>
      </c>
      <c r="AB96" t="s">
        <v>613</v>
      </c>
      <c r="AC96">
        <v>1</v>
      </c>
    </row>
    <row r="97" spans="25:29">
      <c r="Y97" t="s">
        <v>1608</v>
      </c>
      <c r="Z97" t="s">
        <v>20</v>
      </c>
      <c r="AA97" t="s">
        <v>1631</v>
      </c>
      <c r="AB97" t="s">
        <v>624</v>
      </c>
      <c r="AC97">
        <v>1</v>
      </c>
    </row>
    <row r="98" spans="25:29">
      <c r="Y98" t="s">
        <v>1608</v>
      </c>
      <c r="Z98" t="s">
        <v>20</v>
      </c>
      <c r="AA98" t="s">
        <v>1631</v>
      </c>
      <c r="AB98" t="s">
        <v>127</v>
      </c>
      <c r="AC98">
        <v>2</v>
      </c>
    </row>
    <row r="99" spans="25:29">
      <c r="Y99" t="s">
        <v>1608</v>
      </c>
      <c r="Z99" t="s">
        <v>20</v>
      </c>
      <c r="AA99" t="s">
        <v>1631</v>
      </c>
      <c r="AB99" t="s">
        <v>627</v>
      </c>
      <c r="AC99">
        <v>1</v>
      </c>
    </row>
    <row r="100" spans="25:29">
      <c r="Y100" t="s">
        <v>1608</v>
      </c>
      <c r="Z100" t="s">
        <v>20</v>
      </c>
      <c r="AA100" t="s">
        <v>1631</v>
      </c>
      <c r="AB100" t="s">
        <v>615</v>
      </c>
      <c r="AC100">
        <v>1</v>
      </c>
    </row>
    <row r="101" spans="25:29">
      <c r="Y101" t="s">
        <v>1608</v>
      </c>
      <c r="Z101" t="s">
        <v>20</v>
      </c>
      <c r="AA101" t="s">
        <v>1631</v>
      </c>
      <c r="AB101" t="s">
        <v>635</v>
      </c>
      <c r="AC101">
        <v>1</v>
      </c>
    </row>
    <row r="102" spans="25:29">
      <c r="Y102" t="s">
        <v>1608</v>
      </c>
      <c r="Z102" t="s">
        <v>20</v>
      </c>
      <c r="AA102" t="s">
        <v>1631</v>
      </c>
      <c r="AB102" t="s">
        <v>614</v>
      </c>
      <c r="AC102">
        <v>1</v>
      </c>
    </row>
    <row r="103" spans="25:29">
      <c r="Y103" t="s">
        <v>1608</v>
      </c>
      <c r="Z103" t="s">
        <v>20</v>
      </c>
      <c r="AA103" t="s">
        <v>1631</v>
      </c>
      <c r="AB103" t="s">
        <v>632</v>
      </c>
      <c r="AC103">
        <v>1</v>
      </c>
    </row>
    <row r="104" spans="25:29">
      <c r="Y104" t="s">
        <v>1608</v>
      </c>
      <c r="Z104" t="s">
        <v>20</v>
      </c>
      <c r="AA104" t="s">
        <v>1631</v>
      </c>
      <c r="AB104" t="s">
        <v>101</v>
      </c>
      <c r="AC104">
        <v>1</v>
      </c>
    </row>
    <row r="105" spans="25:29">
      <c r="Y105" t="s">
        <v>1608</v>
      </c>
      <c r="Z105" t="s">
        <v>20</v>
      </c>
      <c r="AA105" t="s">
        <v>1631</v>
      </c>
      <c r="AB105" t="s">
        <v>643</v>
      </c>
      <c r="AC105">
        <v>1</v>
      </c>
    </row>
    <row r="106" spans="25:29">
      <c r="Y106" t="s">
        <v>1608</v>
      </c>
      <c r="Z106" t="s">
        <v>20</v>
      </c>
      <c r="AA106" t="s">
        <v>1631</v>
      </c>
      <c r="AB106" t="s">
        <v>139</v>
      </c>
      <c r="AC106">
        <v>1</v>
      </c>
    </row>
    <row r="107" spans="25:29">
      <c r="Y107" t="s">
        <v>1608</v>
      </c>
      <c r="Z107" t="s">
        <v>20</v>
      </c>
      <c r="AA107" t="s">
        <v>1631</v>
      </c>
      <c r="AB107" t="s">
        <v>293</v>
      </c>
      <c r="AC107">
        <v>1</v>
      </c>
    </row>
    <row r="108" spans="25:29">
      <c r="Y108" t="s">
        <v>1608</v>
      </c>
      <c r="Z108" t="s">
        <v>20</v>
      </c>
      <c r="AA108" t="s">
        <v>1631</v>
      </c>
      <c r="AB108" t="s">
        <v>642</v>
      </c>
      <c r="AC108">
        <v>1</v>
      </c>
    </row>
    <row r="109" spans="25:29">
      <c r="Y109" t="s">
        <v>1608</v>
      </c>
      <c r="Z109" t="s">
        <v>20</v>
      </c>
      <c r="AA109" t="s">
        <v>1631</v>
      </c>
      <c r="AB109" t="s">
        <v>617</v>
      </c>
      <c r="AC109">
        <v>1</v>
      </c>
    </row>
    <row r="110" spans="25:29">
      <c r="Y110" t="s">
        <v>1608</v>
      </c>
      <c r="Z110" t="s">
        <v>20</v>
      </c>
      <c r="AA110" t="s">
        <v>1631</v>
      </c>
      <c r="AB110" t="s">
        <v>610</v>
      </c>
      <c r="AC110">
        <v>1</v>
      </c>
    </row>
    <row r="111" spans="25:29">
      <c r="Y111" t="s">
        <v>1608</v>
      </c>
      <c r="Z111" t="s">
        <v>20</v>
      </c>
      <c r="AA111" t="s">
        <v>1631</v>
      </c>
      <c r="AB111" t="s">
        <v>631</v>
      </c>
      <c r="AC111">
        <v>1</v>
      </c>
    </row>
    <row r="112" spans="25:29">
      <c r="Y112" t="s">
        <v>1608</v>
      </c>
      <c r="Z112" t="s">
        <v>20</v>
      </c>
      <c r="AA112" t="s">
        <v>1631</v>
      </c>
      <c r="AB112" t="s">
        <v>638</v>
      </c>
      <c r="AC112">
        <v>1</v>
      </c>
    </row>
    <row r="113" spans="25:29">
      <c r="Y113" t="s">
        <v>1608</v>
      </c>
      <c r="Z113" t="s">
        <v>20</v>
      </c>
      <c r="AA113" t="s">
        <v>1631</v>
      </c>
      <c r="AB113" t="s">
        <v>637</v>
      </c>
      <c r="AC113">
        <v>1</v>
      </c>
    </row>
    <row r="114" spans="25:29">
      <c r="Y114" t="s">
        <v>1608</v>
      </c>
      <c r="Z114" t="s">
        <v>20</v>
      </c>
      <c r="AA114" t="s">
        <v>1631</v>
      </c>
      <c r="AB114" t="s">
        <v>625</v>
      </c>
      <c r="AC114">
        <v>1</v>
      </c>
    </row>
    <row r="115" spans="25:29">
      <c r="Y115" t="s">
        <v>1608</v>
      </c>
      <c r="Z115" t="s">
        <v>20</v>
      </c>
      <c r="AA115" t="s">
        <v>1631</v>
      </c>
      <c r="AB115" t="s">
        <v>611</v>
      </c>
      <c r="AC115">
        <v>1</v>
      </c>
    </row>
    <row r="116" spans="25:29">
      <c r="Y116" t="s">
        <v>1608</v>
      </c>
      <c r="Z116" t="s">
        <v>20</v>
      </c>
      <c r="AA116" t="s">
        <v>1631</v>
      </c>
      <c r="AB116" t="s">
        <v>616</v>
      </c>
      <c r="AC116">
        <v>1</v>
      </c>
    </row>
    <row r="117" spans="25:29">
      <c r="Y117" t="s">
        <v>1608</v>
      </c>
      <c r="Z117" t="s">
        <v>20</v>
      </c>
      <c r="AA117" t="s">
        <v>1631</v>
      </c>
      <c r="AB117" t="s">
        <v>612</v>
      </c>
      <c r="AC117">
        <v>1</v>
      </c>
    </row>
    <row r="118" spans="25:29">
      <c r="Y118" t="s">
        <v>1608</v>
      </c>
      <c r="Z118" t="s">
        <v>20</v>
      </c>
      <c r="AA118" t="s">
        <v>1631</v>
      </c>
      <c r="AB118" t="s">
        <v>601</v>
      </c>
      <c r="AC118">
        <v>1</v>
      </c>
    </row>
    <row r="119" spans="25:29">
      <c r="Y119" t="s">
        <v>1608</v>
      </c>
      <c r="Z119" t="s">
        <v>20</v>
      </c>
      <c r="AA119" t="s">
        <v>1631</v>
      </c>
      <c r="AB119" t="s">
        <v>219</v>
      </c>
      <c r="AC119">
        <v>2</v>
      </c>
    </row>
    <row r="120" spans="25:29">
      <c r="Y120" t="s">
        <v>1608</v>
      </c>
      <c r="Z120" t="s">
        <v>20</v>
      </c>
      <c r="AA120" t="s">
        <v>1631</v>
      </c>
      <c r="AB120" t="s">
        <v>214</v>
      </c>
      <c r="AC120">
        <v>1</v>
      </c>
    </row>
    <row r="121" spans="25:29">
      <c r="Y121" t="s">
        <v>1608</v>
      </c>
      <c r="Z121" t="s">
        <v>20</v>
      </c>
      <c r="AA121" t="s">
        <v>1631</v>
      </c>
      <c r="AB121" t="s">
        <v>106</v>
      </c>
      <c r="AC121">
        <v>1</v>
      </c>
    </row>
    <row r="122" spans="25:29">
      <c r="Y122" t="s">
        <v>1608</v>
      </c>
      <c r="Z122" t="s">
        <v>20</v>
      </c>
      <c r="AA122" t="s">
        <v>1631</v>
      </c>
      <c r="AB122" t="s">
        <v>109</v>
      </c>
      <c r="AC122">
        <v>1</v>
      </c>
    </row>
    <row r="123" spans="25:29">
      <c r="Y123" t="s">
        <v>1608</v>
      </c>
      <c r="Z123" t="s">
        <v>20</v>
      </c>
      <c r="AA123" t="s">
        <v>1631</v>
      </c>
      <c r="AB123" t="s">
        <v>111</v>
      </c>
      <c r="AC123">
        <v>1</v>
      </c>
    </row>
    <row r="124" spans="25:29">
      <c r="Y124" t="s">
        <v>1608</v>
      </c>
      <c r="Z124" t="s">
        <v>20</v>
      </c>
      <c r="AA124" t="s">
        <v>1631</v>
      </c>
      <c r="AB124" t="s">
        <v>114</v>
      </c>
      <c r="AC124">
        <v>1</v>
      </c>
    </row>
    <row r="125" spans="25:29">
      <c r="Y125" t="s">
        <v>1608</v>
      </c>
      <c r="Z125" t="s">
        <v>20</v>
      </c>
      <c r="AA125" t="s">
        <v>1631</v>
      </c>
      <c r="AB125" t="s">
        <v>129</v>
      </c>
      <c r="AC125">
        <v>1</v>
      </c>
    </row>
    <row r="126" spans="25:29">
      <c r="Y126" t="s">
        <v>1608</v>
      </c>
      <c r="Z126" t="s">
        <v>20</v>
      </c>
      <c r="AA126" t="s">
        <v>1631</v>
      </c>
      <c r="AB126" t="s">
        <v>131</v>
      </c>
      <c r="AC126">
        <v>1</v>
      </c>
    </row>
    <row r="127" spans="25:29">
      <c r="Y127" t="s">
        <v>1608</v>
      </c>
      <c r="Z127" t="s">
        <v>20</v>
      </c>
      <c r="AA127" t="s">
        <v>1631</v>
      </c>
      <c r="AB127" t="s">
        <v>135</v>
      </c>
      <c r="AC127">
        <v>1</v>
      </c>
    </row>
    <row r="128" spans="25:29">
      <c r="Y128" t="s">
        <v>1608</v>
      </c>
      <c r="Z128" t="s">
        <v>20</v>
      </c>
      <c r="AA128" t="s">
        <v>1631</v>
      </c>
      <c r="AB128" t="s">
        <v>168</v>
      </c>
      <c r="AC128">
        <v>1</v>
      </c>
    </row>
    <row r="129" spans="25:29">
      <c r="Y129" t="s">
        <v>1608</v>
      </c>
      <c r="Z129" t="s">
        <v>20</v>
      </c>
      <c r="AA129" t="s">
        <v>1609</v>
      </c>
      <c r="AB129" t="s">
        <v>14</v>
      </c>
      <c r="AC129">
        <v>1</v>
      </c>
    </row>
    <row r="130" spans="25:29">
      <c r="Y130" t="s">
        <v>1608</v>
      </c>
      <c r="Z130" t="s">
        <v>20</v>
      </c>
      <c r="AA130" t="s">
        <v>1609</v>
      </c>
      <c r="AB130" t="s">
        <v>217</v>
      </c>
      <c r="AC130">
        <v>1</v>
      </c>
    </row>
    <row r="131" spans="25:29">
      <c r="Y131" t="s">
        <v>1608</v>
      </c>
      <c r="Z131" t="s">
        <v>20</v>
      </c>
      <c r="AA131" t="s">
        <v>1648</v>
      </c>
      <c r="AB131" t="s">
        <v>604</v>
      </c>
      <c r="AC131">
        <v>1</v>
      </c>
    </row>
    <row r="132" spans="25:29">
      <c r="Y132" t="s">
        <v>1608</v>
      </c>
      <c r="Z132" t="s">
        <v>20</v>
      </c>
      <c r="AA132" t="s">
        <v>1648</v>
      </c>
      <c r="AB132" t="s">
        <v>626</v>
      </c>
      <c r="AC132">
        <v>1</v>
      </c>
    </row>
    <row r="133" spans="25:29">
      <c r="Y133" t="s">
        <v>1608</v>
      </c>
      <c r="Z133" t="s">
        <v>20</v>
      </c>
      <c r="AA133" t="s">
        <v>1648</v>
      </c>
      <c r="AB133" t="s">
        <v>636</v>
      </c>
      <c r="AC133">
        <v>1</v>
      </c>
    </row>
    <row r="134" spans="25:29">
      <c r="Y134" t="s">
        <v>1608</v>
      </c>
      <c r="Z134" t="s">
        <v>20</v>
      </c>
      <c r="AA134" t="s">
        <v>1648</v>
      </c>
      <c r="AB134" t="s">
        <v>609</v>
      </c>
      <c r="AC134">
        <v>1</v>
      </c>
    </row>
    <row r="135" spans="25:29">
      <c r="Y135" t="s">
        <v>1608</v>
      </c>
      <c r="Z135" t="s">
        <v>20</v>
      </c>
      <c r="AA135" t="s">
        <v>1648</v>
      </c>
      <c r="AB135" t="s">
        <v>306</v>
      </c>
      <c r="AC135">
        <v>1</v>
      </c>
    </row>
    <row r="136" spans="25:29">
      <c r="Y136" t="s">
        <v>1608</v>
      </c>
      <c r="Z136" t="s">
        <v>20</v>
      </c>
      <c r="AA136" t="s">
        <v>1648</v>
      </c>
      <c r="AB136" t="s">
        <v>630</v>
      </c>
      <c r="AC136">
        <v>1</v>
      </c>
    </row>
    <row r="137" spans="25:29">
      <c r="Y137" t="s">
        <v>1608</v>
      </c>
      <c r="Z137" t="s">
        <v>20</v>
      </c>
      <c r="AA137" t="s">
        <v>1648</v>
      </c>
      <c r="AB137" t="s">
        <v>165</v>
      </c>
      <c r="AC137">
        <v>1</v>
      </c>
    </row>
    <row r="138" spans="25:29">
      <c r="Y138" t="s">
        <v>1608</v>
      </c>
      <c r="Z138" t="s">
        <v>20</v>
      </c>
      <c r="AA138" t="s">
        <v>1648</v>
      </c>
      <c r="AB138" t="s">
        <v>170</v>
      </c>
      <c r="AC138">
        <v>1</v>
      </c>
    </row>
    <row r="139" spans="25:29">
      <c r="Y139" t="s">
        <v>1608</v>
      </c>
      <c r="Z139" t="s">
        <v>20</v>
      </c>
      <c r="AA139" t="s">
        <v>1648</v>
      </c>
      <c r="AB139" t="s">
        <v>175</v>
      </c>
      <c r="AC139">
        <v>1</v>
      </c>
    </row>
    <row r="140" spans="25:29">
      <c r="Y140" t="s">
        <v>1608</v>
      </c>
      <c r="Z140" t="s">
        <v>20</v>
      </c>
      <c r="AA140" t="s">
        <v>1648</v>
      </c>
      <c r="AB140" t="s">
        <v>180</v>
      </c>
      <c r="AC140">
        <v>1</v>
      </c>
    </row>
    <row r="141" spans="25:29">
      <c r="Y141" t="s">
        <v>1608</v>
      </c>
      <c r="Z141" t="s">
        <v>20</v>
      </c>
      <c r="AA141" t="s">
        <v>1648</v>
      </c>
      <c r="AB141" t="s">
        <v>190</v>
      </c>
      <c r="AC141">
        <v>1</v>
      </c>
    </row>
    <row r="142" spans="25:29">
      <c r="Y142" t="s">
        <v>1608</v>
      </c>
      <c r="Z142" t="s">
        <v>20</v>
      </c>
      <c r="AA142" t="s">
        <v>1648</v>
      </c>
      <c r="AB142" t="s">
        <v>196</v>
      </c>
      <c r="AC142">
        <v>1</v>
      </c>
    </row>
    <row r="143" spans="25:29">
      <c r="Y143" t="s">
        <v>1608</v>
      </c>
      <c r="Z143" t="s">
        <v>20</v>
      </c>
      <c r="AA143" t="s">
        <v>1648</v>
      </c>
      <c r="AB143" t="s">
        <v>683</v>
      </c>
      <c r="AC143">
        <v>1</v>
      </c>
    </row>
    <row r="144" spans="25:29">
      <c r="Y144" t="s">
        <v>1608</v>
      </c>
      <c r="Z144" t="s">
        <v>20</v>
      </c>
      <c r="AA144" t="s">
        <v>1648</v>
      </c>
      <c r="AB144" t="s">
        <v>744</v>
      </c>
      <c r="AC144">
        <v>1</v>
      </c>
    </row>
    <row r="145" spans="25:29">
      <c r="Y145" t="s">
        <v>1608</v>
      </c>
      <c r="Z145" t="s">
        <v>20</v>
      </c>
      <c r="AA145" t="s">
        <v>1648</v>
      </c>
      <c r="AB145" t="s">
        <v>748</v>
      </c>
      <c r="AC145">
        <v>1</v>
      </c>
    </row>
    <row r="146" spans="25:29">
      <c r="Y146" t="s">
        <v>1608</v>
      </c>
      <c r="Z146" t="s">
        <v>20</v>
      </c>
      <c r="AA146" t="s">
        <v>1648</v>
      </c>
      <c r="AB146" t="s">
        <v>752</v>
      </c>
      <c r="AC146">
        <v>1</v>
      </c>
    </row>
    <row r="147" spans="25:29">
      <c r="Y147" t="s">
        <v>1608</v>
      </c>
      <c r="Z147" t="s">
        <v>20</v>
      </c>
      <c r="AA147" t="s">
        <v>1648</v>
      </c>
      <c r="AB147" t="s">
        <v>835</v>
      </c>
      <c r="AC147">
        <v>1</v>
      </c>
    </row>
    <row r="148" spans="25:29">
      <c r="Y148" t="s">
        <v>1608</v>
      </c>
      <c r="Z148" t="s">
        <v>20</v>
      </c>
      <c r="AA148" t="s">
        <v>1648</v>
      </c>
      <c r="AB148" t="s">
        <v>854</v>
      </c>
      <c r="AC148">
        <v>1</v>
      </c>
    </row>
    <row r="149" spans="25:29">
      <c r="Y149" t="s">
        <v>1608</v>
      </c>
      <c r="Z149" t="s">
        <v>20</v>
      </c>
      <c r="AA149" t="s">
        <v>1648</v>
      </c>
      <c r="AB149" t="s">
        <v>858</v>
      </c>
      <c r="AC149">
        <v>1</v>
      </c>
    </row>
    <row r="150" spans="25:29">
      <c r="Y150" t="s">
        <v>1608</v>
      </c>
      <c r="Z150" t="s">
        <v>20</v>
      </c>
      <c r="AA150" t="s">
        <v>1648</v>
      </c>
      <c r="AB150" t="s">
        <v>862</v>
      </c>
      <c r="AC150">
        <v>1</v>
      </c>
    </row>
    <row r="151" spans="25:29">
      <c r="Y151" t="s">
        <v>1608</v>
      </c>
      <c r="Z151" t="s">
        <v>20</v>
      </c>
      <c r="AA151" t="s">
        <v>1613</v>
      </c>
      <c r="AB151" t="s">
        <v>628</v>
      </c>
      <c r="AC15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QuickDescription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8" ma:contentTypeDescription="Create a new document." ma:contentTypeScope="" ma:versionID="e39b30350bec9024721e13eefc04fbdd">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384EDF-2C65-4DD9-91FD-432E03B787A6}"/>
</file>

<file path=customXml/itemProps2.xml><?xml version="1.0" encoding="utf-8"?>
<ds:datastoreItem xmlns:ds="http://schemas.openxmlformats.org/officeDocument/2006/customXml" ds:itemID="{AE6B7563-D437-414F-A8B5-631736314D6E}"/>
</file>

<file path=customXml/itemProps3.xml><?xml version="1.0" encoding="utf-8"?>
<ds:datastoreItem xmlns:ds="http://schemas.openxmlformats.org/officeDocument/2006/customXml" ds:itemID="{BF7FFC67-56C3-44BA-B328-1938C5912EAC}"/>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2026-04-30T01:52:45Z</dcterms:created>
  <dcterms:modified xsi:type="dcterms:W3CDTF">2026-06-07T20:30:26Z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