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BB9356E2-0969-4A42-A60C-1F33E7E5AC3F}" xr6:coauthVersionLast="47" xr6:coauthVersionMax="47" xr10:uidLastSave="{00000000-0000-0000-0000-000000000000}"/>
  <bookViews>
    <workbookView xWindow="38280" yWindow="-120" windowWidth="20640" windowHeight="11760" tabRatio="698" activeTab="6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r:id="rId6"/>
    <sheet name="Desafío" sheetId="33" r:id="rId7"/>
    <sheet name="Desafío 2" sheetId="32" state="hidden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33" l="1"/>
  <c r="B16" i="33"/>
  <c r="B19" i="33"/>
  <c r="F9" i="33" a="1"/>
  <c r="F9" i="33" s="1"/>
  <c r="F12" i="33"/>
  <c r="J5" i="16" a="1"/>
  <c r="J5" i="16" s="1"/>
  <c r="E93" i="16"/>
  <c r="F6" i="33"/>
  <c r="F3" i="33"/>
  <c r="C10" i="24" a="1"/>
  <c r="C10" i="24" s="1"/>
  <c r="C9" i="24" a="1"/>
  <c r="C9" i="24" s="1"/>
  <c r="J7" i="16" l="1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H6" i="16" l="1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12" i="24" s="1"/>
  <c r="C11" i="24" s="1" a="1"/>
  <c r="C11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<sst xmlns="http://schemas.openxmlformats.org/spreadsheetml/2006/main" count="569" uniqueCount="226">
  <si>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</si>
  <si>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</si>
  <si>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</si>
  <si>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</si>
  <si>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</si>
  <si>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</si>
  <si>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</si>
  <si>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</si>
  <si>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</si>
  <si>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</si>
  <si>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</si>
  <si>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</si>
  <si>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</si>
  <si>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</si>
  <si>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</si>
  <si>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</si>
  <si>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</si>
  <si>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</si>
  <si>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</si>
  <si>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</si>
  <si>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</si>
  <si>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</si>
  <si>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</si>
  <si>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</si>
  <si>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</si>
  <si>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</si>
  <si>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</si>
  <si>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</si>
  <si>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</si>
  <si>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</si>
  <si>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</si>
  <si>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</si>
  <si>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</si>
  <si>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</si>
  <si>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</si>
  <si>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</si>
  <si>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</si>
  <si>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</si>
  <si>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</si>
  <si>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</si>
  <si>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</si>
  <si>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</si>
  <si>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</si>
  <si>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</si>
  <si>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</si>
  <si>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</si>
  <si>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</si>
  <si>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</si>
  <si>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</si>
  <si>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</si>
  <si>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</si>
  <si>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</si>
  <si>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</si>
  <si>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</si>
  <si>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</si>
  <si>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</si>
  <si>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</si>
  <si>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</si>
  <si>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</si>
  <si>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</si>
  <si>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</si>
  <si>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</si>
  <si>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</si>
  <si>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</si>
  <si>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</si>
  <si>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</si>
  <si>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</si>
  <si>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</si>
  <si>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</si>
  <si>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</si>
  <si>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</si>
  <si>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</si>
  <si>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</si>
  <si>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</si>
  <si>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</si>
  <si>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</si>
  <si>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</si>
  <si>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</si>
  <si>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</si>
  <si>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</si>
  <si>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</si>
  <si>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</si>
  <si>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</si>
  <si>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</si>
  <si>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</si>
  <si>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</si>
  <si>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</si>
  <si>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</si>
  <si>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</si>
  <si>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</si>
  <si>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</si>
  <si>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</si>
  <si>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</si>
  <si>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</si>
  <si>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</si>
  <si>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</si>
  <si>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</si>
  <si>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</si>
  <si>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</si>
  <si>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</si>
  <si>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</si>
  <si>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</si>
  <si>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</si>
  <si>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</si>
  <si>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</si>
  <si>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</si>
  <si>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</si>
  <si>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</si>
  <si>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</si>
  <si>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</si>
  <si>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</si>
  <si>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</si>
  <si>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</si>
  <si>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</si>
  <si>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</si>
  <si>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</si>
  <si>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</si>
  <si>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</si>
  <si>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</si>
  <si>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</si>
  <si>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</si>
  <si>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</si>
  <si>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</si>
  <si>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</si>
  <si>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</si>
  <si>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</si>
  <si>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</si>
  <si>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</si>
  <si>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</si>
  <si>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</si>
  <si>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</si>
  <si>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</si>
  <si>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</si>
  <si>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</si>
  <si>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João</t>
  </si>
  <si>
    <t>Argentina</t>
  </si>
  <si>
    <t>VD002</t>
  </si>
  <si>
    <t>Sarah</t>
  </si>
  <si>
    <t>Chile</t>
  </si>
  <si>
    <t>VD003</t>
  </si>
  <si>
    <t>Clara</t>
  </si>
  <si>
    <t>Perú</t>
  </si>
  <si>
    <t>VD004</t>
  </si>
  <si>
    <t>México</t>
  </si>
  <si>
    <t>VD005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</si>
  <si>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</si>
  <si>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</si>
  <si>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</si>
  <si>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</si>
  <si>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</si>
  <si>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</si>
  <si>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</si>
  <si>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</si>
  <si>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</si>
  <si>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</si>
  <si>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</si>
  <si>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</si>
  <si>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</si>
  <si>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</si>
  <si>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</si>
  <si>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</si>
  <si>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</si>
  <si>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</si>
  <si>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</si>
  <si>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</si>
  <si>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</si>
  <si>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</si>
  <si>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</si>
  <si>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</si>
  <si>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</si>
  <si>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</si>
  <si>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</si>
  <si>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</si>
  <si>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</si>
  <si>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</si>
  <si>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</si>
  <si>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</si>
  <si>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</si>
  <si>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</si>
  <si>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</si>
  <si>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</si>
  <si>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</si>
  <si>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</si>
  <si>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</si>
  <si>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</si>
  <si>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</si>
  <si>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</si>
  <si>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</si>
  <si>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Encuentra un producto con aproximadamente 35 cantidades</t>
  </si>
  <si>
    <t>Bolso comodín</t>
  </si>
  <si>
    <t>Bolso de cuero</t>
  </si>
  <si>
    <t>Pantalones vaqueros</t>
  </si>
  <si>
    <t>¿Cuál es el producto más caro de la lista?</t>
  </si>
  <si>
    <t>Responda sí, si hay unas bermudas que cuestan 65,90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</si>
  <si>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</si>
  <si>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</si>
  <si>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</si>
  <si>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</si>
  <si>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</si>
  <si>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</si>
  <si>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</si>
  <si>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</si>
  <si>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</si>
  <si>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</si>
  <si>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Calçados</t>
  </si>
  <si>
    <t>Fev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</si>
  <si>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</si>
  <si>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</si>
  <si>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</si>
  <si>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</si>
  <si>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</si>
  <si>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</si>
  <si>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</si>
  <si>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</si>
  <si>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Juan</t>
  </si>
  <si>
    <t>Thalia</t>
  </si>
  <si>
    <t>Maria</t>
  </si>
  <si>
    <t>Jorge</t>
  </si>
  <si>
    <t>Tengo una hoja de calculo de excel con los siguiente datos:</t>
  </si>
  <si>
    <t>El rango donde están los datos es: B2:D10.</t>
  </si>
  <si>
    <t>Cual es la mejor función de Excel para contestar la siguiente pregunta:</t>
  </si>
  <si>
    <t>Tengo una hoja de calculo de excel con las siguientes columnas:</t>
  </si>
  <si>
    <t>El rango donde están los datos es: B4:N86.</t>
  </si>
  <si>
    <t>El rango tiene formato de tabla y su nombre es: TB_Ventas</t>
  </si>
  <si>
    <t>En esta función hay nombre para referirse a rangos en otras tablas.</t>
  </si>
  <si>
    <t xml:space="preserve">Explicame al detalle la funcion: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</si>
</sst>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</numFmts>
  <fonts count="3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  <font>
      <sz val="24"/>
      <name val="Calibri"/>
      <family val="2"/>
      <scheme val="minor"/>
    </font>
    <font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  <xf numFmtId="164" fontId="0" fillId="0" borderId="5" xfId="0" applyNumberFormat="1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4" fontId="0" fillId="0" borderId="3" xfId="0" applyNumberFormat="1" applyBorder="1"/>
    <xf numFmtId="164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4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165" fontId="29" fillId="0" borderId="6" xfId="0" applyNumberFormat="1" applyFont="1" applyBorder="1" applyAlignment="1">
      <alignment vertical="center"/>
    </xf>
    <xf numFmtId="0" fontId="34" fillId="0" borderId="0" xfId="0" applyFont="1"/>
    <xf numFmtId="0" fontId="35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4" fontId="10" fillId="0" borderId="8" xfId="4" applyNumberFormat="1" applyFont="1" applyBorder="1" applyAlignment="1">
      <alignment horizontal="center"/>
    </xf>
    <xf numFmtId="164" fontId="10" fillId="0" borderId="9" xfId="4" applyNumberFormat="1" applyFont="1" applyBorder="1" applyAlignment="1">
      <alignment horizontal="center"/>
    </xf>
    <xf numFmtId="164" fontId="10" fillId="0" borderId="10" xfId="4" applyNumberFormat="1" applyFont="1" applyBorder="1" applyAlignment="1">
      <alignment horizontal="center"/>
    </xf>
    <xf numFmtId="164" fontId="10" fillId="0" borderId="11" xfId="4" applyNumberFormat="1" applyFont="1" applyBorder="1" applyAlignment="1">
      <alignment horizontal="center"/>
    </xf>
    <xf numFmtId="164" fontId="10" fillId="0" borderId="0" xfId="4" applyNumberFormat="1" applyFont="1" applyBorder="1" applyAlignment="1">
      <alignment horizontal="center"/>
    </xf>
    <xf numFmtId="164" fontId="10" fillId="0" borderId="12" xfId="4" applyNumberFormat="1" applyFont="1" applyBorder="1" applyAlignment="1">
      <alignment horizontal="center"/>
    </xf>
    <xf numFmtId="164" fontId="10" fillId="0" borderId="13" xfId="4" applyNumberFormat="1" applyFont="1" applyBorder="1" applyAlignment="1">
      <alignment horizontal="center"/>
    </xf>
    <xf numFmtId="164" fontId="10" fillId="0" borderId="14" xfId="4" applyNumberFormat="1" applyFont="1" applyBorder="1" applyAlignment="1">
      <alignment horizontal="center"/>
    </xf>
    <xf numFmtId="164" fontId="10" fillId="0" borderId="15" xfId="4" applyNumberFormat="1" applyFont="1" applyBorder="1" applyAlignment="1">
      <alignment horizontal="center"/>
    </xf>
    <xf numFmtId="0" fontId="29" fillId="8" borderId="0" xfId="0" applyFont="1" applyFill="1" applyAlignment="1">
      <alignment horizontal="left" vertical="center"/>
    </xf>
  </cellXfs>
  <cellStyles count="7">
    <cellStyle name="Cabeçalho Meteora" xfId="3" xr:uid="{43DBFFA1-791E-423B-B2A6-377CC2810274}"/>
    <cellStyle name="Énfasis4" xfId="1" builtinId="41" customBuiltin="1"/>
    <cellStyle name="Hipervínculo" xfId="6" builtinId="8"/>
    <cellStyle name="Moneda" xfId="4" builtinId="4"/>
    <cellStyle name="Normal" xfId="0" builtinId="0"/>
    <cellStyle name="Porcentaje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4472C4"/>
      <color rgb="FFDAFF01"/>
      <color rgb="FF9353FF"/>
      <color rgb="FFCCCCCC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ctos!A1"/><Relationship Id="rId2" Type="http://schemas.openxmlformats.org/officeDocument/2006/relationships/hyperlink" Target="#Vent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#¡DIV/0!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MONTH(TB_Ventas[[#This Row],[Fecha]])</calculatedColumnFormula>
    </tableColumn>
    <tableColumn id="10" xr3:uid="{BD1ABB49-B48B-4C50-A034-45488FDC03A8}" name="Mes" dataDxfId="13"/>
    <tableColumn id="1" xr3:uid="{43632F1F-6978-4CE7-BB13-7CCE587D6821}" name="Fecha" dataDxfId="12"/>
    <tableColumn id="12" xr3:uid="{205A55AB-454E-4288-AE23-042C3C399E7A}" name="Código" dataDxfId="11"/>
    <tableColumn id="16" xr3:uid="{059789B1-50A2-47F3-849D-D1EE26B94731}" name="Categoría" dataDxfId="10">
      <calculatedColumnFormula>_xlfn.XLOOKUP(TB_Ventas[[#This Row],[Código]],TB_Productos[Código],TB_Productos[Categoría])</calculatedColumnFormula>
    </tableColumn>
    <tableColumn id="5" xr3:uid="{7DC2ADED-AF8A-4BC8-A38E-FEF676FE49C9}" name="Cant." dataDxfId="9"/>
    <tableColumn id="9" xr3:uid="{05B7315B-2774-41BC-AFEC-4A19E452D6C7}" name="Precio Unitario" dataDxfId="8">
      <calculatedColumnFormula>VLOOKUP(TB_Ventas[[#This Row],[Código]],Productos!$B$6:$F$66,5,0)</calculatedColumnFormula>
    </tableColumn>
    <tableColumn id="18" xr3:uid="{152BED38-8D5F-4FAA-8C38-58740E2353E5}" name="Índice" dataDxfId="7">
      <calculatedColumnFormula>_xlfn.XMATCH(TB_Ventas[[#This Row],[Categoría]],Desc_CategorÍas,0)</calculatedColumnFormula>
    </tableColumn>
    <tableColumn id="17" xr3:uid="{C4E78734-94D7-4D31-B07D-5609B855AC0F}" name="Descuento (Paso a Paso)" dataDxfId="6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5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4">
      <calculatedColumnFormula>_xlfn.XLOOKUP(TB_Ventas[[#This Row],[Vendedor]],Vendedores!$A$5:$A$9,Vendedores!$D$5:$D$9)</calculatedColumnFormula>
    </tableColumn>
    <tableColumn id="4" xr3:uid="{0BDC1FEC-277F-4592-AE4E-EB3C0FEF2F34}" name="Descuento Final" dataDxfId="3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2">
      <calculatedColumnFormula>TB_Ventas[[#This Row],[Precio Unitario]]*TB_Ventas[[#This Row],[Cant.]]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C76EF9-14BA-426F-B1D6-47EEECFD4E0C}">
  <we:reference id="wa200003696" version="1.3.0.0" store="pt-BR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sqref="A1:L6"/>
    </sheetView>
  </sheetViews>
  <sheetFormatPr baseColWidth="10" defaultColWidth="0" defaultRowHeight="15" zeroHeight="1" x14ac:dyDescent="0.25"/>
  <cols>
    <col min="1" max="5" width="8.85546875" style="35" customWidth="1"/>
    <col min="6" max="12" width="8.85546875" customWidth="1"/>
    <col min="13" max="16384" width="8.85546875" hidden="1"/>
  </cols>
  <sheetData>
    <row r="1" spans="1:12" x14ac:dyDescent="0.25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1:12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1:12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1:12" x14ac:dyDescent="0.25">
      <c r="A4" s="104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</row>
    <row r="5" spans="1:12" x14ac:dyDescent="0.25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</row>
    <row r="6" spans="1:12" x14ac:dyDescent="0.25">
      <c r="A6" s="104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</row>
    <row r="7" spans="1:12" x14ac:dyDescent="0.25">
      <c r="F7" s="35"/>
      <c r="G7" s="35"/>
      <c r="H7" s="35"/>
      <c r="I7" s="35"/>
      <c r="J7" s="35"/>
      <c r="K7" s="35"/>
      <c r="L7" s="35"/>
    </row>
    <row r="8" spans="1:12" x14ac:dyDescent="0.25">
      <c r="F8" s="35"/>
      <c r="G8" s="35"/>
      <c r="H8" s="35"/>
      <c r="I8" s="35"/>
      <c r="J8" s="35"/>
      <c r="K8" s="35"/>
      <c r="L8" s="35"/>
    </row>
    <row r="9" spans="1:12" x14ac:dyDescent="0.25">
      <c r="F9" s="35"/>
      <c r="G9" s="35"/>
      <c r="H9" s="35"/>
      <c r="I9" s="35"/>
      <c r="J9" s="35"/>
      <c r="K9" s="35"/>
      <c r="L9" s="35"/>
    </row>
    <row r="10" spans="1:12" x14ac:dyDescent="0.25">
      <c r="F10" s="35"/>
      <c r="G10" s="35"/>
      <c r="H10" s="35"/>
      <c r="I10" s="35"/>
      <c r="J10" s="35"/>
      <c r="K10" s="35"/>
      <c r="L10" s="35"/>
    </row>
    <row r="11" spans="1:12" x14ac:dyDescent="0.25">
      <c r="F11" s="35"/>
      <c r="G11" s="35"/>
      <c r="H11" s="35"/>
      <c r="I11" s="35"/>
      <c r="J11" s="35"/>
      <c r="K11" s="35"/>
      <c r="L11" s="35"/>
    </row>
    <row r="12" spans="1:12" x14ac:dyDescent="0.25">
      <c r="F12" s="35"/>
      <c r="G12" s="35"/>
      <c r="H12" s="35"/>
      <c r="I12" s="35"/>
      <c r="J12" s="35"/>
      <c r="K12" s="35"/>
      <c r="L12" s="35"/>
    </row>
    <row r="13" spans="1:12" x14ac:dyDescent="0.25">
      <c r="F13" s="35"/>
      <c r="G13" s="35"/>
      <c r="H13" s="35"/>
      <c r="I13" s="35"/>
      <c r="J13" s="35"/>
      <c r="K13" s="35"/>
      <c r="L13" s="35"/>
    </row>
    <row r="14" spans="1:12" x14ac:dyDescent="0.25">
      <c r="F14" s="35"/>
      <c r="G14" s="35"/>
      <c r="H14" s="35"/>
      <c r="I14" s="35"/>
      <c r="J14" s="35"/>
      <c r="K14" s="35"/>
      <c r="L14" s="35"/>
    </row>
    <row r="15" spans="1:12" x14ac:dyDescent="0.25">
      <c r="F15" s="35"/>
      <c r="G15" s="35"/>
      <c r="H15" s="35"/>
      <c r="I15" s="35"/>
      <c r="J15" s="35"/>
      <c r="K15" s="35"/>
      <c r="L15" s="35"/>
    </row>
    <row r="16" spans="1:12" x14ac:dyDescent="0.25">
      <c r="F16" s="35"/>
      <c r="G16" s="35"/>
      <c r="H16" s="35"/>
      <c r="I16" s="35"/>
      <c r="J16" s="35"/>
      <c r="K16" s="35"/>
      <c r="L16" s="35"/>
    </row>
  </sheetData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baseColWidth="10" defaultColWidth="0" defaultRowHeight="15" x14ac:dyDescent="0.2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 x14ac:dyDescent="0.65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18" customHeight="1" x14ac:dyDescent="0.35">
      <c r="A4" s="41"/>
      <c r="B4" s="41"/>
      <c r="D4" s="37"/>
      <c r="E4" s="37"/>
      <c r="F4" s="37"/>
    </row>
    <row r="5" spans="1:9" ht="4.9000000000000004" customHeight="1" x14ac:dyDescent="0.35">
      <c r="A5" s="37"/>
      <c r="B5" s="37"/>
      <c r="C5" s="37"/>
      <c r="D5" s="37"/>
      <c r="E5" s="37"/>
      <c r="F5" s="37"/>
    </row>
    <row r="6" spans="1:9" s="1" customFormat="1" ht="18.75" x14ac:dyDescent="0.35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 x14ac:dyDescent="0.25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 x14ac:dyDescent="0.25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 x14ac:dyDescent="0.25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 x14ac:dyDescent="0.25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 x14ac:dyDescent="0.25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 x14ac:dyDescent="0.25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 x14ac:dyDescent="0.25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 x14ac:dyDescent="0.25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 x14ac:dyDescent="0.25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 x14ac:dyDescent="0.25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 x14ac:dyDescent="0.25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 x14ac:dyDescent="0.25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 x14ac:dyDescent="0.25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 x14ac:dyDescent="0.25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 x14ac:dyDescent="0.25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 x14ac:dyDescent="0.25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 x14ac:dyDescent="0.25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 x14ac:dyDescent="0.25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 x14ac:dyDescent="0.25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 x14ac:dyDescent="0.25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 x14ac:dyDescent="0.25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 x14ac:dyDescent="0.25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 x14ac:dyDescent="0.25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 x14ac:dyDescent="0.25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 x14ac:dyDescent="0.25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 x14ac:dyDescent="0.25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 x14ac:dyDescent="0.25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 x14ac:dyDescent="0.25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 x14ac:dyDescent="0.25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 x14ac:dyDescent="0.25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 x14ac:dyDescent="0.25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 x14ac:dyDescent="0.25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 x14ac:dyDescent="0.25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 x14ac:dyDescent="0.25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 x14ac:dyDescent="0.25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 x14ac:dyDescent="0.25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 x14ac:dyDescent="0.25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 x14ac:dyDescent="0.25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 x14ac:dyDescent="0.25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 x14ac:dyDescent="0.25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 x14ac:dyDescent="0.25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 x14ac:dyDescent="0.25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 x14ac:dyDescent="0.25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 x14ac:dyDescent="0.25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 x14ac:dyDescent="0.25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 x14ac:dyDescent="0.25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 x14ac:dyDescent="0.25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 x14ac:dyDescent="0.25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 x14ac:dyDescent="0.25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 x14ac:dyDescent="0.25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 x14ac:dyDescent="0.25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 x14ac:dyDescent="0.25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 x14ac:dyDescent="0.25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 x14ac:dyDescent="0.25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 x14ac:dyDescent="0.25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 x14ac:dyDescent="0.25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 x14ac:dyDescent="0.25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 x14ac:dyDescent="0.25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 x14ac:dyDescent="0.25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 x14ac:dyDescent="0.25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F8" sqref="F8"/>
    </sheetView>
  </sheetViews>
  <sheetFormatPr baseColWidth="10" defaultColWidth="8.85546875" defaultRowHeight="15" x14ac:dyDescent="0.2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 x14ac:dyDescent="0.65">
      <c r="A1" s="38"/>
      <c r="B1" s="105" t="s">
        <v>129</v>
      </c>
      <c r="C1" s="105"/>
      <c r="D1" s="40"/>
      <c r="E1" s="40"/>
    </row>
    <row r="2" spans="1:5" s="36" customFormat="1" ht="4.5" customHeight="1" x14ac:dyDescent="0.35">
      <c r="A2" s="39"/>
      <c r="B2" s="39"/>
    </row>
    <row r="3" spans="1:5" ht="4.5" customHeight="1" thickBot="1" x14ac:dyDescent="0.4">
      <c r="A3" s="37"/>
      <c r="B3" s="37"/>
    </row>
    <row r="4" spans="1:5" ht="21.75" x14ac:dyDescent="0.4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 x14ac:dyDescent="0.35">
      <c r="A5" s="59" t="s">
        <v>133</v>
      </c>
      <c r="B5" s="52" t="s">
        <v>214</v>
      </c>
      <c r="C5" s="52" t="s">
        <v>135</v>
      </c>
      <c r="D5" s="62">
        <v>0.2</v>
      </c>
    </row>
    <row r="6" spans="1:5" ht="22.5" customHeight="1" x14ac:dyDescent="0.35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 x14ac:dyDescent="0.35">
      <c r="A7" s="59" t="s">
        <v>139</v>
      </c>
      <c r="B7" s="52" t="s">
        <v>215</v>
      </c>
      <c r="C7" s="52" t="s">
        <v>141</v>
      </c>
      <c r="D7" s="62">
        <v>0.1</v>
      </c>
    </row>
    <row r="8" spans="1:5" ht="22.5" customHeight="1" x14ac:dyDescent="0.35">
      <c r="A8" s="59" t="s">
        <v>142</v>
      </c>
      <c r="B8" s="52" t="s">
        <v>216</v>
      </c>
      <c r="C8" s="52" t="s">
        <v>143</v>
      </c>
      <c r="D8" s="62">
        <v>0.2</v>
      </c>
    </row>
    <row r="9" spans="1:5" ht="22.5" customHeight="1" thickBot="1" x14ac:dyDescent="0.4">
      <c r="A9" s="60" t="s">
        <v>144</v>
      </c>
      <c r="B9" s="61" t="s">
        <v>217</v>
      </c>
      <c r="C9" s="61" t="s">
        <v>145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97"/>
  <sheetViews>
    <sheetView topLeftCell="E1" zoomScaleNormal="100" workbookViewId="0">
      <selection activeCell="J8" sqref="J8"/>
    </sheetView>
  </sheetViews>
  <sheetFormatPr baseColWidth="10" defaultColWidth="8.85546875" defaultRowHeight="15" x14ac:dyDescent="0.2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 x14ac:dyDescent="0.65">
      <c r="A1" s="38"/>
      <c r="C1" s="42" t="s">
        <v>146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 x14ac:dyDescent="0.35">
      <c r="A2" s="39"/>
      <c r="B2" s="39"/>
      <c r="C2" s="39"/>
      <c r="D2" s="39"/>
      <c r="E2" s="39"/>
      <c r="F2" s="39"/>
    </row>
    <row r="3" spans="1:14" ht="4.5" customHeight="1" x14ac:dyDescent="0.35">
      <c r="A3" s="37"/>
      <c r="B3" s="37"/>
      <c r="C3" s="37"/>
      <c r="D3" s="37"/>
      <c r="E3" s="37"/>
      <c r="F3" s="37"/>
    </row>
    <row r="4" spans="1:14" s="80" customFormat="1" ht="37.5" x14ac:dyDescent="0.25">
      <c r="A4" s="77" t="s">
        <v>147</v>
      </c>
      <c r="B4" s="78" t="s">
        <v>148</v>
      </c>
      <c r="C4" s="78" t="s">
        <v>149</v>
      </c>
      <c r="D4" s="78" t="s">
        <v>1</v>
      </c>
      <c r="E4" s="78" t="s">
        <v>3</v>
      </c>
      <c r="F4" s="78" t="s">
        <v>150</v>
      </c>
      <c r="G4" s="78" t="s">
        <v>5</v>
      </c>
      <c r="H4" s="78" t="s">
        <v>151</v>
      </c>
      <c r="I4" s="81" t="s">
        <v>152</v>
      </c>
      <c r="J4" s="81" t="s">
        <v>153</v>
      </c>
      <c r="K4" s="81" t="s">
        <v>154</v>
      </c>
      <c r="L4" s="78" t="s">
        <v>155</v>
      </c>
      <c r="M4" s="79" t="s">
        <v>156</v>
      </c>
      <c r="N4" s="78" t="s">
        <v>130</v>
      </c>
    </row>
    <row r="5" spans="1:14" x14ac:dyDescent="0.25">
      <c r="A5" s="10">
        <f>MONTH(TB_Ventas[[#This Row],[Fecha]])</f>
        <v>1</v>
      </c>
      <c r="B5" s="10" t="s">
        <v>157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 x14ac:dyDescent="0.25">
      <c r="A6" s="10">
        <f>MONTH(TB_Ventas[[#This Row],[Fecha]])</f>
        <v>1</v>
      </c>
      <c r="B6" s="10" t="s">
        <v>157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 x14ac:dyDescent="0.25">
      <c r="A7" s="10">
        <f>MONTH(TB_Ventas[[#This Row],[Fecha]])</f>
        <v>1</v>
      </c>
      <c r="B7" s="10" t="s">
        <v>157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 x14ac:dyDescent="0.25">
      <c r="A8" s="10">
        <f>MONTH(TB_Ventas[[#This Row],[Fecha]])</f>
        <v>1</v>
      </c>
      <c r="B8" s="10" t="s">
        <v>157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144</v>
      </c>
    </row>
    <row r="9" spans="1:14" x14ac:dyDescent="0.25">
      <c r="A9" s="10">
        <f>MONTH(TB_Ventas[[#This Row],[Fecha]])</f>
        <v>1</v>
      </c>
      <c r="B9" s="10" t="s">
        <v>157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 x14ac:dyDescent="0.25">
      <c r="A10" s="10">
        <f>MONTH(TB_Ventas[[#This Row],[Fecha]])</f>
        <v>1</v>
      </c>
      <c r="B10" s="10" t="s">
        <v>157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144</v>
      </c>
    </row>
    <row r="11" spans="1:14" x14ac:dyDescent="0.25">
      <c r="A11" s="10">
        <f>MONTH(TB_Ventas[[#This Row],[Fecha]])</f>
        <v>1</v>
      </c>
      <c r="B11" s="10" t="s">
        <v>157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 x14ac:dyDescent="0.25">
      <c r="A12" s="10">
        <f>MONTH(TB_Ventas[[#This Row],[Fecha]])</f>
        <v>1</v>
      </c>
      <c r="B12" s="10" t="s">
        <v>157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 x14ac:dyDescent="0.25">
      <c r="A13" s="10">
        <f>MONTH(TB_Ventas[[#This Row],[Fecha]])</f>
        <v>1</v>
      </c>
      <c r="B13" s="10" t="s">
        <v>157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 x14ac:dyDescent="0.25">
      <c r="A14" s="10">
        <f>MONTH(TB_Ventas[[#This Row],[Fecha]])</f>
        <v>1</v>
      </c>
      <c r="B14" s="10" t="s">
        <v>157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 x14ac:dyDescent="0.25">
      <c r="A15" s="10">
        <f>MONTH(TB_Ventas[[#This Row],[Fecha]])</f>
        <v>1</v>
      </c>
      <c r="B15" s="10" t="s">
        <v>157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 x14ac:dyDescent="0.25">
      <c r="A16" s="10">
        <f>MONTH(TB_Ventas[[#This Row],[Fecha]])</f>
        <v>2</v>
      </c>
      <c r="B16" s="10" t="s">
        <v>158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 x14ac:dyDescent="0.25">
      <c r="A17" s="10">
        <f>MONTH(TB_Ventas[[#This Row],[Fecha]])</f>
        <v>2</v>
      </c>
      <c r="B17" s="10" t="s">
        <v>158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 x14ac:dyDescent="0.25">
      <c r="A18" s="10">
        <f>MONTH(TB_Ventas[[#This Row],[Fecha]])</f>
        <v>2</v>
      </c>
      <c r="B18" s="10" t="s">
        <v>158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 x14ac:dyDescent="0.25">
      <c r="A19" s="10">
        <f>MONTH(TB_Ventas[[#This Row],[Fecha]])</f>
        <v>2</v>
      </c>
      <c r="B19" s="10" t="s">
        <v>158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 x14ac:dyDescent="0.25">
      <c r="A20" s="10">
        <f>MONTH(TB_Ventas[[#This Row],[Fecha]])</f>
        <v>2</v>
      </c>
      <c r="B20" s="10" t="s">
        <v>158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 x14ac:dyDescent="0.25">
      <c r="A21" s="10">
        <f>MONTH(TB_Ventas[[#This Row],[Fecha]])</f>
        <v>2</v>
      </c>
      <c r="B21" s="10" t="s">
        <v>158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 x14ac:dyDescent="0.25">
      <c r="A22" s="10">
        <f>MONTH(TB_Ventas[[#This Row],[Fecha]])</f>
        <v>2</v>
      </c>
      <c r="B22" s="10" t="s">
        <v>158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 x14ac:dyDescent="0.25">
      <c r="A23" s="10">
        <f>MONTH(TB_Ventas[[#This Row],[Fecha]])</f>
        <v>3</v>
      </c>
      <c r="B23" s="10" t="s">
        <v>159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 x14ac:dyDescent="0.25">
      <c r="A24" s="10">
        <f>MONTH(TB_Ventas[[#This Row],[Fecha]])</f>
        <v>3</v>
      </c>
      <c r="B24" s="10" t="s">
        <v>159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 x14ac:dyDescent="0.25">
      <c r="A25" s="10">
        <f>MONTH(TB_Ventas[[#This Row],[Fecha]])</f>
        <v>3</v>
      </c>
      <c r="B25" s="10" t="s">
        <v>159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 x14ac:dyDescent="0.25">
      <c r="A26" s="10">
        <f>MONTH(TB_Ventas[[#This Row],[Fecha]])</f>
        <v>3</v>
      </c>
      <c r="B26" s="10" t="s">
        <v>159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 x14ac:dyDescent="0.25">
      <c r="A27" s="10">
        <f>MONTH(TB_Ventas[[#This Row],[Fecha]])</f>
        <v>3</v>
      </c>
      <c r="B27" s="10" t="s">
        <v>159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 x14ac:dyDescent="0.25">
      <c r="A28" s="10">
        <f>MONTH(TB_Ventas[[#This Row],[Fecha]])</f>
        <v>3</v>
      </c>
      <c r="B28" s="10" t="s">
        <v>159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 x14ac:dyDescent="0.25">
      <c r="A29" s="10">
        <f>MONTH(TB_Ventas[[#This Row],[Fecha]])</f>
        <v>3</v>
      </c>
      <c r="B29" s="10" t="s">
        <v>159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 x14ac:dyDescent="0.25">
      <c r="A30" s="10">
        <f>MONTH(TB_Ventas[[#This Row],[Fecha]])</f>
        <v>3</v>
      </c>
      <c r="B30" s="10" t="s">
        <v>159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144</v>
      </c>
    </row>
    <row r="31" spans="1:14" x14ac:dyDescent="0.25">
      <c r="A31" s="10">
        <f>MONTH(TB_Ventas[[#This Row],[Fecha]])</f>
        <v>3</v>
      </c>
      <c r="B31" s="10" t="s">
        <v>159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 x14ac:dyDescent="0.25">
      <c r="A32" s="10">
        <f>MONTH(TB_Ventas[[#This Row],[Fecha]])</f>
        <v>3</v>
      </c>
      <c r="B32" s="10" t="s">
        <v>159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 x14ac:dyDescent="0.25">
      <c r="A33" s="10">
        <f>MONTH(TB_Ventas[[#This Row],[Fecha]])</f>
        <v>4</v>
      </c>
      <c r="B33" s="10" t="s">
        <v>160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 x14ac:dyDescent="0.25">
      <c r="A34" s="10">
        <f>MONTH(TB_Ventas[[#This Row],[Fecha]])</f>
        <v>4</v>
      </c>
      <c r="B34" s="10" t="s">
        <v>160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 x14ac:dyDescent="0.25">
      <c r="A35" s="10">
        <f>MONTH(TB_Ventas[[#This Row],[Fecha]])</f>
        <v>4</v>
      </c>
      <c r="B35" s="10" t="s">
        <v>160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 x14ac:dyDescent="0.25">
      <c r="A36" s="10">
        <f>MONTH(TB_Ventas[[#This Row],[Fecha]])</f>
        <v>4</v>
      </c>
      <c r="B36" s="10" t="s">
        <v>160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 x14ac:dyDescent="0.25">
      <c r="A37" s="10">
        <f>MONTH(TB_Ventas[[#This Row],[Fecha]])</f>
        <v>4</v>
      </c>
      <c r="B37" s="10" t="s">
        <v>160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 x14ac:dyDescent="0.25">
      <c r="A38" s="10">
        <f>MONTH(TB_Ventas[[#This Row],[Fecha]])</f>
        <v>4</v>
      </c>
      <c r="B38" s="10" t="s">
        <v>160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 x14ac:dyDescent="0.25">
      <c r="A39" s="10">
        <f>MONTH(TB_Ventas[[#This Row],[Fecha]])</f>
        <v>4</v>
      </c>
      <c r="B39" s="10" t="s">
        <v>160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 x14ac:dyDescent="0.25">
      <c r="A40" s="10">
        <f>MONTH(TB_Ventas[[#This Row],[Fecha]])</f>
        <v>4</v>
      </c>
      <c r="B40" s="10" t="s">
        <v>160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 x14ac:dyDescent="0.25">
      <c r="A41" s="10">
        <f>MONTH(TB_Ventas[[#This Row],[Fecha]])</f>
        <v>4</v>
      </c>
      <c r="B41" s="10" t="s">
        <v>160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 x14ac:dyDescent="0.25">
      <c r="A42" s="10">
        <f>MONTH(TB_Ventas[[#This Row],[Fecha]])</f>
        <v>4</v>
      </c>
      <c r="B42" s="10" t="s">
        <v>160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144</v>
      </c>
    </row>
    <row r="43" spans="1:14" x14ac:dyDescent="0.25">
      <c r="A43" s="10">
        <f>MONTH(TB_Ventas[[#This Row],[Fecha]])</f>
        <v>4</v>
      </c>
      <c r="B43" s="10" t="s">
        <v>160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 x14ac:dyDescent="0.25">
      <c r="A44" s="10">
        <f>MONTH(TB_Ventas[[#This Row],[Fecha]])</f>
        <v>5</v>
      </c>
      <c r="B44" s="10" t="s">
        <v>161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144</v>
      </c>
    </row>
    <row r="45" spans="1:14" x14ac:dyDescent="0.25">
      <c r="A45" s="10">
        <f>MONTH(TB_Ventas[[#This Row],[Fecha]])</f>
        <v>5</v>
      </c>
      <c r="B45" s="10" t="s">
        <v>161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 x14ac:dyDescent="0.25">
      <c r="A46" s="10">
        <f>MONTH(TB_Ventas[[#This Row],[Fecha]])</f>
        <v>5</v>
      </c>
      <c r="B46" s="10" t="s">
        <v>161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 x14ac:dyDescent="0.25">
      <c r="A47" s="10">
        <f>MONTH(TB_Ventas[[#This Row],[Fecha]])</f>
        <v>5</v>
      </c>
      <c r="B47" s="10" t="s">
        <v>161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 x14ac:dyDescent="0.25">
      <c r="A48" s="10">
        <f>MONTH(TB_Ventas[[#This Row],[Fecha]])</f>
        <v>5</v>
      </c>
      <c r="B48" s="10" t="s">
        <v>161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 x14ac:dyDescent="0.25">
      <c r="A49" s="10">
        <f>MONTH(TB_Ventas[[#This Row],[Fecha]])</f>
        <v>5</v>
      </c>
      <c r="B49" s="10" t="s">
        <v>161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 x14ac:dyDescent="0.25">
      <c r="A50" s="10">
        <f>MONTH(TB_Ventas[[#This Row],[Fecha]])</f>
        <v>5</v>
      </c>
      <c r="B50" s="10" t="s">
        <v>161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 x14ac:dyDescent="0.25">
      <c r="A51" s="10">
        <f>MONTH(TB_Ventas[[#This Row],[Fecha]])</f>
        <v>6</v>
      </c>
      <c r="B51" s="10" t="s">
        <v>162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 x14ac:dyDescent="0.25">
      <c r="A52" s="10">
        <f>MONTH(TB_Ventas[[#This Row],[Fecha]])</f>
        <v>6</v>
      </c>
      <c r="B52" s="10" t="s">
        <v>162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 x14ac:dyDescent="0.25">
      <c r="A53" s="10">
        <f>MONTH(TB_Ventas[[#This Row],[Fecha]])</f>
        <v>6</v>
      </c>
      <c r="B53" s="10" t="s">
        <v>162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 x14ac:dyDescent="0.25">
      <c r="A54" s="10">
        <f>MONTH(TB_Ventas[[#This Row],[Fecha]])</f>
        <v>6</v>
      </c>
      <c r="B54" s="10" t="s">
        <v>162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 x14ac:dyDescent="0.25">
      <c r="A55" s="10">
        <f>MONTH(TB_Ventas[[#This Row],[Fecha]])</f>
        <v>6</v>
      </c>
      <c r="B55" s="10" t="s">
        <v>162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 x14ac:dyDescent="0.25">
      <c r="A56" s="10">
        <f>MONTH(TB_Ventas[[#This Row],[Fecha]])</f>
        <v>6</v>
      </c>
      <c r="B56" s="10" t="s">
        <v>162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 x14ac:dyDescent="0.25">
      <c r="A57" s="10">
        <f>MONTH(TB_Ventas[[#This Row],[Fecha]])</f>
        <v>6</v>
      </c>
      <c r="B57" s="10" t="s">
        <v>162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 x14ac:dyDescent="0.25">
      <c r="A58" s="10">
        <f>MONTH(TB_Ventas[[#This Row],[Fecha]])</f>
        <v>6</v>
      </c>
      <c r="B58" s="10" t="s">
        <v>162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 x14ac:dyDescent="0.25">
      <c r="A59" s="10">
        <f>MONTH(TB_Ventas[[#This Row],[Fecha]])</f>
        <v>6</v>
      </c>
      <c r="B59" s="10" t="s">
        <v>162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 x14ac:dyDescent="0.25">
      <c r="A60" s="10">
        <f>MONTH(TB_Ventas[[#This Row],[Fecha]])</f>
        <v>6</v>
      </c>
      <c r="B60" s="10" t="s">
        <v>162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144</v>
      </c>
    </row>
    <row r="61" spans="1:14" x14ac:dyDescent="0.25">
      <c r="A61" s="10">
        <f>MONTH(TB_Ventas[[#This Row],[Fecha]])</f>
        <v>6</v>
      </c>
      <c r="B61" s="10" t="s">
        <v>162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144</v>
      </c>
    </row>
    <row r="62" spans="1:14" x14ac:dyDescent="0.25">
      <c r="A62" s="10">
        <f>MONTH(TB_Ventas[[#This Row],[Fecha]])</f>
        <v>6</v>
      </c>
      <c r="B62" s="10" t="s">
        <v>162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144</v>
      </c>
    </row>
    <row r="63" spans="1:14" x14ac:dyDescent="0.25">
      <c r="A63" s="10">
        <f>MONTH(TB_Ventas[[#This Row],[Fecha]])</f>
        <v>6</v>
      </c>
      <c r="B63" s="10" t="s">
        <v>162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 x14ac:dyDescent="0.25">
      <c r="A64" s="1">
        <f>MONTH(TB_Ventas[[#This Row],[Fecha]])</f>
        <v>6</v>
      </c>
      <c r="B64" s="10" t="s">
        <v>162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 x14ac:dyDescent="0.25">
      <c r="A65" s="1">
        <f>MONTH(TB_Ventas[[#This Row],[Fecha]])</f>
        <v>7</v>
      </c>
      <c r="B65" s="10" t="s">
        <v>163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 x14ac:dyDescent="0.25">
      <c r="A66" s="1">
        <f>MONTH(TB_Ventas[[#This Row],[Fecha]])</f>
        <v>7</v>
      </c>
      <c r="B66" s="10" t="s">
        <v>163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144</v>
      </c>
    </row>
    <row r="67" spans="1:14" x14ac:dyDescent="0.25">
      <c r="A67" s="1">
        <f>MONTH(TB_Ventas[[#This Row],[Fecha]])</f>
        <v>7</v>
      </c>
      <c r="B67" s="10" t="s">
        <v>163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 x14ac:dyDescent="0.25">
      <c r="A68" s="1">
        <f>MONTH(TB_Ventas[[#This Row],[Fecha]])</f>
        <v>7</v>
      </c>
      <c r="B68" s="10" t="s">
        <v>163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 x14ac:dyDescent="0.25">
      <c r="A69" s="1">
        <f>MONTH(TB_Ventas[[#This Row],[Fecha]])</f>
        <v>7</v>
      </c>
      <c r="B69" s="10" t="s">
        <v>163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144</v>
      </c>
    </row>
    <row r="70" spans="1:14" x14ac:dyDescent="0.25">
      <c r="A70" s="1">
        <f>MONTH(TB_Ventas[[#This Row],[Fecha]])</f>
        <v>7</v>
      </c>
      <c r="B70" s="10" t="s">
        <v>163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 x14ac:dyDescent="0.25">
      <c r="A71" s="1">
        <f>MONTH(TB_Ventas[[#This Row],[Fecha]])</f>
        <v>7</v>
      </c>
      <c r="B71" s="10" t="s">
        <v>163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144</v>
      </c>
    </row>
    <row r="72" spans="1:14" x14ac:dyDescent="0.25">
      <c r="A72" s="1">
        <f>MONTH(TB_Ventas[[#This Row],[Fecha]])</f>
        <v>7</v>
      </c>
      <c r="B72" s="10" t="s">
        <v>163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 x14ac:dyDescent="0.25">
      <c r="A73" s="1">
        <f>MONTH(TB_Ventas[[#This Row],[Fecha]])</f>
        <v>7</v>
      </c>
      <c r="B73" s="10" t="s">
        <v>163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 x14ac:dyDescent="0.25">
      <c r="A74" s="1">
        <f>MONTH(TB_Ventas[[#This Row],[Fecha]])</f>
        <v>7</v>
      </c>
      <c r="B74" s="10" t="s">
        <v>163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144</v>
      </c>
    </row>
    <row r="75" spans="1:14" x14ac:dyDescent="0.25">
      <c r="A75" s="1">
        <f>MONTH(TB_Ventas[[#This Row],[Fecha]])</f>
        <v>7</v>
      </c>
      <c r="B75" s="10" t="s">
        <v>163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144</v>
      </c>
    </row>
    <row r="76" spans="1:14" x14ac:dyDescent="0.25">
      <c r="A76" s="1">
        <f>MONTH(TB_Ventas[[#This Row],[Fecha]])</f>
        <v>8</v>
      </c>
      <c r="B76" s="10" t="s">
        <v>164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144</v>
      </c>
    </row>
    <row r="77" spans="1:14" x14ac:dyDescent="0.25">
      <c r="A77" s="1">
        <f>MONTH(TB_Ventas[[#This Row],[Fecha]])</f>
        <v>8</v>
      </c>
      <c r="B77" s="10" t="s">
        <v>164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 x14ac:dyDescent="0.25">
      <c r="A78" s="1">
        <f>MONTH(TB_Ventas[[#This Row],[Fecha]])</f>
        <v>8</v>
      </c>
      <c r="B78" s="10" t="s">
        <v>164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 x14ac:dyDescent="0.25">
      <c r="A79" s="1">
        <f>MONTH(TB_Ventas[[#This Row],[Fecha]])</f>
        <v>8</v>
      </c>
      <c r="B79" s="10" t="s">
        <v>164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 x14ac:dyDescent="0.25">
      <c r="A80" s="1">
        <f>MONTH(TB_Ventas[[#This Row],[Fecha]])</f>
        <v>8</v>
      </c>
      <c r="B80" s="10" t="s">
        <v>164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 x14ac:dyDescent="0.25">
      <c r="A81" s="1">
        <f>MONTH(TB_Ventas[[#This Row],[Fecha]])</f>
        <v>8</v>
      </c>
      <c r="B81" s="10" t="s">
        <v>164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 x14ac:dyDescent="0.25">
      <c r="A82" s="1">
        <f>MONTH(TB_Ventas[[#This Row],[Fecha]])</f>
        <v>8</v>
      </c>
      <c r="B82" s="10" t="s">
        <v>164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 x14ac:dyDescent="0.25">
      <c r="A83" s="1">
        <f>MONTH(TB_Ventas[[#This Row],[Fecha]])</f>
        <v>8</v>
      </c>
      <c r="B83" s="10" t="s">
        <v>164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 x14ac:dyDescent="0.25">
      <c r="A84" s="1">
        <f>MONTH(TB_Ventas[[#This Row],[Fecha]])</f>
        <v>8</v>
      </c>
      <c r="B84" s="10" t="s">
        <v>164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 x14ac:dyDescent="0.25">
      <c r="A85" s="1">
        <f>MONTH(TB_Ventas[[#This Row],[Fecha]])</f>
        <v>8</v>
      </c>
      <c r="B85" s="10" t="s">
        <v>164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 x14ac:dyDescent="0.25">
      <c r="A86" s="1">
        <f>MONTH(TB_Ventas[[#This Row],[Fecha]])</f>
        <v>8</v>
      </c>
      <c r="B86" s="10" t="s">
        <v>164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  <row r="91" spans="1:14" ht="31.5" x14ac:dyDescent="0.5">
      <c r="E91" s="102" t="s">
        <v>221</v>
      </c>
    </row>
    <row r="92" spans="1:14" ht="31.5" x14ac:dyDescent="0.5">
      <c r="E92" s="102"/>
    </row>
    <row r="93" spans="1:14" ht="31.5" x14ac:dyDescent="0.5">
      <c r="E93" s="102" t="str">
        <f>"Son 13 Columnas:"&amp;_xlfn.ARRAYTOTEXT(TB_Ventas[[#Headers],[Mes]:[Vendedor]])</f>
        <v>Son 13 Columnas:Mes; Fecha; Código; Categoría; Cant.; Precio Unitario; Índice; Descuento (Paso a Paso); Descuento (Directo); Descuento 
(Vendedor); Descuento Final; Total; Vendedor</v>
      </c>
    </row>
    <row r="94" spans="1:14" ht="31.5" x14ac:dyDescent="0.5">
      <c r="E94" s="102" t="s">
        <v>222</v>
      </c>
    </row>
    <row r="95" spans="1:14" ht="31.5" x14ac:dyDescent="0.5">
      <c r="E95" s="102" t="s">
        <v>223</v>
      </c>
    </row>
    <row r="96" spans="1:14" ht="31.5" x14ac:dyDescent="0.5">
      <c r="E96" s="102" t="s">
        <v>225</v>
      </c>
    </row>
    <row r="97" spans="5:5" ht="31.5" x14ac:dyDescent="0.5">
      <c r="E97" s="102" t="s">
        <v>224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F6" sqref="F6"/>
    </sheetView>
  </sheetViews>
  <sheetFormatPr baseColWidth="10" defaultColWidth="8.85546875" defaultRowHeight="15" zeroHeight="1" x14ac:dyDescent="0.25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 x14ac:dyDescent="0.65">
      <c r="A1" s="38"/>
      <c r="B1" s="42" t="s">
        <v>165</v>
      </c>
      <c r="C1" s="40"/>
      <c r="D1" s="40"/>
      <c r="E1" s="40"/>
      <c r="F1" s="40"/>
      <c r="G1" s="40"/>
      <c r="H1" s="40"/>
      <c r="I1" s="40"/>
    </row>
    <row r="2" spans="1:9" s="36" customFormat="1" ht="4.5" customHeight="1" x14ac:dyDescent="0.35">
      <c r="A2" s="39"/>
      <c r="B2" s="39"/>
      <c r="C2" s="39"/>
      <c r="D2" s="39"/>
      <c r="E2" s="39"/>
      <c r="F2" s="39"/>
    </row>
    <row r="3" spans="1:9" ht="4.5" customHeight="1" x14ac:dyDescent="0.35">
      <c r="A3" s="37"/>
      <c r="B3" s="37"/>
      <c r="C3" s="37"/>
      <c r="D3" s="37"/>
      <c r="E3" s="37"/>
      <c r="F3" s="37"/>
    </row>
    <row r="4" spans="1:9" ht="23.25" customHeight="1" x14ac:dyDescent="0.35">
      <c r="A4" s="37"/>
      <c r="B4" s="106" t="s">
        <v>166</v>
      </c>
      <c r="C4" s="106"/>
      <c r="D4" s="37"/>
      <c r="E4" s="106" t="s">
        <v>167</v>
      </c>
      <c r="F4" s="106"/>
    </row>
    <row r="5" spans="1:9" ht="5.25" customHeight="1" thickBot="1" x14ac:dyDescent="0.3"/>
    <row r="6" spans="1:9" ht="24.6" customHeight="1" thickBot="1" x14ac:dyDescent="0.45">
      <c r="B6" s="67" t="s">
        <v>1</v>
      </c>
      <c r="C6" s="66" t="s">
        <v>113</v>
      </c>
      <c r="E6" s="67" t="s">
        <v>168</v>
      </c>
      <c r="F6" s="71">
        <v>44938</v>
      </c>
    </row>
    <row r="7" spans="1:9" ht="24.6" customHeight="1" thickTop="1" thickBot="1" x14ac:dyDescent="0.45">
      <c r="B7" s="67" t="s">
        <v>169</v>
      </c>
      <c r="C7" s="45" t="str">
        <f>IFERROR(VLOOKUP(C6,TB_Productos[#All],2,FALSE),"")</f>
        <v>Falda vaquera</v>
      </c>
      <c r="E7" s="67" t="s">
        <v>170</v>
      </c>
      <c r="F7" s="45" t="str">
        <f>_xlfn.XLOOKUP(WEEKDAY(F6),'Registros Auxiliares'!$B$4:$I$4,'Registros Auxiliares'!$B$5:$I$5,"")</f>
        <v>Jueves</v>
      </c>
      <c r="G7" s="44"/>
    </row>
    <row r="8" spans="1:9" ht="24.6" customHeight="1" thickTop="1" thickBot="1" x14ac:dyDescent="0.4">
      <c r="B8" s="68" t="s">
        <v>3</v>
      </c>
      <c r="C8" s="43" t="str" cm="1">
        <f t="array" ref="C8">_xlfn.XLOOKUP(C6,TB_Productos[[#All],[Código]],TB_Productos[[#All],[Categoría]],"")</f>
        <v>Vestuario</v>
      </c>
      <c r="E8" s="68" t="s">
        <v>171</v>
      </c>
      <c r="F8" s="99">
        <f>SUMIF(TB_Ventas[[#All],[Fecha]],Consultas!$F$6,TB_Ventas[[#All],[Total]])</f>
        <v>46.9</v>
      </c>
      <c r="G8" s="44"/>
    </row>
    <row r="9" spans="1:9" ht="24.6" customHeight="1" thickTop="1" thickBot="1" x14ac:dyDescent="0.4">
      <c r="B9" s="69" t="s">
        <v>5</v>
      </c>
      <c r="C9" s="99" cm="1">
        <f t="array" ref="C9">_xlfn.XLOOKUP($C$6,TB_Productos[[#All],[Código]],TB_Productos[[#All],[Precio Unitario]],"")</f>
        <v>49.9</v>
      </c>
      <c r="E9" s="70" t="s">
        <v>172</v>
      </c>
      <c r="F9" s="46">
        <f>SUMIF(TB_Ventas[[#All],[Fecha]],Consultas!$F$6,TB_Ventas[[#All],[Cant.]])</f>
        <v>1</v>
      </c>
      <c r="G9" s="44"/>
    </row>
    <row r="10" spans="1:9" ht="24.6" customHeight="1" thickTop="1" thickBot="1" x14ac:dyDescent="0.4">
      <c r="B10" s="68" t="s">
        <v>4</v>
      </c>
      <c r="C10" s="43" cm="1">
        <f t="array" ref="C10">_xlfn.XLOOKUP($C$6,TB_Productos[[#All],[Código]],TB_Productos[[#All],[Stock]],"")</f>
        <v>40</v>
      </c>
      <c r="G10" s="44"/>
    </row>
    <row r="11" spans="1:9" ht="24.6" customHeight="1" thickTop="1" thickBot="1" x14ac:dyDescent="0.4">
      <c r="B11" s="69" t="s">
        <v>173</v>
      </c>
      <c r="C11" s="43" t="str" cm="1">
        <f t="array" ref="C11">_xlfn.IFS(C10=0,"Stock Agotado",C10&gt;=C12,"Stock OK",1,"Revisar Stock")</f>
        <v>Stock OK</v>
      </c>
      <c r="G11" s="44"/>
    </row>
    <row r="12" spans="1:9" ht="23.25" thickTop="1" thickBot="1" x14ac:dyDescent="0.4">
      <c r="B12" s="70" t="s">
        <v>174</v>
      </c>
      <c r="C12" s="46">
        <f>_xlfn.XLOOKUP(C8,'Registros Auxiliares'!G9:G11,'Registros Auxiliares'!H9:H11)</f>
        <v>10</v>
      </c>
      <c r="E12" s="72"/>
    </row>
    <row r="13" spans="1:9" ht="23.25" x14ac:dyDescent="0.35">
      <c r="E13" s="73"/>
    </row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D10" sqref="D10"/>
    </sheetView>
  </sheetViews>
  <sheetFormatPr baseColWidth="10" defaultColWidth="8.85546875" defaultRowHeight="15" x14ac:dyDescent="0.2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 x14ac:dyDescent="0.25">
      <c r="B1" s="58" t="s">
        <v>175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 x14ac:dyDescent="0.35">
      <c r="B2" s="39"/>
      <c r="C2" s="39"/>
      <c r="D2" s="39"/>
      <c r="E2" s="39"/>
      <c r="F2" s="39"/>
      <c r="G2" s="39"/>
    </row>
    <row r="3" spans="2:10" ht="4.5" customHeight="1" thickBot="1" x14ac:dyDescent="0.4">
      <c r="B3" s="37"/>
      <c r="C3" s="37"/>
      <c r="D3" s="37"/>
      <c r="E3" s="37"/>
      <c r="F3" s="37"/>
      <c r="G3" s="37"/>
    </row>
    <row r="4" spans="2:10" ht="22.5" thickBot="1" x14ac:dyDescent="0.45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5" thickBot="1" x14ac:dyDescent="0.3">
      <c r="B5" s="49" t="s">
        <v>176</v>
      </c>
      <c r="C5" s="50" t="s">
        <v>177</v>
      </c>
      <c r="D5" s="50" t="s">
        <v>178</v>
      </c>
      <c r="E5" s="50" t="s">
        <v>179</v>
      </c>
      <c r="F5" s="50" t="s">
        <v>180</v>
      </c>
      <c r="G5" s="50" t="s">
        <v>181</v>
      </c>
      <c r="H5" s="50" t="s">
        <v>182</v>
      </c>
      <c r="I5" s="50" t="s">
        <v>183</v>
      </c>
    </row>
    <row r="7" spans="2:10" ht="15.75" thickBot="1" x14ac:dyDescent="0.3"/>
    <row r="8" spans="2:10" ht="66" thickBot="1" x14ac:dyDescent="0.3">
      <c r="B8" s="55" t="s">
        <v>184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174</v>
      </c>
    </row>
    <row r="9" spans="2:10" ht="18.75" thickBot="1" x14ac:dyDescent="0.3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8.75" thickBot="1" x14ac:dyDescent="0.3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8.75" thickBot="1" x14ac:dyDescent="0.3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8.75" thickBot="1" x14ac:dyDescent="0.3">
      <c r="B12" s="50">
        <v>5</v>
      </c>
      <c r="C12" s="54">
        <v>0.25</v>
      </c>
      <c r="D12" s="54">
        <v>0.25</v>
      </c>
      <c r="E12" s="57">
        <v>0.25</v>
      </c>
    </row>
    <row r="13" spans="2:10" ht="18.75" thickBot="1" x14ac:dyDescent="0.3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25" x14ac:dyDescent="0.35">
      <c r="B15" s="73"/>
      <c r="C15" s="73"/>
      <c r="D15" s="73"/>
      <c r="E15" s="73"/>
      <c r="F15" s="73"/>
    </row>
    <row r="16" spans="2:10" ht="23.25" x14ac:dyDescent="0.35">
      <c r="B16" s="73"/>
      <c r="C16" s="73"/>
      <c r="D16" s="73"/>
      <c r="E16" s="73"/>
      <c r="F16" s="73"/>
    </row>
    <row r="17" spans="2:6" ht="23.25" x14ac:dyDescent="0.35">
      <c r="B17" s="73"/>
      <c r="C17" s="73"/>
      <c r="D17" s="82"/>
      <c r="E17" s="73"/>
      <c r="F17" s="73"/>
    </row>
    <row r="18" spans="2:6" ht="23.25" x14ac:dyDescent="0.35">
      <c r="B18" s="73"/>
      <c r="C18" s="73"/>
      <c r="D18" s="73"/>
      <c r="E18" s="73"/>
      <c r="F18" s="82"/>
    </row>
    <row r="19" spans="2:6" ht="23.25" x14ac:dyDescent="0.35">
      <c r="B19" s="73"/>
      <c r="C19" s="73"/>
      <c r="D19" s="73"/>
      <c r="E19" s="73"/>
      <c r="F19" s="73"/>
    </row>
    <row r="20" spans="2:6" ht="23.25" x14ac:dyDescent="0.3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abSelected="1" zoomScale="110" zoomScaleNormal="110" workbookViewId="0">
      <selection activeCell="C12" sqref="C12"/>
    </sheetView>
  </sheetViews>
  <sheetFormatPr baseColWidth="10" defaultColWidth="8.85546875" defaultRowHeight="15" x14ac:dyDescent="0.25"/>
  <cols>
    <col min="2" max="2" width="24" customWidth="1"/>
    <col min="3" max="3" width="15.85546875" customWidth="1"/>
    <col min="4" max="4" width="19.140625" customWidth="1"/>
    <col min="6" max="6" width="17.28515625" customWidth="1"/>
    <col min="7" max="7" width="12" customWidth="1"/>
    <col min="8" max="8" width="15.140625" bestFit="1" customWidth="1"/>
    <col min="9" max="14" width="12" customWidth="1"/>
  </cols>
  <sheetData>
    <row r="1" spans="1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 x14ac:dyDescent="0.4">
      <c r="B2" s="83" t="s">
        <v>2</v>
      </c>
      <c r="C2" s="85" t="s">
        <v>4</v>
      </c>
      <c r="D2" s="84" t="s">
        <v>5</v>
      </c>
      <c r="F2" s="107" t="s">
        <v>186</v>
      </c>
      <c r="G2" s="107"/>
      <c r="H2" s="107"/>
      <c r="I2" s="107"/>
      <c r="J2" s="107"/>
      <c r="K2" s="107"/>
      <c r="L2" s="107"/>
      <c r="M2" s="107"/>
      <c r="N2" s="107"/>
    </row>
    <row r="3" spans="1:14" ht="21.75" customHeight="1" x14ac:dyDescent="0.25">
      <c r="B3" s="88" t="s">
        <v>187</v>
      </c>
      <c r="C3" s="89">
        <v>17</v>
      </c>
      <c r="D3" s="100">
        <v>65.900000000000006</v>
      </c>
      <c r="F3" s="141">
        <f>_xlfn.XLOOKUP(20,C3:C10,D3:D10,,-1,1)</f>
        <v>259.89999999999998</v>
      </c>
      <c r="G3" s="141"/>
      <c r="H3" s="141"/>
      <c r="I3" s="141"/>
      <c r="J3" s="141"/>
      <c r="K3" s="141"/>
      <c r="L3" s="141"/>
      <c r="M3" s="141"/>
      <c r="N3" s="141"/>
    </row>
    <row r="4" spans="1:14" ht="21.75" customHeight="1" x14ac:dyDescent="0.25">
      <c r="B4" s="88" t="s">
        <v>190</v>
      </c>
      <c r="C4" s="89">
        <v>19</v>
      </c>
      <c r="D4" s="100">
        <v>259.89999999999998</v>
      </c>
    </row>
    <row r="5" spans="1:14" ht="21.75" customHeight="1" x14ac:dyDescent="0.4">
      <c r="B5" s="88" t="s">
        <v>17</v>
      </c>
      <c r="C5" s="89">
        <v>23</v>
      </c>
      <c r="D5" s="100">
        <v>39.9</v>
      </c>
      <c r="F5" s="107" t="s">
        <v>188</v>
      </c>
      <c r="G5" s="107"/>
      <c r="H5" s="107"/>
      <c r="I5" s="107"/>
      <c r="J5" s="107"/>
      <c r="K5" s="107"/>
      <c r="L5" s="107"/>
      <c r="M5" s="107"/>
      <c r="N5" s="107"/>
    </row>
    <row r="6" spans="1:14" ht="21.75" customHeight="1" x14ac:dyDescent="0.25">
      <c r="B6" s="88" t="s">
        <v>191</v>
      </c>
      <c r="C6" s="89">
        <v>24</v>
      </c>
      <c r="D6" s="100">
        <v>85.9</v>
      </c>
      <c r="F6" s="141" t="str">
        <f>_xlfn.XLOOKUP(35,C3:C10,B3:B10,,-1,1)</f>
        <v>Pantalones vaqueros</v>
      </c>
      <c r="G6" s="141"/>
      <c r="H6" s="141"/>
      <c r="I6" s="141"/>
      <c r="J6" s="141"/>
      <c r="K6" s="141"/>
      <c r="L6" s="141"/>
      <c r="M6" s="141"/>
      <c r="N6" s="141"/>
    </row>
    <row r="7" spans="1:14" ht="21.75" customHeight="1" x14ac:dyDescent="0.25">
      <c r="B7" s="88" t="s">
        <v>191</v>
      </c>
      <c r="C7" s="89">
        <v>34</v>
      </c>
      <c r="D7" s="100">
        <v>89.9</v>
      </c>
    </row>
    <row r="8" spans="1:14" ht="21.75" customHeight="1" x14ac:dyDescent="0.4">
      <c r="B8" s="88" t="s">
        <v>189</v>
      </c>
      <c r="C8" s="89">
        <v>36</v>
      </c>
      <c r="D8" s="100">
        <v>145</v>
      </c>
      <c r="F8" s="107" t="s">
        <v>193</v>
      </c>
      <c r="G8" s="107"/>
      <c r="H8" s="107"/>
      <c r="I8" s="107"/>
      <c r="J8" s="107"/>
      <c r="K8" s="107"/>
      <c r="L8" s="107"/>
      <c r="M8" s="107"/>
      <c r="N8" s="107"/>
    </row>
    <row r="9" spans="1:14" ht="21.75" customHeight="1" x14ac:dyDescent="0.25">
      <c r="B9" s="88" t="s">
        <v>187</v>
      </c>
      <c r="C9" s="89">
        <v>37</v>
      </c>
      <c r="D9" s="100">
        <v>70.900000000000006</v>
      </c>
      <c r="F9" s="141" t="str" cm="1">
        <f t="array" ref="F9">IF(SUM((B2:B10="Bermudas")*(D2:D10=65.9))&gt;0, "Sí", "No")</f>
        <v>Sí</v>
      </c>
      <c r="G9" s="141"/>
      <c r="H9" s="141"/>
      <c r="I9" s="141"/>
      <c r="J9" s="141"/>
      <c r="K9" s="141"/>
      <c r="L9" s="141"/>
      <c r="M9" s="141"/>
      <c r="N9" s="141"/>
    </row>
    <row r="10" spans="1:14" ht="21.75" customHeight="1" thickBot="1" x14ac:dyDescent="0.3">
      <c r="B10" s="90" t="s">
        <v>187</v>
      </c>
      <c r="C10" s="91">
        <v>48</v>
      </c>
      <c r="D10" s="101">
        <v>65.8</v>
      </c>
    </row>
    <row r="11" spans="1:14" ht="21.75" customHeight="1" x14ac:dyDescent="0.4">
      <c r="F11" s="107" t="s">
        <v>192</v>
      </c>
      <c r="G11" s="107"/>
      <c r="H11" s="107"/>
      <c r="I11" s="107"/>
      <c r="J11" s="107"/>
      <c r="K11" s="107"/>
      <c r="L11" s="107"/>
      <c r="M11" s="107"/>
      <c r="N11" s="107"/>
    </row>
    <row r="12" spans="1:14" ht="21.75" customHeight="1" x14ac:dyDescent="0.25">
      <c r="F12" s="141" t="str">
        <f>INDEX(B2:B10, MATCH(MAX(D2:D10), D2:D10, 0))</f>
        <v>Bolso de cuero</v>
      </c>
      <c r="G12" s="141"/>
      <c r="H12" s="141"/>
      <c r="I12" s="141"/>
      <c r="J12" s="141"/>
      <c r="K12" s="141"/>
      <c r="L12" s="141"/>
      <c r="M12" s="141"/>
      <c r="N12" s="141"/>
    </row>
    <row r="13" spans="1:14" s="93" customFormat="1" ht="21.75" customHeight="1" x14ac:dyDescent="0.25"/>
    <row r="14" spans="1:14" ht="31.5" x14ac:dyDescent="0.5">
      <c r="A14" s="93"/>
      <c r="B14" s="102" t="s">
        <v>218</v>
      </c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 ht="31.5" x14ac:dyDescent="0.5">
      <c r="A15" s="93"/>
      <c r="B15" s="102" t="str">
        <f>_xlfn.ARRAYTOTEXT(B2:D10)</f>
        <v>Productos; Stock; Precio Unitario; Bermudas; 17; 65,9; Bolso de cuero; 19; 259,9; Gorra; 23; 39,9; Pantalones vaqueros; 24; 85,9; Pantalones vaqueros; 34; 89,9; Bolso comodín; 36; 145; Bermudas; 37; 70,9; Bermudas; 48; 65,8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 ht="31.5" x14ac:dyDescent="0.5">
      <c r="A16" s="93"/>
      <c r="B16" s="102" t="str">
        <f>"Son 3 Columnas:"&amp;_xlfn.ARRAYTOTEXT(B2:D2)</f>
        <v>Son 3 Columnas:Productos; Stock; Precio Unitario</v>
      </c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31.5" x14ac:dyDescent="0.5">
      <c r="A17" s="93"/>
      <c r="B17" s="102" t="s">
        <v>219</v>
      </c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 ht="31.5" x14ac:dyDescent="0.5">
      <c r="A18" s="93"/>
      <c r="B18" s="102" t="s">
        <v>220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 ht="31.5" x14ac:dyDescent="0.5">
      <c r="A19" s="93"/>
      <c r="B19" s="102" t="str">
        <f>F11</f>
        <v>¿Cuál es el producto más caro de la lista?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31.5" x14ac:dyDescent="0.5">
      <c r="A20" s="93"/>
      <c r="B20" s="102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1" spans="1:14" ht="31.5" x14ac:dyDescent="0.5">
      <c r="B21" s="103"/>
    </row>
    <row r="22" spans="1:14" ht="31.5" x14ac:dyDescent="0.5">
      <c r="B22" s="103"/>
    </row>
    <row r="23" spans="1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sortState xmlns:xlrd2="http://schemas.microsoft.com/office/spreadsheetml/2017/richdata2" ref="B3:D10">
    <sortCondition ref="C3:C10"/>
  </sortState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baseColWidth="10" defaultColWidth="8.85546875" defaultRowHeight="15" x14ac:dyDescent="0.2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 x14ac:dyDescent="0.7">
      <c r="B1" s="58" t="s">
        <v>185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 x14ac:dyDescent="0.4">
      <c r="B2" s="83" t="s">
        <v>2</v>
      </c>
      <c r="C2" s="85" t="s">
        <v>4</v>
      </c>
      <c r="D2" s="84" t="s">
        <v>5</v>
      </c>
      <c r="F2" s="107" t="s">
        <v>186</v>
      </c>
      <c r="G2" s="107"/>
      <c r="H2" s="107"/>
      <c r="I2" s="107"/>
      <c r="J2" s="107"/>
      <c r="K2" s="107"/>
      <c r="L2" s="107"/>
      <c r="M2" s="107"/>
      <c r="N2" s="107"/>
    </row>
    <row r="3" spans="2:14" ht="21.75" customHeight="1" x14ac:dyDescent="0.3">
      <c r="B3" s="88" t="s">
        <v>187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 x14ac:dyDescent="0.25">
      <c r="B4" s="88" t="s">
        <v>187</v>
      </c>
      <c r="C4" s="89">
        <v>17</v>
      </c>
      <c r="D4" s="100">
        <v>69.900000000000006</v>
      </c>
    </row>
    <row r="5" spans="2:14" ht="21.75" customHeight="1" x14ac:dyDescent="0.4">
      <c r="B5" s="88" t="s">
        <v>187</v>
      </c>
      <c r="C5" s="89">
        <v>37</v>
      </c>
      <c r="D5" s="100">
        <v>70.900000000000006</v>
      </c>
      <c r="F5" s="107" t="s">
        <v>188</v>
      </c>
      <c r="G5" s="107"/>
      <c r="H5" s="107"/>
      <c r="I5" s="107"/>
      <c r="J5" s="107"/>
      <c r="K5" s="107"/>
      <c r="L5" s="107"/>
      <c r="M5" s="107"/>
      <c r="N5" s="107"/>
    </row>
    <row r="6" spans="2:14" ht="21.75" customHeight="1" x14ac:dyDescent="0.3">
      <c r="B6" s="88" t="s">
        <v>189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 x14ac:dyDescent="0.25">
      <c r="B7" s="88" t="s">
        <v>190</v>
      </c>
      <c r="C7" s="89">
        <v>19</v>
      </c>
      <c r="D7" s="100">
        <v>259.89999999999998</v>
      </c>
    </row>
    <row r="8" spans="2:14" ht="21.75" customHeight="1" x14ac:dyDescent="0.4">
      <c r="B8" s="88" t="s">
        <v>17</v>
      </c>
      <c r="C8" s="89">
        <v>23</v>
      </c>
      <c r="D8" s="100">
        <v>39.9</v>
      </c>
      <c r="F8" s="107" t="s">
        <v>193</v>
      </c>
      <c r="G8" s="107"/>
      <c r="H8" s="107"/>
      <c r="I8" s="107"/>
      <c r="J8" s="107"/>
      <c r="K8" s="107"/>
      <c r="L8" s="107"/>
      <c r="M8" s="107"/>
      <c r="N8" s="107"/>
    </row>
    <row r="9" spans="2:14" ht="21.75" customHeight="1" x14ac:dyDescent="0.3">
      <c r="B9" s="88" t="s">
        <v>191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 x14ac:dyDescent="0.3">
      <c r="B10" s="90" t="s">
        <v>191</v>
      </c>
      <c r="C10" s="91">
        <v>34</v>
      </c>
      <c r="D10" s="101">
        <v>89.9</v>
      </c>
    </row>
    <row r="11" spans="2:14" ht="21.75" customHeight="1" x14ac:dyDescent="0.4">
      <c r="F11" s="107" t="s">
        <v>192</v>
      </c>
      <c r="G11" s="107"/>
      <c r="H11" s="107"/>
      <c r="I11" s="107"/>
      <c r="J11" s="107"/>
      <c r="K11" s="107"/>
      <c r="L11" s="107"/>
      <c r="M11" s="107"/>
      <c r="N11" s="107"/>
    </row>
    <row r="12" spans="2:14" ht="21.75" customHeight="1" x14ac:dyDescent="0.3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 x14ac:dyDescent="0.25"/>
    <row r="14" spans="2:14" ht="18" x14ac:dyDescent="0.35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8" x14ac:dyDescent="0.35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8" x14ac:dyDescent="0.35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8" x14ac:dyDescent="0.35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baseColWidth="10" defaultColWidth="8.85546875" defaultRowHeight="15" x14ac:dyDescent="0.2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 x14ac:dyDescent="0.25">
      <c r="A1" s="14" t="s">
        <v>194</v>
      </c>
      <c r="B1" s="15" t="s">
        <v>195</v>
      </c>
      <c r="D1" s="14" t="s">
        <v>196</v>
      </c>
      <c r="E1" s="18" t="s">
        <v>197</v>
      </c>
      <c r="F1" s="18" t="s">
        <v>156</v>
      </c>
      <c r="G1" s="15" t="s">
        <v>198</v>
      </c>
      <c r="I1" s="21" t="s">
        <v>199</v>
      </c>
      <c r="J1" s="23" t="s">
        <v>200</v>
      </c>
      <c r="K1" s="23" t="s">
        <v>201</v>
      </c>
      <c r="L1" s="22" t="s">
        <v>156</v>
      </c>
    </row>
    <row r="2" spans="1:12" x14ac:dyDescent="0.25">
      <c r="A2" s="3" t="s">
        <v>202</v>
      </c>
      <c r="B2" s="16" t="e">
        <f>SUMIF(#REF!,A2,TB_Ventas[Total])</f>
        <v>#REF!</v>
      </c>
      <c r="D2" s="3">
        <v>1</v>
      </c>
      <c r="E2" s="2" t="s">
        <v>203</v>
      </c>
      <c r="F2" s="6">
        <f>SUMIF(TB_Ventas[Nº],D2,TB_Ventas[Total])</f>
        <v>1750.9</v>
      </c>
      <c r="G2" s="19">
        <f>SUMIF(TB_Ventas[Nº],D2,TB_Ventas[Cant.])</f>
        <v>14</v>
      </c>
      <c r="I2" s="3" t="s">
        <v>140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 x14ac:dyDescent="0.25">
      <c r="A3" s="3" t="s">
        <v>204</v>
      </c>
      <c r="B3" s="16" t="e">
        <f>SUMIF(#REF!,A3,TB_Ventas[Total])</f>
        <v>#REF!</v>
      </c>
      <c r="D3" s="3">
        <v>2</v>
      </c>
      <c r="E3" s="2" t="s">
        <v>205</v>
      </c>
      <c r="F3" s="6">
        <f>SUMIF(TB_Ventas[Nº],D3,TB_Ventas[Total])</f>
        <v>2974.9</v>
      </c>
      <c r="G3" s="19">
        <f>SUMIF(TB_Ventas[Nº],D3,TB_Ventas[Cant.])</f>
        <v>15</v>
      </c>
      <c r="I3" s="3" t="s">
        <v>134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.75" thickBot="1" x14ac:dyDescent="0.3">
      <c r="A4" s="4" t="s">
        <v>206</v>
      </c>
      <c r="B4" s="17" t="e">
        <f>SUMIF(#REF!,A4,TB_Ventas[Total])</f>
        <v>#REF!</v>
      </c>
      <c r="D4" s="3">
        <v>3</v>
      </c>
      <c r="E4" s="2" t="s">
        <v>159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 x14ac:dyDescent="0.25">
      <c r="D5" s="3">
        <v>4</v>
      </c>
      <c r="E5" s="2" t="s">
        <v>160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 x14ac:dyDescent="0.25">
      <c r="D6" s="3">
        <v>5</v>
      </c>
      <c r="E6" s="2" t="s">
        <v>207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.75" thickBot="1" x14ac:dyDescent="0.3">
      <c r="D7" s="4">
        <v>6</v>
      </c>
      <c r="E7" s="5" t="s">
        <v>162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 x14ac:dyDescent="0.25">
      <c r="I11" s="28"/>
      <c r="J11" s="28"/>
      <c r="K11" s="28"/>
      <c r="L11" s="28"/>
    </row>
    <row r="12" spans="1:12" x14ac:dyDescent="0.25">
      <c r="J12" s="29"/>
      <c r="K12" s="30"/>
      <c r="L12" s="8"/>
    </row>
    <row r="13" spans="1:12" x14ac:dyDescent="0.25">
      <c r="J13" s="29"/>
      <c r="K13" s="30"/>
      <c r="L13" s="8"/>
    </row>
    <row r="14" spans="1:12" x14ac:dyDescent="0.25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baseColWidth="10" defaultColWidth="2" defaultRowHeight="9.75" customHeight="1" x14ac:dyDescent="0.35"/>
  <cols>
    <col min="1" max="16384" width="2" style="11"/>
  </cols>
  <sheetData>
    <row r="1" spans="3:80" ht="9.75" customHeight="1" thickBot="1" x14ac:dyDescent="0.4"/>
    <row r="2" spans="3:80" ht="9.75" customHeight="1" x14ac:dyDescent="0.35">
      <c r="W2" s="108" t="s">
        <v>208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10"/>
      <c r="AQ2" s="108" t="s">
        <v>209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10"/>
      <c r="BK2" s="108" t="s">
        <v>210</v>
      </c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10"/>
    </row>
    <row r="3" spans="3:80" ht="9.75" customHeight="1" thickBot="1" x14ac:dyDescent="0.4">
      <c r="W3" s="111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3"/>
      <c r="AQ3" s="111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3"/>
      <c r="BK3" s="111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3"/>
    </row>
    <row r="4" spans="3:80" ht="9.75" customHeight="1" x14ac:dyDescent="0.35">
      <c r="W4" s="123">
        <f>COUNTA(TB_Productos[Código])</f>
        <v>60</v>
      </c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5"/>
      <c r="AQ4" s="123">
        <f>SUM(TB_Ventas[Cant.])</f>
        <v>250</v>
      </c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5"/>
      <c r="BK4" s="132">
        <f>SUM(TB_Ventas[Total])</f>
        <v>33304.799999999988</v>
      </c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4"/>
    </row>
    <row r="5" spans="3:80" ht="9.75" customHeight="1" x14ac:dyDescent="0.35">
      <c r="W5" s="126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8"/>
      <c r="AQ5" s="126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8"/>
      <c r="BK5" s="135"/>
      <c r="BL5" s="136"/>
      <c r="BM5" s="136"/>
      <c r="BN5" s="136"/>
      <c r="BO5" s="136"/>
      <c r="BP5" s="136"/>
      <c r="BQ5" s="136"/>
      <c r="BR5" s="136"/>
      <c r="BS5" s="136"/>
      <c r="BT5" s="136"/>
      <c r="BU5" s="136"/>
      <c r="BV5" s="136"/>
      <c r="BW5" s="136"/>
      <c r="BX5" s="136"/>
      <c r="BY5" s="136"/>
      <c r="BZ5" s="136"/>
      <c r="CA5" s="136"/>
      <c r="CB5" s="137"/>
    </row>
    <row r="6" spans="3:80" ht="9.75" customHeight="1" x14ac:dyDescent="0.35">
      <c r="W6" s="126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8"/>
      <c r="AQ6" s="126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8"/>
      <c r="BK6" s="135"/>
      <c r="BL6" s="136"/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6"/>
      <c r="CB6" s="137"/>
    </row>
    <row r="7" spans="3:80" ht="9.75" customHeight="1" thickBot="1" x14ac:dyDescent="0.4">
      <c r="W7" s="129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1"/>
      <c r="AQ7" s="129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1"/>
      <c r="BK7" s="138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40"/>
    </row>
    <row r="8" spans="3:80" ht="9.75" customHeight="1" thickBot="1" x14ac:dyDescent="0.4"/>
    <row r="9" spans="3:80" ht="9.75" customHeight="1" x14ac:dyDescent="0.35">
      <c r="C9" s="108" t="s">
        <v>211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09"/>
      <c r="BG9" s="109"/>
      <c r="BH9" s="109"/>
      <c r="BI9" s="109"/>
      <c r="BJ9" s="109"/>
      <c r="BK9" s="109"/>
      <c r="BL9" s="109"/>
      <c r="BM9" s="109"/>
      <c r="BN9" s="109"/>
      <c r="BO9" s="109"/>
      <c r="BP9" s="109"/>
      <c r="BQ9" s="109"/>
      <c r="BR9" s="109"/>
      <c r="BS9" s="109"/>
      <c r="BT9" s="109"/>
      <c r="BU9" s="109"/>
      <c r="BV9" s="109"/>
      <c r="BW9" s="109"/>
      <c r="BX9" s="109"/>
      <c r="BY9" s="109"/>
      <c r="BZ9" s="109"/>
      <c r="CA9" s="109"/>
      <c r="CB9" s="110"/>
    </row>
    <row r="10" spans="3:80" ht="9.75" customHeight="1" thickBot="1" x14ac:dyDescent="0.4">
      <c r="C10" s="111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3"/>
    </row>
    <row r="11" spans="3:80" ht="9.75" customHeight="1" x14ac:dyDescent="0.35">
      <c r="C11" s="114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  <c r="BJ11" s="115"/>
      <c r="BK11" s="115"/>
      <c r="BL11" s="115"/>
      <c r="BM11" s="115"/>
      <c r="BN11" s="115"/>
      <c r="BO11" s="115"/>
      <c r="BP11" s="115"/>
      <c r="BQ11" s="115"/>
      <c r="BR11" s="115"/>
      <c r="BS11" s="115"/>
      <c r="BT11" s="115"/>
      <c r="BU11" s="115"/>
      <c r="BV11" s="115"/>
      <c r="BW11" s="115"/>
      <c r="BX11" s="115"/>
      <c r="BY11" s="115"/>
      <c r="BZ11" s="115"/>
      <c r="CA11" s="115"/>
      <c r="CB11" s="116"/>
    </row>
    <row r="12" spans="3:80" ht="9.75" customHeight="1" x14ac:dyDescent="0.35">
      <c r="C12" s="117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8"/>
      <c r="AZ12" s="118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BW12" s="118"/>
      <c r="BX12" s="118"/>
      <c r="BY12" s="118"/>
      <c r="BZ12" s="118"/>
      <c r="CA12" s="118"/>
      <c r="CB12" s="119"/>
    </row>
    <row r="13" spans="3:80" ht="9.75" customHeight="1" x14ac:dyDescent="0.35"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BW13" s="118"/>
      <c r="BX13" s="118"/>
      <c r="BY13" s="118"/>
      <c r="BZ13" s="118"/>
      <c r="CA13" s="118"/>
      <c r="CB13" s="119"/>
    </row>
    <row r="14" spans="3:80" ht="9.75" customHeight="1" x14ac:dyDescent="0.35"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9"/>
    </row>
    <row r="15" spans="3:80" ht="9.75" customHeight="1" x14ac:dyDescent="0.35">
      <c r="C15" s="117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9"/>
    </row>
    <row r="16" spans="3:80" ht="9.75" customHeight="1" x14ac:dyDescent="0.35">
      <c r="C16" s="117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9"/>
    </row>
    <row r="17" spans="3:80" ht="9.75" customHeight="1" x14ac:dyDescent="0.35">
      <c r="C17" s="117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9"/>
    </row>
    <row r="18" spans="3:80" ht="9.75" customHeight="1" x14ac:dyDescent="0.35">
      <c r="C18" s="117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8"/>
      <c r="AZ18" s="118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  <c r="BW18" s="118"/>
      <c r="BX18" s="118"/>
      <c r="BY18" s="118"/>
      <c r="BZ18" s="118"/>
      <c r="CA18" s="118"/>
      <c r="CB18" s="119"/>
    </row>
    <row r="19" spans="3:80" ht="9.75" customHeight="1" x14ac:dyDescent="0.35"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9"/>
    </row>
    <row r="20" spans="3:80" ht="9.75" customHeight="1" x14ac:dyDescent="0.35">
      <c r="C20" s="117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8"/>
      <c r="AY20" s="118"/>
      <c r="AZ20" s="118"/>
      <c r="BA20" s="118"/>
      <c r="BB20" s="118"/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8"/>
      <c r="BQ20" s="118"/>
      <c r="BR20" s="118"/>
      <c r="BS20" s="118"/>
      <c r="BT20" s="118"/>
      <c r="BU20" s="118"/>
      <c r="BV20" s="118"/>
      <c r="BW20" s="118"/>
      <c r="BX20" s="118"/>
      <c r="BY20" s="118"/>
      <c r="BZ20" s="118"/>
      <c r="CA20" s="118"/>
      <c r="CB20" s="119"/>
    </row>
    <row r="21" spans="3:80" ht="9.75" customHeight="1" x14ac:dyDescent="0.35">
      <c r="C21" s="117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  <c r="BT21" s="118"/>
      <c r="BU21" s="118"/>
      <c r="BV21" s="118"/>
      <c r="BW21" s="118"/>
      <c r="BX21" s="118"/>
      <c r="BY21" s="118"/>
      <c r="BZ21" s="118"/>
      <c r="CA21" s="118"/>
      <c r="CB21" s="119"/>
    </row>
    <row r="22" spans="3:80" ht="9.75" customHeight="1" x14ac:dyDescent="0.35">
      <c r="C22" s="117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8"/>
      <c r="BQ22" s="118"/>
      <c r="BR22" s="118"/>
      <c r="BS22" s="118"/>
      <c r="BT22" s="118"/>
      <c r="BU22" s="118"/>
      <c r="BV22" s="118"/>
      <c r="BW22" s="118"/>
      <c r="BX22" s="118"/>
      <c r="BY22" s="118"/>
      <c r="BZ22" s="118"/>
      <c r="CA22" s="118"/>
      <c r="CB22" s="119"/>
    </row>
    <row r="23" spans="3:80" ht="9.75" customHeight="1" x14ac:dyDescent="0.35">
      <c r="C23" s="117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9"/>
    </row>
    <row r="24" spans="3:80" ht="9.75" customHeight="1" thickBot="1" x14ac:dyDescent="0.4">
      <c r="C24" s="120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2"/>
    </row>
    <row r="25" spans="3:80" ht="9.75" customHeight="1" thickBot="1" x14ac:dyDescent="0.4"/>
    <row r="26" spans="3:80" ht="9.75" customHeight="1" x14ac:dyDescent="0.45">
      <c r="C26" s="108" t="s">
        <v>212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10"/>
      <c r="AO26" s="12"/>
      <c r="AP26" s="12"/>
      <c r="AQ26" s="108" t="s">
        <v>213</v>
      </c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09"/>
      <c r="BY26" s="109"/>
      <c r="BZ26" s="109"/>
      <c r="CA26" s="109"/>
      <c r="CB26" s="110"/>
    </row>
    <row r="27" spans="3:80" ht="9.75" customHeight="1" thickBot="1" x14ac:dyDescent="0.5">
      <c r="C27" s="111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3"/>
      <c r="AO27" s="12"/>
      <c r="AP27" s="12"/>
      <c r="AQ27" s="111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3"/>
    </row>
    <row r="28" spans="3:80" ht="9.75" customHeight="1" x14ac:dyDescent="0.35">
      <c r="C28" s="114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6"/>
      <c r="AQ28" s="114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6"/>
    </row>
    <row r="29" spans="3:80" ht="9.75" customHeight="1" x14ac:dyDescent="0.35">
      <c r="C29" s="117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9"/>
      <c r="AQ29" s="117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9"/>
    </row>
    <row r="30" spans="3:80" ht="9.75" customHeight="1" x14ac:dyDescent="0.35">
      <c r="C30" s="117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9"/>
      <c r="AQ30" s="117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  <c r="BU30" s="118"/>
      <c r="BV30" s="118"/>
      <c r="BW30" s="118"/>
      <c r="BX30" s="118"/>
      <c r="BY30" s="118"/>
      <c r="BZ30" s="118"/>
      <c r="CA30" s="118"/>
      <c r="CB30" s="119"/>
    </row>
    <row r="31" spans="3:80" ht="9.75" customHeight="1" x14ac:dyDescent="0.35">
      <c r="C31" s="117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9"/>
      <c r="AQ31" s="117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119"/>
    </row>
    <row r="32" spans="3:80" ht="9.75" customHeight="1" x14ac:dyDescent="0.35">
      <c r="C32" s="117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9"/>
      <c r="AQ32" s="117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9"/>
    </row>
    <row r="33" spans="3:80" ht="9.75" customHeight="1" x14ac:dyDescent="0.35">
      <c r="C33" s="117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9"/>
      <c r="AQ33" s="117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  <c r="BN33" s="118"/>
      <c r="BO33" s="118"/>
      <c r="BP33" s="118"/>
      <c r="BQ33" s="118"/>
      <c r="BR33" s="118"/>
      <c r="BS33" s="118"/>
      <c r="BT33" s="118"/>
      <c r="BU33" s="118"/>
      <c r="BV33" s="118"/>
      <c r="BW33" s="118"/>
      <c r="BX33" s="118"/>
      <c r="BY33" s="118"/>
      <c r="BZ33" s="118"/>
      <c r="CA33" s="118"/>
      <c r="CB33" s="119"/>
    </row>
    <row r="34" spans="3:80" ht="9.75" customHeight="1" x14ac:dyDescent="0.35">
      <c r="C34" s="11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9"/>
      <c r="AQ34" s="117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  <c r="BN34" s="118"/>
      <c r="BO34" s="118"/>
      <c r="BP34" s="118"/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119"/>
    </row>
    <row r="35" spans="3:80" ht="9.75" customHeight="1" x14ac:dyDescent="0.35">
      <c r="C35" s="117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9"/>
      <c r="AQ35" s="117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9"/>
    </row>
    <row r="36" spans="3:80" ht="9.75" customHeight="1" x14ac:dyDescent="0.35">
      <c r="C36" s="117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9"/>
      <c r="AQ36" s="117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  <c r="BT36" s="118"/>
      <c r="BU36" s="118"/>
      <c r="BV36" s="118"/>
      <c r="BW36" s="118"/>
      <c r="BX36" s="118"/>
      <c r="BY36" s="118"/>
      <c r="BZ36" s="118"/>
      <c r="CA36" s="118"/>
      <c r="CB36" s="119"/>
    </row>
    <row r="37" spans="3:80" ht="9.75" customHeight="1" x14ac:dyDescent="0.35">
      <c r="C37" s="117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9"/>
      <c r="AQ37" s="117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  <c r="BN37" s="118"/>
      <c r="BO37" s="118"/>
      <c r="BP37" s="118"/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119"/>
    </row>
    <row r="38" spans="3:80" ht="9.75" customHeight="1" x14ac:dyDescent="0.35">
      <c r="C38" s="117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9"/>
      <c r="AQ38" s="117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9"/>
    </row>
    <row r="39" spans="3:80" ht="9.75" customHeight="1" x14ac:dyDescent="0.35">
      <c r="C39" s="117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9"/>
      <c r="AQ39" s="117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  <c r="BN39" s="118"/>
      <c r="BO39" s="118"/>
      <c r="BP39" s="118"/>
      <c r="BQ39" s="118"/>
      <c r="BR39" s="118"/>
      <c r="BS39" s="118"/>
      <c r="BT39" s="118"/>
      <c r="BU39" s="118"/>
      <c r="BV39" s="118"/>
      <c r="BW39" s="118"/>
      <c r="BX39" s="118"/>
      <c r="BY39" s="118"/>
      <c r="BZ39" s="118"/>
      <c r="CA39" s="118"/>
      <c r="CB39" s="119"/>
    </row>
    <row r="40" spans="3:80" ht="9.75" customHeight="1" x14ac:dyDescent="0.35">
      <c r="C40" s="117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9"/>
      <c r="AQ40" s="117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  <c r="BT40" s="118"/>
      <c r="BU40" s="118"/>
      <c r="BV40" s="118"/>
      <c r="BW40" s="118"/>
      <c r="BX40" s="118"/>
      <c r="BY40" s="118"/>
      <c r="BZ40" s="118"/>
      <c r="CA40" s="118"/>
      <c r="CB40" s="119"/>
    </row>
    <row r="41" spans="3:80" ht="9.75" customHeight="1" x14ac:dyDescent="0.35">
      <c r="C41" s="11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9"/>
      <c r="AQ41" s="117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9"/>
    </row>
    <row r="42" spans="3:80" ht="9.75" customHeight="1" x14ac:dyDescent="0.35"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9"/>
      <c r="AQ42" s="117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  <c r="BN42" s="118"/>
      <c r="BO42" s="118"/>
      <c r="BP42" s="118"/>
      <c r="BQ42" s="118"/>
      <c r="BR42" s="118"/>
      <c r="BS42" s="118"/>
      <c r="BT42" s="118"/>
      <c r="BU42" s="118"/>
      <c r="BV42" s="118"/>
      <c r="BW42" s="118"/>
      <c r="BX42" s="118"/>
      <c r="BY42" s="118"/>
      <c r="BZ42" s="118"/>
      <c r="CA42" s="118"/>
      <c r="CB42" s="119"/>
    </row>
    <row r="43" spans="3:80" ht="9.75" customHeight="1" x14ac:dyDescent="0.35"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9"/>
      <c r="AQ43" s="117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9"/>
    </row>
    <row r="44" spans="3:80" ht="9.75" customHeight="1" x14ac:dyDescent="0.35">
      <c r="C44" s="117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9"/>
      <c r="AQ44" s="117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  <c r="BT44" s="118"/>
      <c r="BU44" s="118"/>
      <c r="BV44" s="118"/>
      <c r="BW44" s="118"/>
      <c r="BX44" s="118"/>
      <c r="BY44" s="118"/>
      <c r="BZ44" s="118"/>
      <c r="CA44" s="118"/>
      <c r="CB44" s="119"/>
    </row>
    <row r="45" spans="3:80" ht="9.75" customHeight="1" x14ac:dyDescent="0.35">
      <c r="C45" s="117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9"/>
      <c r="AQ45" s="117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9"/>
    </row>
    <row r="46" spans="3:80" ht="9.75" customHeight="1" thickBot="1" x14ac:dyDescent="0.4">
      <c r="C46" s="120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2"/>
      <c r="AQ46" s="120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2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7BD3A-2F5A-4F31-834D-87BFD4538A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9E2BC0-20FB-4BEA-B531-C21B97109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Menu</vt:lpstr>
      <vt:lpstr>Productos</vt:lpstr>
      <vt:lpstr>Vendedores</vt:lpstr>
      <vt:lpstr>Ventas</vt:lpstr>
      <vt:lpstr>Consultas</vt:lpstr>
      <vt:lpstr>Registros Auxiliares</vt:lpstr>
      <vt:lpstr>Desafío</vt:lpstr>
      <vt:lpstr>Desafío 2</vt:lpstr>
      <vt:lpstr>Dados para Gráficos</vt:lpstr>
      <vt:lpstr>Dashboard</vt:lpstr>
      <vt:lpstr>Desc_CategorÍas</vt:lpstr>
      <vt:lpstr>Desc_Quantidades</vt:lpstr>
      <vt:lpstr>Desc_TabelaToda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Roberto Sabino</cp:lastModifiedBy>
  <cp:revision/>
  <dcterms:created xsi:type="dcterms:W3CDTF">2023-06-02T17:54:12Z</dcterms:created>
  <dcterms:modified xsi:type="dcterms:W3CDTF">2024-07-23T22:07:28Z</dcterms:modified>
  <cp:category/>
  <cp:contentStatus/>
</cp:coreProperties>
</file>